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feng/Desktop/PhD_CEE/IEDO_(AMO)/IEDO_inventory_paper/IEDO_GHG_inventory/data/"/>
    </mc:Choice>
  </mc:AlternateContent>
  <xr:revisionPtr revIDLastSave="0" documentId="13_ncr:1_{D4F37DF0-A112-FC48-9824-643F7CD6502D}" xr6:coauthVersionLast="47" xr6:coauthVersionMax="47" xr10:uidLastSave="{00000000-0000-0000-0000-000000000000}"/>
  <bookViews>
    <workbookView xWindow="1200" yWindow="500" windowWidth="50000" windowHeight="28300" xr2:uid="{6272C345-0812-7F44-854A-FAC496E0D72B}"/>
  </bookViews>
  <sheets>
    <sheet name="Final" sheetId="23" r:id="rId1"/>
    <sheet name="Convert" sheetId="20" r:id="rId2"/>
    <sheet name="Balance_Area" sheetId="26" r:id="rId3"/>
    <sheet name="N_C_CO2" sheetId="29" r:id="rId4"/>
    <sheet name="Biosolids" sheetId="27" r:id="rId5"/>
    <sheet name="Biosolid" sheetId="28" r:id="rId6"/>
    <sheet name="TT_Energy" sheetId="25" r:id="rId7"/>
    <sheet name="TT_Note" sheetId="22" r:id="rId8"/>
    <sheet name="TT_Emissions" sheetId="13" r:id="rId9"/>
    <sheet name="Biogas_Flare" sheetId="16" r:id="rId10"/>
    <sheet name="Methane" sheetId="14" r:id="rId11"/>
    <sheet name="N2O" sheetId="15" r:id="rId12"/>
    <sheet name="Comparison" sheetId="12" r:id="rId13"/>
  </sheets>
  <definedNames>
    <definedName name="_xlnm._FilterDatabase" localSheetId="8" hidden="1">TT_Emissions!$A$2:$AH$2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9" l="1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3" i="29"/>
  <c r="C29" i="29"/>
  <c r="B29" i="29"/>
  <c r="C45" i="29"/>
  <c r="C46" i="29"/>
  <c r="C47" i="29"/>
  <c r="B44" i="29"/>
  <c r="C44" i="29" s="1"/>
  <c r="B43" i="29"/>
  <c r="C43" i="29" s="1"/>
  <c r="B42" i="29"/>
  <c r="C42" i="29" s="1"/>
  <c r="B41" i="29"/>
  <c r="C41" i="29" s="1"/>
  <c r="B40" i="29"/>
  <c r="C40" i="29" s="1"/>
  <c r="B39" i="29"/>
  <c r="C39" i="29" s="1"/>
  <c r="B38" i="29"/>
  <c r="C38" i="29" s="1"/>
  <c r="B37" i="29"/>
  <c r="C37" i="29" s="1"/>
  <c r="B36" i="29"/>
  <c r="C36" i="29" s="1"/>
  <c r="B35" i="29"/>
  <c r="C35" i="29" s="1"/>
  <c r="B34" i="29"/>
  <c r="C34" i="29" s="1"/>
  <c r="B31" i="29"/>
  <c r="C31" i="29" s="1"/>
  <c r="B28" i="29"/>
  <c r="C28" i="29" s="1"/>
  <c r="B27" i="29"/>
  <c r="C27" i="29" s="1"/>
  <c r="B26" i="29"/>
  <c r="C26" i="29" s="1"/>
  <c r="B25" i="29"/>
  <c r="C25" i="29" s="1"/>
  <c r="B32" i="29"/>
  <c r="C32" i="29" s="1"/>
  <c r="B33" i="29"/>
  <c r="C33" i="29" s="1"/>
  <c r="B30" i="29"/>
  <c r="C30" i="29" s="1"/>
  <c r="B23" i="29"/>
  <c r="C23" i="29" s="1"/>
  <c r="B21" i="29"/>
  <c r="C21" i="29" s="1"/>
  <c r="B24" i="29"/>
  <c r="C24" i="29" s="1"/>
  <c r="B22" i="29"/>
  <c r="C22" i="29" s="1"/>
  <c r="B20" i="29"/>
  <c r="C20" i="29" s="1"/>
  <c r="B19" i="29"/>
  <c r="C19" i="29" s="1"/>
  <c r="B18" i="29"/>
  <c r="C18" i="29" s="1"/>
  <c r="B17" i="29"/>
  <c r="C17" i="29" s="1"/>
  <c r="B16" i="29"/>
  <c r="C16" i="29" s="1"/>
  <c r="B15" i="29"/>
  <c r="C15" i="29" s="1"/>
  <c r="B14" i="29"/>
  <c r="C14" i="29" s="1"/>
  <c r="B13" i="29"/>
  <c r="C13" i="29" s="1"/>
  <c r="B12" i="29"/>
  <c r="C12" i="29" s="1"/>
  <c r="B11" i="29"/>
  <c r="C11" i="29" s="1"/>
  <c r="B10" i="29"/>
  <c r="C10" i="29" s="1"/>
  <c r="B9" i="29"/>
  <c r="C9" i="29" s="1"/>
  <c r="B8" i="29"/>
  <c r="C8" i="29" s="1"/>
  <c r="B5" i="29"/>
  <c r="C5" i="29" s="1"/>
  <c r="B6" i="29"/>
  <c r="C6" i="29" s="1"/>
  <c r="B4" i="29"/>
  <c r="C4" i="29" s="1"/>
  <c r="B3" i="29"/>
  <c r="B7" i="29" s="1"/>
  <c r="C7" i="29" s="1"/>
  <c r="Q82" i="13"/>
  <c r="Q83" i="13"/>
  <c r="C3" i="29" l="1"/>
  <c r="K4" i="15"/>
  <c r="J4" i="15"/>
  <c r="I4" i="15"/>
  <c r="H4" i="15"/>
  <c r="G4" i="15"/>
  <c r="F4" i="15"/>
  <c r="E4" i="15"/>
  <c r="D4" i="15"/>
  <c r="C4" i="15"/>
  <c r="AB4" i="13"/>
  <c r="AB5" i="13"/>
  <c r="AB6" i="13"/>
  <c r="AB7" i="13"/>
  <c r="AB8" i="13"/>
  <c r="AB9" i="13"/>
  <c r="AB10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43" i="13"/>
  <c r="AB44" i="13"/>
  <c r="AB45" i="13"/>
  <c r="AB46" i="13"/>
  <c r="AB47" i="13"/>
  <c r="AB48" i="13"/>
  <c r="AB49" i="13"/>
  <c r="AB50" i="13"/>
  <c r="AB51" i="13"/>
  <c r="AB52" i="13"/>
  <c r="AB53" i="13"/>
  <c r="AB54" i="13"/>
  <c r="AB55" i="13"/>
  <c r="AB56" i="13"/>
  <c r="AB57" i="13"/>
  <c r="AB58" i="13"/>
  <c r="AB59" i="13"/>
  <c r="AB60" i="13"/>
  <c r="AB61" i="13"/>
  <c r="AB62" i="13"/>
  <c r="AB63" i="13"/>
  <c r="AB64" i="13"/>
  <c r="AB65" i="13"/>
  <c r="AB66" i="13"/>
  <c r="AB67" i="13"/>
  <c r="AB68" i="13"/>
  <c r="AB69" i="13"/>
  <c r="AB70" i="13"/>
  <c r="AB71" i="13"/>
  <c r="AB72" i="13"/>
  <c r="AB73" i="13"/>
  <c r="AB74" i="13"/>
  <c r="AB75" i="13"/>
  <c r="AB76" i="13"/>
  <c r="AB77" i="13"/>
  <c r="AB78" i="13"/>
  <c r="AB79" i="13"/>
  <c r="AB80" i="13"/>
  <c r="AB81" i="13"/>
  <c r="AB3" i="13"/>
  <c r="B13" i="28"/>
  <c r="C14" i="28"/>
  <c r="D14" i="28" s="1"/>
  <c r="C13" i="28"/>
  <c r="D13" i="28"/>
  <c r="E2" i="27"/>
  <c r="AD44" i="27"/>
  <c r="AD45" i="27" s="1"/>
  <c r="AC44" i="27"/>
  <c r="AC45" i="27" s="1"/>
  <c r="AB44" i="27"/>
  <c r="AB45" i="27" s="1"/>
  <c r="AA44" i="27"/>
  <c r="AA45" i="27" s="1"/>
  <c r="Z44" i="27"/>
  <c r="Z45" i="27" s="1"/>
  <c r="Y44" i="27"/>
  <c r="Y45" i="27" s="1"/>
  <c r="X44" i="27"/>
  <c r="X45" i="27" s="1"/>
  <c r="W44" i="27"/>
  <c r="W45" i="27" s="1"/>
  <c r="V44" i="27"/>
  <c r="AE43" i="27"/>
  <c r="D43" i="27"/>
  <c r="E43" i="27" s="1"/>
  <c r="AE42" i="27"/>
  <c r="F42" i="27"/>
  <c r="E42" i="27"/>
  <c r="G42" i="27" s="1"/>
  <c r="D42" i="27"/>
  <c r="AE41" i="27"/>
  <c r="D41" i="27"/>
  <c r="F41" i="27" s="1"/>
  <c r="AE40" i="27"/>
  <c r="D40" i="27"/>
  <c r="F40" i="27" s="1"/>
  <c r="AE39" i="27"/>
  <c r="D39" i="27"/>
  <c r="F39" i="27" s="1"/>
  <c r="AE38" i="27"/>
  <c r="D38" i="27"/>
  <c r="F38" i="27" s="1"/>
  <c r="AE37" i="27"/>
  <c r="F37" i="27"/>
  <c r="G37" i="27" s="1"/>
  <c r="E37" i="27"/>
  <c r="D37" i="27"/>
  <c r="AE36" i="27"/>
  <c r="D36" i="27"/>
  <c r="F36" i="27" s="1"/>
  <c r="AE35" i="27"/>
  <c r="E35" i="27"/>
  <c r="D35" i="27"/>
  <c r="F35" i="27" s="1"/>
  <c r="AE34" i="27"/>
  <c r="E34" i="27"/>
  <c r="G34" i="27" s="1"/>
  <c r="D34" i="27"/>
  <c r="F34" i="27" s="1"/>
  <c r="AE33" i="27"/>
  <c r="E33" i="27"/>
  <c r="D33" i="27"/>
  <c r="F33" i="27" s="1"/>
  <c r="AE32" i="27"/>
  <c r="E32" i="27"/>
  <c r="D32" i="27"/>
  <c r="F32" i="27" s="1"/>
  <c r="G32" i="27" s="1"/>
  <c r="AE31" i="27"/>
  <c r="E31" i="27"/>
  <c r="D31" i="27"/>
  <c r="F31" i="27" s="1"/>
  <c r="AE30" i="27"/>
  <c r="F30" i="27"/>
  <c r="E30" i="27"/>
  <c r="G30" i="27" s="1"/>
  <c r="D30" i="27"/>
  <c r="AE29" i="27"/>
  <c r="E29" i="27"/>
  <c r="D29" i="27"/>
  <c r="F29" i="27" s="1"/>
  <c r="AE28" i="27"/>
  <c r="D28" i="27"/>
  <c r="E28" i="27" s="1"/>
  <c r="AE27" i="27"/>
  <c r="D27" i="27"/>
  <c r="F27" i="27" s="1"/>
  <c r="AE26" i="27"/>
  <c r="D26" i="27"/>
  <c r="F26" i="27" s="1"/>
  <c r="AE25" i="27"/>
  <c r="F25" i="27"/>
  <c r="G25" i="27" s="1"/>
  <c r="E25" i="27"/>
  <c r="D25" i="27"/>
  <c r="AE24" i="27"/>
  <c r="D24" i="27"/>
  <c r="F24" i="27" s="1"/>
  <c r="AE23" i="27"/>
  <c r="D23" i="27"/>
  <c r="E23" i="27" s="1"/>
  <c r="AE22" i="27"/>
  <c r="D22" i="27"/>
  <c r="E22" i="27" s="1"/>
  <c r="AE21" i="27"/>
  <c r="D21" i="27"/>
  <c r="F21" i="27" s="1"/>
  <c r="AE20" i="27"/>
  <c r="D20" i="27"/>
  <c r="F20" i="27" s="1"/>
  <c r="AE19" i="27"/>
  <c r="D19" i="27"/>
  <c r="E19" i="27" s="1"/>
  <c r="AE18" i="27"/>
  <c r="F18" i="27"/>
  <c r="E18" i="27"/>
  <c r="G18" i="27" s="1"/>
  <c r="D18" i="27"/>
  <c r="AE17" i="27"/>
  <c r="D17" i="27"/>
  <c r="E17" i="27" s="1"/>
  <c r="AE16" i="27"/>
  <c r="D16" i="27"/>
  <c r="F16" i="27" s="1"/>
  <c r="AE15" i="27"/>
  <c r="D15" i="27"/>
  <c r="F15" i="27" s="1"/>
  <c r="AE14" i="27"/>
  <c r="D14" i="27"/>
  <c r="F14" i="27" s="1"/>
  <c r="AE13" i="27"/>
  <c r="F13" i="27"/>
  <c r="G13" i="27" s="1"/>
  <c r="E13" i="27"/>
  <c r="D13" i="27"/>
  <c r="AE12" i="27"/>
  <c r="E12" i="27"/>
  <c r="D12" i="27"/>
  <c r="F12" i="27" s="1"/>
  <c r="AE11" i="27"/>
  <c r="E11" i="27"/>
  <c r="G11" i="27" s="1"/>
  <c r="D11" i="27"/>
  <c r="F11" i="27" s="1"/>
  <c r="AE10" i="27"/>
  <c r="E10" i="27"/>
  <c r="D10" i="27"/>
  <c r="F10" i="27" s="1"/>
  <c r="AE9" i="27"/>
  <c r="E9" i="27"/>
  <c r="D9" i="27"/>
  <c r="F9" i="27" s="1"/>
  <c r="AE8" i="27"/>
  <c r="F8" i="27"/>
  <c r="D8" i="27"/>
  <c r="E8" i="27" s="1"/>
  <c r="G8" i="27" s="1"/>
  <c r="AE7" i="27"/>
  <c r="D7" i="27"/>
  <c r="F7" i="27" s="1"/>
  <c r="AE6" i="27"/>
  <c r="F6" i="27"/>
  <c r="E6" i="27"/>
  <c r="G6" i="27" s="1"/>
  <c r="D6" i="27"/>
  <c r="AE5" i="27"/>
  <c r="D5" i="27"/>
  <c r="F5" i="27" s="1"/>
  <c r="AE4" i="27"/>
  <c r="F4" i="27"/>
  <c r="G4" i="27" s="1"/>
  <c r="E4" i="27"/>
  <c r="D4" i="27"/>
  <c r="AE3" i="27"/>
  <c r="D3" i="27"/>
  <c r="F3" i="27" s="1"/>
  <c r="AE2" i="27"/>
  <c r="D2" i="27"/>
  <c r="F2" i="27" s="1"/>
  <c r="G10" i="27" l="1"/>
  <c r="G33" i="27"/>
  <c r="G23" i="27"/>
  <c r="G9" i="27"/>
  <c r="G12" i="27"/>
  <c r="G31" i="27"/>
  <c r="G28" i="27"/>
  <c r="G29" i="27"/>
  <c r="G35" i="27"/>
  <c r="E16" i="27"/>
  <c r="G16" i="27" s="1"/>
  <c r="F23" i="27"/>
  <c r="E40" i="27"/>
  <c r="G40" i="27" s="1"/>
  <c r="E3" i="27"/>
  <c r="G3" i="27" s="1"/>
  <c r="E21" i="27"/>
  <c r="G21" i="27" s="1"/>
  <c r="F28" i="27"/>
  <c r="F19" i="27"/>
  <c r="G19" i="27" s="1"/>
  <c r="E36" i="27"/>
  <c r="G36" i="27" s="1"/>
  <c r="F43" i="27"/>
  <c r="G43" i="27" s="1"/>
  <c r="E41" i="27"/>
  <c r="G41" i="27" s="1"/>
  <c r="F17" i="27"/>
  <c r="G17" i="27" s="1"/>
  <c r="E15" i="27"/>
  <c r="G15" i="27" s="1"/>
  <c r="F22" i="27"/>
  <c r="G22" i="27" s="1"/>
  <c r="E27" i="27"/>
  <c r="G27" i="27" s="1"/>
  <c r="E39" i="27"/>
  <c r="G39" i="27" s="1"/>
  <c r="E14" i="27"/>
  <c r="G14" i="27" s="1"/>
  <c r="E26" i="27"/>
  <c r="G26" i="27" s="1"/>
  <c r="E38" i="27"/>
  <c r="G38" i="27" s="1"/>
  <c r="E7" i="27"/>
  <c r="G7" i="27" s="1"/>
  <c r="E24" i="27"/>
  <c r="G24" i="27" s="1"/>
  <c r="E5" i="27"/>
  <c r="G5" i="27" s="1"/>
  <c r="E20" i="27"/>
  <c r="G20" i="27" s="1"/>
  <c r="F44" i="27" l="1"/>
  <c r="F45" i="27" s="1"/>
  <c r="E44" i="27"/>
  <c r="E45" i="27" s="1"/>
  <c r="G2" i="27"/>
  <c r="G44" i="27" l="1"/>
  <c r="I2" i="27"/>
  <c r="I3" i="27" s="1"/>
  <c r="I4" i="27" s="1"/>
  <c r="J2" i="27" l="1"/>
  <c r="J3" i="27" s="1"/>
  <c r="J4" i="27" s="1"/>
  <c r="K2" i="27"/>
  <c r="K3" i="27" s="1"/>
  <c r="K4" i="27" s="1"/>
  <c r="A2" i="23" l="1" a="1"/>
  <c r="P79" i="13"/>
  <c r="Q79" i="13"/>
  <c r="R79" i="13"/>
  <c r="S79" i="13"/>
  <c r="AC79" i="13" s="1"/>
  <c r="T79" i="13"/>
  <c r="U79" i="13"/>
  <c r="V79" i="13"/>
  <c r="W79" i="13"/>
  <c r="X79" i="13"/>
  <c r="Y79" i="13"/>
  <c r="Z79" i="13"/>
  <c r="AA79" i="13"/>
  <c r="AD79" i="13"/>
  <c r="AE79" i="13"/>
  <c r="P80" i="13"/>
  <c r="Q80" i="13"/>
  <c r="R80" i="13"/>
  <c r="S80" i="13"/>
  <c r="AC80" i="13" s="1"/>
  <c r="T80" i="13"/>
  <c r="U80" i="13"/>
  <c r="V80" i="13"/>
  <c r="W80" i="13"/>
  <c r="X80" i="13"/>
  <c r="Y80" i="13"/>
  <c r="Z80" i="13"/>
  <c r="AA80" i="13"/>
  <c r="AD80" i="13"/>
  <c r="AE80" i="13"/>
  <c r="P81" i="13"/>
  <c r="Q81" i="13"/>
  <c r="R81" i="13"/>
  <c r="S81" i="13"/>
  <c r="AC81" i="13" s="1"/>
  <c r="T81" i="13"/>
  <c r="U81" i="13"/>
  <c r="V81" i="13"/>
  <c r="W81" i="13"/>
  <c r="X81" i="13"/>
  <c r="Y81" i="13"/>
  <c r="Z81" i="13"/>
  <c r="AA81" i="13"/>
  <c r="AD81" i="13"/>
  <c r="AE81" i="13"/>
  <c r="T8" i="23" l="1"/>
  <c r="T16" i="23"/>
  <c r="T24" i="23"/>
  <c r="T32" i="23"/>
  <c r="T40" i="23"/>
  <c r="T48" i="23"/>
  <c r="T56" i="23"/>
  <c r="T64" i="23"/>
  <c r="T72" i="23"/>
  <c r="T80" i="23"/>
  <c r="T17" i="23"/>
  <c r="T57" i="23"/>
  <c r="T3" i="23"/>
  <c r="T20" i="23"/>
  <c r="T68" i="23"/>
  <c r="T9" i="23"/>
  <c r="T10" i="23"/>
  <c r="T18" i="23"/>
  <c r="T26" i="23"/>
  <c r="T34" i="23"/>
  <c r="T42" i="23"/>
  <c r="T50" i="23"/>
  <c r="T58" i="23"/>
  <c r="T66" i="23"/>
  <c r="T74" i="23"/>
  <c r="T4" i="23"/>
  <c r="T19" i="23"/>
  <c r="T27" i="23"/>
  <c r="T35" i="23"/>
  <c r="T43" i="23"/>
  <c r="T51" i="23"/>
  <c r="T59" i="23"/>
  <c r="T67" i="23"/>
  <c r="T75" i="23"/>
  <c r="T28" i="23"/>
  <c r="T60" i="23"/>
  <c r="T11" i="23"/>
  <c r="T44" i="23"/>
  <c r="T13" i="23"/>
  <c r="T21" i="23"/>
  <c r="T29" i="23"/>
  <c r="T37" i="23"/>
  <c r="T45" i="23"/>
  <c r="T53" i="23"/>
  <c r="T61" i="23"/>
  <c r="T69" i="23"/>
  <c r="T77" i="23"/>
  <c r="T7" i="23"/>
  <c r="T14" i="23"/>
  <c r="T22" i="23"/>
  <c r="T30" i="23"/>
  <c r="T38" i="23"/>
  <c r="T46" i="23"/>
  <c r="T54" i="23"/>
  <c r="T62" i="23"/>
  <c r="T70" i="23"/>
  <c r="T78" i="23"/>
  <c r="T79" i="23"/>
  <c r="T33" i="23"/>
  <c r="T41" i="23"/>
  <c r="T73" i="23"/>
  <c r="T12" i="23"/>
  <c r="T76" i="23"/>
  <c r="T15" i="23"/>
  <c r="T23" i="23"/>
  <c r="T31" i="23"/>
  <c r="T39" i="23"/>
  <c r="T47" i="23"/>
  <c r="T55" i="23"/>
  <c r="T63" i="23"/>
  <c r="T71" i="23"/>
  <c r="T25" i="23"/>
  <c r="T49" i="23"/>
  <c r="T65" i="23"/>
  <c r="T5" i="23"/>
  <c r="T36" i="23"/>
  <c r="T52" i="23"/>
  <c r="T6" i="23"/>
  <c r="V3" i="23"/>
  <c r="V11" i="23"/>
  <c r="V19" i="23"/>
  <c r="V27" i="23"/>
  <c r="V35" i="23"/>
  <c r="V43" i="23"/>
  <c r="V51" i="23"/>
  <c r="V59" i="23"/>
  <c r="V67" i="23"/>
  <c r="V75" i="23"/>
  <c r="V12" i="23"/>
  <c r="V20" i="23"/>
  <c r="V28" i="23"/>
  <c r="V36" i="23"/>
  <c r="V52" i="23"/>
  <c r="V60" i="23"/>
  <c r="V68" i="23"/>
  <c r="V76" i="23"/>
  <c r="V33" i="23"/>
  <c r="V49" i="23"/>
  <c r="V18" i="23"/>
  <c r="V58" i="23"/>
  <c r="V4" i="23"/>
  <c r="V44" i="23"/>
  <c r="V42" i="23"/>
  <c r="V5" i="23"/>
  <c r="V13" i="23"/>
  <c r="V21" i="23"/>
  <c r="V29" i="23"/>
  <c r="V37" i="23"/>
  <c r="V45" i="23"/>
  <c r="V53" i="23"/>
  <c r="V61" i="23"/>
  <c r="V69" i="23"/>
  <c r="V77" i="23"/>
  <c r="V14" i="23"/>
  <c r="V22" i="23"/>
  <c r="V30" i="23"/>
  <c r="V38" i="23"/>
  <c r="V46" i="23"/>
  <c r="V54" i="23"/>
  <c r="V62" i="23"/>
  <c r="V70" i="23"/>
  <c r="V78" i="23"/>
  <c r="V25" i="23"/>
  <c r="V57" i="23"/>
  <c r="V34" i="23"/>
  <c r="V74" i="23"/>
  <c r="V6" i="23"/>
  <c r="V7" i="23"/>
  <c r="V15" i="23"/>
  <c r="V23" i="23"/>
  <c r="V31" i="23"/>
  <c r="V39" i="23"/>
  <c r="V47" i="23"/>
  <c r="V55" i="23"/>
  <c r="V63" i="23"/>
  <c r="V71" i="23"/>
  <c r="V79" i="23"/>
  <c r="V16" i="23"/>
  <c r="V24" i="23"/>
  <c r="V32" i="23"/>
  <c r="V48" i="23"/>
  <c r="V56" i="23"/>
  <c r="V64" i="23"/>
  <c r="V72" i="23"/>
  <c r="V80" i="23"/>
  <c r="V17" i="23"/>
  <c r="V41" i="23"/>
  <c r="V73" i="23"/>
  <c r="V26" i="23"/>
  <c r="V66" i="23"/>
  <c r="V8" i="23"/>
  <c r="V40" i="23"/>
  <c r="V65" i="23"/>
  <c r="V50" i="23"/>
  <c r="V9" i="23"/>
  <c r="V10" i="23"/>
  <c r="V81" i="23"/>
  <c r="V82" i="23"/>
  <c r="K3" i="23"/>
  <c r="K4" i="23"/>
  <c r="K5" i="23"/>
  <c r="K6" i="23"/>
  <c r="K18" i="23"/>
  <c r="K30" i="23"/>
  <c r="K42" i="23"/>
  <c r="K54" i="23"/>
  <c r="K66" i="23"/>
  <c r="K78" i="23"/>
  <c r="K19" i="23"/>
  <c r="K31" i="23"/>
  <c r="K43" i="23"/>
  <c r="K55" i="23"/>
  <c r="K67" i="23"/>
  <c r="K79" i="23"/>
  <c r="K20" i="23"/>
  <c r="K32" i="23"/>
  <c r="K44" i="23"/>
  <c r="K56" i="23"/>
  <c r="K68" i="23"/>
  <c r="K80" i="23"/>
  <c r="K21" i="23"/>
  <c r="K33" i="23"/>
  <c r="K7" i="23"/>
  <c r="K8" i="23"/>
  <c r="K9" i="23"/>
  <c r="K10" i="23"/>
  <c r="K22" i="23"/>
  <c r="K34" i="23"/>
  <c r="K46" i="23"/>
  <c r="K58" i="23"/>
  <c r="K70" i="23"/>
  <c r="K65" i="23"/>
  <c r="K11" i="23"/>
  <c r="K23" i="23"/>
  <c r="K35" i="23"/>
  <c r="K47" i="23"/>
  <c r="K59" i="23"/>
  <c r="K71" i="23"/>
  <c r="K62" i="23"/>
  <c r="K39" i="23"/>
  <c r="K16" i="23"/>
  <c r="K76" i="23"/>
  <c r="K41" i="23"/>
  <c r="K77" i="23"/>
  <c r="K45" i="23"/>
  <c r="K12" i="23"/>
  <c r="K24" i="23"/>
  <c r="K36" i="23"/>
  <c r="K48" i="23"/>
  <c r="K60" i="23"/>
  <c r="K72" i="23"/>
  <c r="K15" i="23"/>
  <c r="K40" i="23"/>
  <c r="K29" i="23"/>
  <c r="K13" i="23"/>
  <c r="K25" i="23"/>
  <c r="K37" i="23"/>
  <c r="K49" i="23"/>
  <c r="K61" i="23"/>
  <c r="K73" i="23"/>
  <c r="K38" i="23"/>
  <c r="K74" i="23"/>
  <c r="K27" i="23"/>
  <c r="K75" i="23"/>
  <c r="K52" i="23"/>
  <c r="K64" i="23"/>
  <c r="K53" i="23"/>
  <c r="K69" i="23"/>
  <c r="K14" i="23"/>
  <c r="K26" i="23"/>
  <c r="K50" i="23"/>
  <c r="K51" i="23"/>
  <c r="K63" i="23"/>
  <c r="K28" i="23"/>
  <c r="K17" i="23"/>
  <c r="K57" i="23"/>
  <c r="AG80" i="13"/>
  <c r="AF80" i="13"/>
  <c r="AG81" i="13"/>
  <c r="AF81" i="13"/>
  <c r="AG79" i="13"/>
  <c r="AH81" i="13"/>
  <c r="AH80" i="13"/>
  <c r="AF79" i="13"/>
  <c r="AH79" i="13"/>
  <c r="A2" i="23"/>
  <c r="U11" i="23"/>
  <c r="U23" i="23"/>
  <c r="U35" i="23"/>
  <c r="U47" i="23"/>
  <c r="U59" i="23"/>
  <c r="U71" i="23"/>
  <c r="U69" i="23"/>
  <c r="U34" i="23"/>
  <c r="U58" i="23"/>
  <c r="U12" i="23"/>
  <c r="U24" i="23"/>
  <c r="U36" i="23"/>
  <c r="U48" i="23"/>
  <c r="U60" i="23"/>
  <c r="U72" i="23"/>
  <c r="U51" i="23"/>
  <c r="U75" i="23"/>
  <c r="U16" i="23"/>
  <c r="U40" i="23"/>
  <c r="U64" i="23"/>
  <c r="U29" i="23"/>
  <c r="U53" i="23"/>
  <c r="U18" i="23"/>
  <c r="U42" i="23"/>
  <c r="U78" i="23"/>
  <c r="U19" i="23"/>
  <c r="U55" i="23"/>
  <c r="U8" i="23"/>
  <c r="U44" i="23"/>
  <c r="U9" i="23"/>
  <c r="U33" i="23"/>
  <c r="U46" i="23"/>
  <c r="U13" i="23"/>
  <c r="U25" i="23"/>
  <c r="U37" i="23"/>
  <c r="U49" i="23"/>
  <c r="U61" i="23"/>
  <c r="U73" i="23"/>
  <c r="U26" i="23"/>
  <c r="U38" i="23"/>
  <c r="U50" i="23"/>
  <c r="U62" i="23"/>
  <c r="U74" i="23"/>
  <c r="U3" i="23"/>
  <c r="U15" i="23"/>
  <c r="U27" i="23"/>
  <c r="U39" i="23"/>
  <c r="U63" i="23"/>
  <c r="U4" i="23"/>
  <c r="U28" i="23"/>
  <c r="U52" i="23"/>
  <c r="U5" i="23"/>
  <c r="U41" i="23"/>
  <c r="U77" i="23"/>
  <c r="U30" i="23"/>
  <c r="U66" i="23"/>
  <c r="U7" i="23"/>
  <c r="U43" i="23"/>
  <c r="U79" i="23"/>
  <c r="U20" i="23"/>
  <c r="U68" i="23"/>
  <c r="U21" i="23"/>
  <c r="U57" i="23"/>
  <c r="U22" i="23"/>
  <c r="U14" i="23"/>
  <c r="U76" i="23"/>
  <c r="U17" i="23"/>
  <c r="U65" i="23"/>
  <c r="U6" i="23"/>
  <c r="U54" i="23"/>
  <c r="U31" i="23"/>
  <c r="U67" i="23"/>
  <c r="U32" i="23"/>
  <c r="U56" i="23"/>
  <c r="U80" i="23"/>
  <c r="U45" i="23"/>
  <c r="U10" i="23"/>
  <c r="U70" i="23"/>
  <c r="B47" i="23"/>
  <c r="C47" i="23"/>
  <c r="B43" i="23"/>
  <c r="L52" i="23"/>
  <c r="H52" i="23"/>
  <c r="F47" i="23"/>
  <c r="D43" i="23"/>
  <c r="D47" i="23"/>
  <c r="C43" i="23"/>
  <c r="E43" i="23"/>
  <c r="E47" i="23"/>
  <c r="B52" i="23"/>
  <c r="Q52" i="23"/>
  <c r="H43" i="23"/>
  <c r="H47" i="23"/>
  <c r="E52" i="23"/>
  <c r="I43" i="23"/>
  <c r="I47" i="23"/>
  <c r="F52" i="23"/>
  <c r="L43" i="23"/>
  <c r="L47" i="23"/>
  <c r="I52" i="23"/>
  <c r="F43" i="23"/>
  <c r="G47" i="23"/>
  <c r="M52" i="23"/>
  <c r="G43" i="23"/>
  <c r="J47" i="23"/>
  <c r="R52" i="23"/>
  <c r="J43" i="23"/>
  <c r="M47" i="23"/>
  <c r="S52" i="23"/>
  <c r="R43" i="23"/>
  <c r="S47" i="23"/>
  <c r="C52" i="23"/>
  <c r="M43" i="23"/>
  <c r="Q47" i="23"/>
  <c r="Q43" i="23"/>
  <c r="R47" i="23"/>
  <c r="G52" i="23"/>
  <c r="S43" i="23"/>
  <c r="D52" i="23"/>
  <c r="J52" i="23"/>
  <c r="C9" i="14"/>
  <c r="V2" i="23" l="1"/>
  <c r="T2" i="23"/>
  <c r="K2" i="23"/>
  <c r="U2" i="23"/>
  <c r="D15" i="16"/>
  <c r="D16" i="16"/>
  <c r="D17" i="16"/>
  <c r="C11" i="14" l="1"/>
  <c r="N4" i="13" a="1"/>
  <c r="N4" i="13" s="1"/>
  <c r="Q4" i="13" s="1"/>
  <c r="N5" i="13" a="1"/>
  <c r="N5" i="13" s="1"/>
  <c r="X5" i="13" s="1"/>
  <c r="N6" i="13" a="1"/>
  <c r="N6" i="13" s="1"/>
  <c r="N7" i="13" a="1"/>
  <c r="N7" i="13" s="1"/>
  <c r="N8" i="13" a="1"/>
  <c r="N8" i="13" s="1"/>
  <c r="V8" i="13" s="1"/>
  <c r="N9" i="13" a="1"/>
  <c r="N9" i="13" s="1"/>
  <c r="P9" i="13" s="1"/>
  <c r="N10" i="13" a="1"/>
  <c r="N10" i="13" s="1"/>
  <c r="N11" i="13" a="1"/>
  <c r="N11" i="13" s="1"/>
  <c r="AA11" i="13" s="1"/>
  <c r="N12" i="13" a="1"/>
  <c r="N12" i="13" s="1"/>
  <c r="Z12" i="13" s="1"/>
  <c r="L11" i="23" s="1"/>
  <c r="N13" i="13" a="1"/>
  <c r="N13" i="13" s="1"/>
  <c r="R13" i="13" s="1"/>
  <c r="D12" i="23" s="1"/>
  <c r="N14" i="13" a="1"/>
  <c r="N14" i="13" s="1"/>
  <c r="W14" i="13" s="1"/>
  <c r="N15" i="13" a="1"/>
  <c r="N15" i="13" s="1"/>
  <c r="N16" i="13" a="1"/>
  <c r="N16" i="13" s="1"/>
  <c r="S16" i="13" s="1"/>
  <c r="E15" i="23" s="1"/>
  <c r="N17" i="13" a="1"/>
  <c r="N17" i="13" s="1"/>
  <c r="R17" i="13" s="1"/>
  <c r="D16" i="23" s="1"/>
  <c r="N18" i="13" a="1"/>
  <c r="N18" i="13" s="1"/>
  <c r="N19" i="13" a="1"/>
  <c r="N19" i="13" s="1"/>
  <c r="N20" i="13" a="1"/>
  <c r="N20" i="13" s="1"/>
  <c r="Z20" i="13" s="1"/>
  <c r="L22" i="23" s="1"/>
  <c r="N21" i="13" a="1"/>
  <c r="N21" i="13" s="1"/>
  <c r="N22" i="13" a="1"/>
  <c r="N22" i="13" s="1"/>
  <c r="P22" i="13" s="1"/>
  <c r="B24" i="23" s="1"/>
  <c r="N23" i="13" a="1"/>
  <c r="N23" i="13" s="1"/>
  <c r="W23" i="13" s="1"/>
  <c r="I25" i="23" s="1"/>
  <c r="N24" i="13" a="1"/>
  <c r="N24" i="13" s="1"/>
  <c r="AA24" i="13" s="1"/>
  <c r="M26" i="23" s="1"/>
  <c r="N25" i="13" a="1"/>
  <c r="N25" i="13" s="1"/>
  <c r="N26" i="13" a="1"/>
  <c r="N26" i="13" s="1"/>
  <c r="N27" i="13" a="1"/>
  <c r="N27" i="13" s="1"/>
  <c r="R27" i="13" s="1"/>
  <c r="D21" i="23" s="1"/>
  <c r="N28" i="13" a="1"/>
  <c r="N28" i="13" s="1"/>
  <c r="Z28" i="13" s="1"/>
  <c r="L27" i="23" s="1"/>
  <c r="N29" i="13" a="1"/>
  <c r="N29" i="13" s="1"/>
  <c r="N30" i="13" a="1"/>
  <c r="N30" i="13" s="1"/>
  <c r="N31" i="13" a="1"/>
  <c r="N31" i="13" s="1"/>
  <c r="W31" i="13" s="1"/>
  <c r="I30" i="23" s="1"/>
  <c r="N32" i="13" a="1"/>
  <c r="N32" i="13" s="1"/>
  <c r="Q32" i="13" s="1"/>
  <c r="C31" i="23" s="1"/>
  <c r="N33" i="13" a="1"/>
  <c r="N33" i="13" s="1"/>
  <c r="S33" i="13" s="1"/>
  <c r="E32" i="23" s="1"/>
  <c r="N34" i="13" a="1"/>
  <c r="N34" i="13" s="1"/>
  <c r="V34" i="13" s="1"/>
  <c r="H33" i="23" s="1"/>
  <c r="N35" i="13" a="1"/>
  <c r="N35" i="13" s="1"/>
  <c r="N36" i="13" a="1"/>
  <c r="N36" i="13" s="1"/>
  <c r="P36" i="13" s="1"/>
  <c r="B35" i="23" s="1"/>
  <c r="N37" i="13" a="1"/>
  <c r="N37" i="13" s="1"/>
  <c r="N38" i="13" a="1"/>
  <c r="N38" i="13" s="1"/>
  <c r="N39" i="13" a="1"/>
  <c r="N39" i="13" s="1"/>
  <c r="N40" i="13" a="1"/>
  <c r="N40" i="13" s="1"/>
  <c r="T40" i="13" s="1"/>
  <c r="F39" i="23" s="1"/>
  <c r="N41" i="13" a="1"/>
  <c r="N41" i="13" s="1"/>
  <c r="X41" i="13" s="1"/>
  <c r="J40" i="23" s="1"/>
  <c r="N42" i="13" a="1"/>
  <c r="N42" i="13" s="1"/>
  <c r="P42" i="13" s="1"/>
  <c r="B41" i="23" s="1"/>
  <c r="N43" i="13" a="1"/>
  <c r="N43" i="13" s="1"/>
  <c r="Z43" i="13" s="1"/>
  <c r="L42" i="23" s="1"/>
  <c r="N44" i="13" a="1"/>
  <c r="N44" i="13" s="1"/>
  <c r="N45" i="13" a="1"/>
  <c r="N45" i="13" s="1"/>
  <c r="N46" i="13" a="1"/>
  <c r="N46" i="13" s="1"/>
  <c r="N47" i="13" a="1"/>
  <c r="N47" i="13" s="1"/>
  <c r="W47" i="13" s="1"/>
  <c r="I48" i="23" s="1"/>
  <c r="N48" i="13" a="1"/>
  <c r="N48" i="13" s="1"/>
  <c r="R48" i="13" s="1"/>
  <c r="D49" i="23" s="1"/>
  <c r="N49" i="13" a="1"/>
  <c r="N49" i="13" s="1"/>
  <c r="N50" i="13" a="1"/>
  <c r="N50" i="13" s="1"/>
  <c r="N51" i="13" a="1"/>
  <c r="N51" i="13" s="1"/>
  <c r="N52" i="13" a="1"/>
  <c r="N52" i="13" s="1"/>
  <c r="AA52" i="13" s="1"/>
  <c r="M54" i="23" s="1"/>
  <c r="N53" i="13" a="1"/>
  <c r="N53" i="13" s="1"/>
  <c r="T53" i="13" s="1"/>
  <c r="F55" i="23" s="1"/>
  <c r="N54" i="13" a="1"/>
  <c r="N54" i="13" s="1"/>
  <c r="AD54" i="13" s="1"/>
  <c r="R56" i="23" s="1"/>
  <c r="N55" i="13" a="1"/>
  <c r="N55" i="13" s="1"/>
  <c r="Z55" i="13" s="1"/>
  <c r="L57" i="23" s="1"/>
  <c r="N56" i="13" a="1"/>
  <c r="N56" i="13" s="1"/>
  <c r="S56" i="13" s="1"/>
  <c r="E58" i="23" s="1"/>
  <c r="N57" i="13" a="1"/>
  <c r="N57" i="13" s="1"/>
  <c r="P57" i="13" s="1"/>
  <c r="B59" i="23" s="1"/>
  <c r="N58" i="13" a="1"/>
  <c r="N58" i="13" s="1"/>
  <c r="W58" i="13" s="1"/>
  <c r="I60" i="23" s="1"/>
  <c r="N59" i="13" a="1"/>
  <c r="N59" i="13" s="1"/>
  <c r="N60" i="13" a="1"/>
  <c r="N60" i="13" s="1"/>
  <c r="P60" i="13" s="1"/>
  <c r="B62" i="23" s="1"/>
  <c r="N61" i="13" a="1"/>
  <c r="N61" i="13" s="1"/>
  <c r="V61" i="13" s="1"/>
  <c r="H65" i="23" s="1"/>
  <c r="N62" i="13" a="1"/>
  <c r="N62" i="13" s="1"/>
  <c r="R62" i="13" s="1"/>
  <c r="D66" i="23" s="1"/>
  <c r="N63" i="13" a="1"/>
  <c r="N63" i="13" s="1"/>
  <c r="Y63" i="13" s="1"/>
  <c r="N64" i="13" a="1"/>
  <c r="N64" i="13" s="1"/>
  <c r="Q64" i="13" s="1"/>
  <c r="C63" i="23" s="1"/>
  <c r="N65" i="13" a="1"/>
  <c r="N65" i="13"/>
  <c r="P65" i="13" s="1"/>
  <c r="B64" i="23" s="1"/>
  <c r="N66" i="13" a="1"/>
  <c r="N66" i="13" s="1"/>
  <c r="Y66" i="13" s="1"/>
  <c r="N67" i="13" a="1"/>
  <c r="N67" i="13" s="1"/>
  <c r="AE67" i="13" s="1"/>
  <c r="S69" i="23" s="1"/>
  <c r="N68" i="13" a="1"/>
  <c r="N68" i="13" s="1"/>
  <c r="Q68" i="13" s="1"/>
  <c r="C70" i="23" s="1"/>
  <c r="N69" i="13" a="1"/>
  <c r="N69" i="13" s="1"/>
  <c r="N70" i="13" a="1"/>
  <c r="N70" i="13" s="1"/>
  <c r="N71" i="13" a="1"/>
  <c r="N71" i="13" s="1"/>
  <c r="S71" i="13" s="1"/>
  <c r="E73" i="23" s="1"/>
  <c r="N72" i="13" a="1"/>
  <c r="N72" i="13" s="1"/>
  <c r="R72" i="13" s="1"/>
  <c r="D74" i="23" s="1"/>
  <c r="N73" i="13" a="1"/>
  <c r="N73" i="13" s="1"/>
  <c r="N74" i="13" a="1"/>
  <c r="N74" i="13" s="1"/>
  <c r="N75" i="13" a="1"/>
  <c r="N75" i="13" s="1"/>
  <c r="N76" i="13" a="1"/>
  <c r="N76" i="13" s="1"/>
  <c r="AA76" i="13" s="1"/>
  <c r="M78" i="23" s="1"/>
  <c r="N77" i="13" a="1"/>
  <c r="N77" i="13" s="1"/>
  <c r="N78" i="13" a="1"/>
  <c r="N78" i="13" s="1"/>
  <c r="N3" i="13" a="1"/>
  <c r="N3" i="13" s="1"/>
  <c r="P3" i="13" s="1"/>
  <c r="I13" i="23" l="1"/>
  <c r="Q12" i="13"/>
  <c r="P12" i="13"/>
  <c r="V12" i="13"/>
  <c r="H11" i="23" s="1"/>
  <c r="R29" i="13"/>
  <c r="D28" i="23" s="1"/>
  <c r="X29" i="13"/>
  <c r="J28" i="23" s="1"/>
  <c r="P51" i="13"/>
  <c r="B53" i="23" s="1"/>
  <c r="W51" i="13"/>
  <c r="I53" i="23" s="1"/>
  <c r="Q51" i="13"/>
  <c r="C53" i="23" s="1"/>
  <c r="Y26" i="13"/>
  <c r="P26" i="13"/>
  <c r="B20" i="23" s="1"/>
  <c r="W50" i="13"/>
  <c r="I51" i="23" s="1"/>
  <c r="S50" i="13"/>
  <c r="E51" i="23" s="1"/>
  <c r="Y50" i="13"/>
  <c r="T50" i="13"/>
  <c r="F51" i="23" s="1"/>
  <c r="Z50" i="13"/>
  <c r="L51" i="23" s="1"/>
  <c r="AA75" i="13"/>
  <c r="M77" i="23" s="1"/>
  <c r="P75" i="13"/>
  <c r="B77" i="23" s="1"/>
  <c r="Q75" i="13"/>
  <c r="C77" i="23" s="1"/>
  <c r="R74" i="13"/>
  <c r="D76" i="23" s="1"/>
  <c r="V74" i="13"/>
  <c r="H76" i="23" s="1"/>
  <c r="S74" i="13"/>
  <c r="E76" i="23" s="1"/>
  <c r="R3" i="13"/>
  <c r="Q65" i="13"/>
  <c r="C64" i="23" s="1"/>
  <c r="R56" i="13"/>
  <c r="D58" i="23" s="1"/>
  <c r="Q47" i="13"/>
  <c r="C48" i="23" s="1"/>
  <c r="P32" i="13"/>
  <c r="B31" i="23" s="1"/>
  <c r="Q13" i="13"/>
  <c r="C12" i="23" s="1"/>
  <c r="Z62" i="13"/>
  <c r="L66" i="23" s="1"/>
  <c r="W42" i="13"/>
  <c r="I41" i="23" s="1"/>
  <c r="V16" i="13"/>
  <c r="H15" i="23" s="1"/>
  <c r="Q3" i="13"/>
  <c r="R64" i="13"/>
  <c r="D63" i="23" s="1"/>
  <c r="Q56" i="13"/>
  <c r="C58" i="23" s="1"/>
  <c r="Q43" i="13"/>
  <c r="C42" i="23" s="1"/>
  <c r="R28" i="13"/>
  <c r="D27" i="23" s="1"/>
  <c r="P13" i="13"/>
  <c r="B12" i="23" s="1"/>
  <c r="AA61" i="13"/>
  <c r="M65" i="23" s="1"/>
  <c r="Y12" i="13"/>
  <c r="R76" i="13"/>
  <c r="D78" i="23" s="1"/>
  <c r="P56" i="13"/>
  <c r="B58" i="23" s="1"/>
  <c r="S41" i="13"/>
  <c r="E40" i="23" s="1"/>
  <c r="Q28" i="13"/>
  <c r="C27" i="23" s="1"/>
  <c r="W57" i="13"/>
  <c r="I59" i="23" s="1"/>
  <c r="Y56" i="13"/>
  <c r="Q76" i="13"/>
  <c r="C78" i="23" s="1"/>
  <c r="S61" i="13"/>
  <c r="Q55" i="13"/>
  <c r="C57" i="23" s="1"/>
  <c r="R41" i="13"/>
  <c r="D40" i="23" s="1"/>
  <c r="P28" i="13"/>
  <c r="B27" i="23" s="1"/>
  <c r="W33" i="13"/>
  <c r="I32" i="23" s="1"/>
  <c r="R61" i="13"/>
  <c r="D65" i="23" s="1"/>
  <c r="P55" i="13"/>
  <c r="B57" i="23" s="1"/>
  <c r="S8" i="13"/>
  <c r="V56" i="13"/>
  <c r="H58" i="23" s="1"/>
  <c r="AA32" i="13"/>
  <c r="M31" i="23" s="1"/>
  <c r="X9" i="13"/>
  <c r="S60" i="13"/>
  <c r="E62" i="23" s="1"/>
  <c r="R52" i="13"/>
  <c r="D54" i="23" s="1"/>
  <c r="T36" i="13"/>
  <c r="F35" i="23" s="1"/>
  <c r="X3" i="13"/>
  <c r="W54" i="13"/>
  <c r="I56" i="23" s="1"/>
  <c r="AA31" i="13"/>
  <c r="M30" i="23" s="1"/>
  <c r="Y8" i="13"/>
  <c r="R60" i="13"/>
  <c r="D62" i="23" s="1"/>
  <c r="Q52" i="13"/>
  <c r="C54" i="23" s="1"/>
  <c r="S36" i="13"/>
  <c r="E35" i="23" s="1"/>
  <c r="Q24" i="13"/>
  <c r="C26" i="23" s="1"/>
  <c r="V54" i="13"/>
  <c r="H56" i="23" s="1"/>
  <c r="Q60" i="13"/>
  <c r="C62" i="23" s="1"/>
  <c r="R36" i="13"/>
  <c r="D35" i="23" s="1"/>
  <c r="Q20" i="13"/>
  <c r="C22" i="23" s="1"/>
  <c r="AA28" i="13"/>
  <c r="M27" i="23" s="1"/>
  <c r="P71" i="13"/>
  <c r="B73" i="23" s="1"/>
  <c r="Q36" i="13"/>
  <c r="C35" i="23" s="1"/>
  <c r="P20" i="13"/>
  <c r="B22" i="23" s="1"/>
  <c r="AD42" i="13"/>
  <c r="R41" i="23" s="1"/>
  <c r="P67" i="13"/>
  <c r="B69" i="23" s="1"/>
  <c r="T57" i="13"/>
  <c r="F59" i="23" s="1"/>
  <c r="S32" i="13"/>
  <c r="E31" i="23" s="1"/>
  <c r="S17" i="13"/>
  <c r="E16" i="23" s="1"/>
  <c r="Y71" i="13"/>
  <c r="Z22" i="13"/>
  <c r="L24" i="23" s="1"/>
  <c r="AE33" i="13"/>
  <c r="S32" i="23" s="1"/>
  <c r="S65" i="13"/>
  <c r="E64" i="23" s="1"/>
  <c r="R32" i="13"/>
  <c r="D31" i="23" s="1"/>
  <c r="W65" i="13"/>
  <c r="I64" i="23" s="1"/>
  <c r="Z48" i="13"/>
  <c r="L49" i="23" s="1"/>
  <c r="Y22" i="13"/>
  <c r="AE22" i="13"/>
  <c r="S24" i="23" s="1"/>
  <c r="S57" i="13"/>
  <c r="E59" i="23" s="1"/>
  <c r="R65" i="13"/>
  <c r="D64" i="23" s="1"/>
  <c r="R47" i="13"/>
  <c r="D48" i="23" s="1"/>
  <c r="P16" i="13"/>
  <c r="B15" i="23" s="1"/>
  <c r="V65" i="13"/>
  <c r="H64" i="23" s="1"/>
  <c r="W43" i="13"/>
  <c r="I42" i="23" s="1"/>
  <c r="W22" i="13"/>
  <c r="I24" i="23" s="1"/>
  <c r="AE13" i="13"/>
  <c r="S12" i="23" s="1"/>
  <c r="AE65" i="13"/>
  <c r="S64" i="23" s="1"/>
  <c r="AE61" i="13"/>
  <c r="S65" i="23" s="1"/>
  <c r="Y21" i="13"/>
  <c r="Z21" i="13"/>
  <c r="L23" i="23" s="1"/>
  <c r="V21" i="13"/>
  <c r="H23" i="23" s="1"/>
  <c r="X21" i="13"/>
  <c r="J23" i="23" s="1"/>
  <c r="AA21" i="13"/>
  <c r="M23" i="23" s="1"/>
  <c r="P21" i="13"/>
  <c r="B23" i="23" s="1"/>
  <c r="Q21" i="13"/>
  <c r="C23" i="23" s="1"/>
  <c r="R21" i="13"/>
  <c r="D23" i="23" s="1"/>
  <c r="AE21" i="13"/>
  <c r="S23" i="23" s="1"/>
  <c r="W21" i="13"/>
  <c r="I23" i="23" s="1"/>
  <c r="S21" i="13"/>
  <c r="E23" i="23" s="1"/>
  <c r="V15" i="13"/>
  <c r="P15" i="13"/>
  <c r="Z15" i="13"/>
  <c r="W15" i="13"/>
  <c r="S15" i="13"/>
  <c r="E14" i="23" s="1"/>
  <c r="X15" i="13"/>
  <c r="Y15" i="13"/>
  <c r="AE15" i="13"/>
  <c r="Q15" i="13"/>
  <c r="R15" i="13"/>
  <c r="AA15" i="13"/>
  <c r="AA10" i="13"/>
  <c r="X10" i="13"/>
  <c r="AE10" i="13"/>
  <c r="Z10" i="13"/>
  <c r="V10" i="13"/>
  <c r="W10" i="13"/>
  <c r="I9" i="23" s="1"/>
  <c r="R10" i="13"/>
  <c r="Y10" i="13"/>
  <c r="Q10" i="13"/>
  <c r="P10" i="13"/>
  <c r="S10" i="13"/>
  <c r="AA70" i="13"/>
  <c r="M72" i="23" s="1"/>
  <c r="Z70" i="13"/>
  <c r="L72" i="23" s="1"/>
  <c r="P70" i="13"/>
  <c r="B72" i="23" s="1"/>
  <c r="Q70" i="13"/>
  <c r="C72" i="23" s="1"/>
  <c r="Y70" i="13"/>
  <c r="AE70" i="13"/>
  <c r="S72" i="23" s="1"/>
  <c r="V70" i="13"/>
  <c r="H72" i="23" s="1"/>
  <c r="R70" i="13"/>
  <c r="D72" i="23" s="1"/>
  <c r="X70" i="13"/>
  <c r="J72" i="23" s="1"/>
  <c r="W70" i="13"/>
  <c r="I72" i="23" s="1"/>
  <c r="S70" i="13"/>
  <c r="E72" i="23" s="1"/>
  <c r="V59" i="13"/>
  <c r="H61" i="23" s="1"/>
  <c r="AD59" i="13"/>
  <c r="R61" i="23" s="1"/>
  <c r="R59" i="13"/>
  <c r="D61" i="23" s="1"/>
  <c r="X59" i="13"/>
  <c r="J61" i="23" s="1"/>
  <c r="S59" i="13"/>
  <c r="E61" i="23" s="1"/>
  <c r="P59" i="13"/>
  <c r="B61" i="23" s="1"/>
  <c r="T59" i="13"/>
  <c r="F61" i="23" s="1"/>
  <c r="W59" i="13"/>
  <c r="I61" i="23" s="1"/>
  <c r="Y59" i="13"/>
  <c r="AA59" i="13"/>
  <c r="M61" i="23" s="1"/>
  <c r="Q59" i="13"/>
  <c r="C61" i="23" s="1"/>
  <c r="Z59" i="13"/>
  <c r="L61" i="23" s="1"/>
  <c r="Y49" i="13"/>
  <c r="AD49" i="13"/>
  <c r="R50" i="23" s="1"/>
  <c r="Z49" i="13"/>
  <c r="L50" i="23" s="1"/>
  <c r="X49" i="13"/>
  <c r="J50" i="23" s="1"/>
  <c r="AA49" i="13"/>
  <c r="M50" i="23" s="1"/>
  <c r="P49" i="13"/>
  <c r="B50" i="23" s="1"/>
  <c r="Q49" i="13"/>
  <c r="C50" i="23" s="1"/>
  <c r="V49" i="13"/>
  <c r="H50" i="23" s="1"/>
  <c r="W49" i="13"/>
  <c r="I50" i="23" s="1"/>
  <c r="S49" i="13"/>
  <c r="E50" i="23" s="1"/>
  <c r="T49" i="13"/>
  <c r="F50" i="23" s="1"/>
  <c r="R49" i="13"/>
  <c r="D50" i="23" s="1"/>
  <c r="V19" i="13"/>
  <c r="H18" i="23" s="1"/>
  <c r="Z19" i="13"/>
  <c r="L18" i="23" s="1"/>
  <c r="X19" i="13"/>
  <c r="J18" i="23" s="1"/>
  <c r="S19" i="13"/>
  <c r="E18" i="23" s="1"/>
  <c r="Y19" i="13"/>
  <c r="AA19" i="13"/>
  <c r="M18" i="23" s="1"/>
  <c r="W19" i="13"/>
  <c r="I18" i="23" s="1"/>
  <c r="AE19" i="13"/>
  <c r="S18" i="23" s="1"/>
  <c r="P19" i="13"/>
  <c r="B18" i="23" s="1"/>
  <c r="Q19" i="13"/>
  <c r="C18" i="23" s="1"/>
  <c r="R19" i="13"/>
  <c r="D18" i="23" s="1"/>
  <c r="Y37" i="13"/>
  <c r="AD37" i="13"/>
  <c r="R36" i="23" s="1"/>
  <c r="Z37" i="13"/>
  <c r="L36" i="23" s="1"/>
  <c r="P37" i="13"/>
  <c r="B36" i="23" s="1"/>
  <c r="Q37" i="13"/>
  <c r="C36" i="23" s="1"/>
  <c r="X37" i="13"/>
  <c r="J36" i="23" s="1"/>
  <c r="S37" i="13"/>
  <c r="E36" i="23" s="1"/>
  <c r="AA37" i="13"/>
  <c r="M36" i="23" s="1"/>
  <c r="T37" i="13"/>
  <c r="F36" i="23" s="1"/>
  <c r="W37" i="13"/>
  <c r="I36" i="23" s="1"/>
  <c r="R37" i="13"/>
  <c r="D36" i="23" s="1"/>
  <c r="Y25" i="13"/>
  <c r="Z25" i="13"/>
  <c r="L19" i="23" s="1"/>
  <c r="V25" i="13"/>
  <c r="H19" i="23" s="1"/>
  <c r="AA25" i="13"/>
  <c r="M19" i="23" s="1"/>
  <c r="P25" i="13"/>
  <c r="B19" i="23" s="1"/>
  <c r="AE25" i="13"/>
  <c r="S19" i="23" s="1"/>
  <c r="Q25" i="13"/>
  <c r="C19" i="23" s="1"/>
  <c r="R25" i="13"/>
  <c r="D19" i="23" s="1"/>
  <c r="S25" i="13"/>
  <c r="E19" i="23" s="1"/>
  <c r="W25" i="13"/>
  <c r="I19" i="23" s="1"/>
  <c r="X25" i="13"/>
  <c r="J19" i="23" s="1"/>
  <c r="V7" i="13"/>
  <c r="P7" i="13"/>
  <c r="Z7" i="13"/>
  <c r="W7" i="13"/>
  <c r="S7" i="13"/>
  <c r="AE7" i="13"/>
  <c r="X7" i="13"/>
  <c r="Y7" i="13"/>
  <c r="Q7" i="13"/>
  <c r="C3" i="23" s="1"/>
  <c r="AA7" i="13"/>
  <c r="R7" i="13"/>
  <c r="AA30" i="13"/>
  <c r="M29" i="23" s="1"/>
  <c r="X30" i="13"/>
  <c r="J29" i="23" s="1"/>
  <c r="V30" i="13"/>
  <c r="H29" i="23" s="1"/>
  <c r="Q30" i="13"/>
  <c r="C29" i="23" s="1"/>
  <c r="AE30" i="13"/>
  <c r="S29" i="23" s="1"/>
  <c r="W30" i="13"/>
  <c r="I29" i="23" s="1"/>
  <c r="R30" i="13"/>
  <c r="D29" i="23" s="1"/>
  <c r="Y30" i="13"/>
  <c r="S30" i="13"/>
  <c r="E29" i="23" s="1"/>
  <c r="Z30" i="13"/>
  <c r="L29" i="23" s="1"/>
  <c r="P30" i="13"/>
  <c r="B29" i="23" s="1"/>
  <c r="AA6" i="13"/>
  <c r="X6" i="13"/>
  <c r="Y6" i="13"/>
  <c r="R6" i="13"/>
  <c r="D2" i="23" s="1"/>
  <c r="Z6" i="13"/>
  <c r="S6" i="13"/>
  <c r="AE6" i="13"/>
  <c r="W6" i="13"/>
  <c r="Q6" i="13"/>
  <c r="V6" i="13"/>
  <c r="P6" i="13"/>
  <c r="B2" i="23" s="1"/>
  <c r="AA46" i="13"/>
  <c r="M46" i="23" s="1"/>
  <c r="V46" i="13"/>
  <c r="H46" i="23" s="1"/>
  <c r="Q46" i="13"/>
  <c r="C46" i="23" s="1"/>
  <c r="W46" i="13"/>
  <c r="I46" i="23" s="1"/>
  <c r="R46" i="13"/>
  <c r="D46" i="23" s="1"/>
  <c r="X46" i="13"/>
  <c r="J46" i="23" s="1"/>
  <c r="S46" i="13"/>
  <c r="AE46" i="13"/>
  <c r="S46" i="23" s="1"/>
  <c r="Y46" i="13"/>
  <c r="Z46" i="13"/>
  <c r="L46" i="23" s="1"/>
  <c r="P46" i="13"/>
  <c r="B46" i="23" s="1"/>
  <c r="AD35" i="13"/>
  <c r="R34" i="23" s="1"/>
  <c r="Z35" i="13"/>
  <c r="L34" i="23" s="1"/>
  <c r="S35" i="13"/>
  <c r="E34" i="23" s="1"/>
  <c r="T35" i="13"/>
  <c r="F34" i="23" s="1"/>
  <c r="Q35" i="13"/>
  <c r="C34" i="23" s="1"/>
  <c r="R35" i="13"/>
  <c r="D34" i="23" s="1"/>
  <c r="W35" i="13"/>
  <c r="I34" i="23" s="1"/>
  <c r="X35" i="13"/>
  <c r="J34" i="23" s="1"/>
  <c r="Y35" i="13"/>
  <c r="P35" i="13"/>
  <c r="B34" i="23" s="1"/>
  <c r="AA35" i="13"/>
  <c r="M34" i="23" s="1"/>
  <c r="Y69" i="13"/>
  <c r="Z69" i="13"/>
  <c r="L71" i="23" s="1"/>
  <c r="V69" i="13"/>
  <c r="H71" i="23" s="1"/>
  <c r="AE69" i="13"/>
  <c r="S71" i="23" s="1"/>
  <c r="W69" i="13"/>
  <c r="I71" i="23" s="1"/>
  <c r="X69" i="13"/>
  <c r="J71" i="23" s="1"/>
  <c r="R69" i="13"/>
  <c r="D71" i="23" s="1"/>
  <c r="AA69" i="13"/>
  <c r="M71" i="23" s="1"/>
  <c r="Q69" i="13"/>
  <c r="C71" i="23" s="1"/>
  <c r="P69" i="13"/>
  <c r="B71" i="23" s="1"/>
  <c r="S69" i="13"/>
  <c r="E71" i="23" s="1"/>
  <c r="V78" i="13"/>
  <c r="H80" i="23" s="1"/>
  <c r="W78" i="13"/>
  <c r="I80" i="23" s="1"/>
  <c r="P78" i="13"/>
  <c r="B80" i="23" s="1"/>
  <c r="S78" i="13"/>
  <c r="E80" i="23" s="1"/>
  <c r="AE78" i="13"/>
  <c r="S80" i="23" s="1"/>
  <c r="Q78" i="13"/>
  <c r="C80" i="23" s="1"/>
  <c r="X78" i="13"/>
  <c r="J80" i="23" s="1"/>
  <c r="R78" i="13"/>
  <c r="D80" i="23" s="1"/>
  <c r="Z78" i="13"/>
  <c r="L80" i="23" s="1"/>
  <c r="AA78" i="13"/>
  <c r="M80" i="23" s="1"/>
  <c r="Y78" i="13"/>
  <c r="Y73" i="13"/>
  <c r="Z73" i="13"/>
  <c r="L75" i="23" s="1"/>
  <c r="V73" i="13"/>
  <c r="H75" i="23" s="1"/>
  <c r="Q73" i="13"/>
  <c r="C75" i="23" s="1"/>
  <c r="X73" i="13"/>
  <c r="J75" i="23" s="1"/>
  <c r="R73" i="13"/>
  <c r="D75" i="23" s="1"/>
  <c r="P73" i="13"/>
  <c r="B75" i="23" s="1"/>
  <c r="W73" i="13"/>
  <c r="I75" i="23" s="1"/>
  <c r="S73" i="13"/>
  <c r="E75" i="23" s="1"/>
  <c r="AA73" i="13"/>
  <c r="M75" i="23" s="1"/>
  <c r="AE73" i="13"/>
  <c r="S75" i="23" s="1"/>
  <c r="Y45" i="13"/>
  <c r="Z45" i="13"/>
  <c r="L45" i="23" s="1"/>
  <c r="P45" i="13"/>
  <c r="B45" i="23" s="1"/>
  <c r="Q45" i="13"/>
  <c r="C45" i="23" s="1"/>
  <c r="R45" i="13"/>
  <c r="D45" i="23" s="1"/>
  <c r="X45" i="13"/>
  <c r="J45" i="23" s="1"/>
  <c r="S45" i="13"/>
  <c r="E45" i="23" s="1"/>
  <c r="AE45" i="13"/>
  <c r="S45" i="23" s="1"/>
  <c r="V45" i="13"/>
  <c r="H45" i="23" s="1"/>
  <c r="W45" i="13"/>
  <c r="I45" i="23" s="1"/>
  <c r="AA45" i="13"/>
  <c r="M45" i="23" s="1"/>
  <c r="Z77" i="13"/>
  <c r="L79" i="23" s="1"/>
  <c r="AA77" i="13"/>
  <c r="M79" i="23" s="1"/>
  <c r="P63" i="13"/>
  <c r="B67" i="23" s="1"/>
  <c r="AE72" i="13"/>
  <c r="S74" i="23" s="1"/>
  <c r="W72" i="13"/>
  <c r="I74" i="23" s="1"/>
  <c r="X72" i="13"/>
  <c r="J74" i="23" s="1"/>
  <c r="Z72" i="13"/>
  <c r="L74" i="23" s="1"/>
  <c r="AA72" i="13"/>
  <c r="M74" i="23" s="1"/>
  <c r="Y62" i="13"/>
  <c r="Y48" i="13"/>
  <c r="AE64" i="13"/>
  <c r="S63" i="23" s="1"/>
  <c r="W64" i="13"/>
  <c r="I63" i="23" s="1"/>
  <c r="X64" i="13"/>
  <c r="J63" i="23" s="1"/>
  <c r="V64" i="13"/>
  <c r="H63" i="23" s="1"/>
  <c r="AA54" i="13"/>
  <c r="M56" i="23" s="1"/>
  <c r="Z54" i="13"/>
  <c r="L56" i="23" s="1"/>
  <c r="W40" i="13"/>
  <c r="I39" i="23" s="1"/>
  <c r="X40" i="13"/>
  <c r="J39" i="23" s="1"/>
  <c r="Z40" i="13"/>
  <c r="L39" i="23" s="1"/>
  <c r="AA40" i="13"/>
  <c r="M39" i="23" s="1"/>
  <c r="S76" i="13"/>
  <c r="E78" i="23" s="1"/>
  <c r="S72" i="13"/>
  <c r="E74" i="23" s="1"/>
  <c r="Q71" i="13"/>
  <c r="C73" i="23" s="1"/>
  <c r="S68" i="13"/>
  <c r="E70" i="23" s="1"/>
  <c r="Q67" i="13"/>
  <c r="C69" i="23" s="1"/>
  <c r="S64" i="13"/>
  <c r="E63" i="23" s="1"/>
  <c r="Q63" i="13"/>
  <c r="C67" i="23" s="1"/>
  <c r="S52" i="13"/>
  <c r="E54" i="23" s="1"/>
  <c r="P48" i="13"/>
  <c r="B49" i="23" s="1"/>
  <c r="R43" i="13"/>
  <c r="D42" i="23" s="1"/>
  <c r="Q39" i="13"/>
  <c r="C38" i="23" s="1"/>
  <c r="S28" i="13"/>
  <c r="E27" i="23" s="1"/>
  <c r="R24" i="13"/>
  <c r="D26" i="23" s="1"/>
  <c r="V3" i="13"/>
  <c r="W77" i="13"/>
  <c r="I79" i="23" s="1"/>
  <c r="W74" i="13"/>
  <c r="I76" i="23" s="1"/>
  <c r="Z71" i="13"/>
  <c r="L73" i="23" s="1"/>
  <c r="Z68" i="13"/>
  <c r="L70" i="23" s="1"/>
  <c r="W66" i="13"/>
  <c r="I68" i="23" s="1"/>
  <c r="W63" i="13"/>
  <c r="I67" i="23" s="1"/>
  <c r="X57" i="13"/>
  <c r="J59" i="23" s="1"/>
  <c r="X54" i="13"/>
  <c r="J56" i="23" s="1"/>
  <c r="AA51" i="13"/>
  <c r="M53" i="23" s="1"/>
  <c r="AA48" i="13"/>
  <c r="M49" i="23" s="1"/>
  <c r="X43" i="13"/>
  <c r="J42" i="23" s="1"/>
  <c r="X33" i="13"/>
  <c r="J32" i="23" s="1"/>
  <c r="AA29" i="13"/>
  <c r="M28" i="23" s="1"/>
  <c r="Z26" i="13"/>
  <c r="L20" i="23" s="1"/>
  <c r="V20" i="13"/>
  <c r="H22" i="23" s="1"/>
  <c r="Y16" i="13"/>
  <c r="AA9" i="13"/>
  <c r="AE77" i="13"/>
  <c r="S79" i="23" s="1"/>
  <c r="AE34" i="13"/>
  <c r="S33" i="23" s="1"/>
  <c r="AE14" i="13"/>
  <c r="AE44" i="13"/>
  <c r="S44" i="23" s="1"/>
  <c r="W44" i="13"/>
  <c r="I44" i="23" s="1"/>
  <c r="X44" i="13"/>
  <c r="J44" i="23" s="1"/>
  <c r="V44" i="13"/>
  <c r="H44" i="23" s="1"/>
  <c r="Y44" i="13"/>
  <c r="Z44" i="13"/>
  <c r="L44" i="23" s="1"/>
  <c r="P39" i="13"/>
  <c r="B38" i="23" s="1"/>
  <c r="Y68" i="13"/>
  <c r="S53" i="13"/>
  <c r="E55" i="23" s="1"/>
  <c r="P43" i="13"/>
  <c r="B42" i="23" s="1"/>
  <c r="W29" i="13"/>
  <c r="I28" i="23" s="1"/>
  <c r="Y5" i="13"/>
  <c r="Z5" i="13"/>
  <c r="V5" i="13"/>
  <c r="H4" i="23" s="1"/>
  <c r="AE5" i="13"/>
  <c r="P5" i="13"/>
  <c r="Q5" i="13"/>
  <c r="V77" i="13"/>
  <c r="H79" i="23" s="1"/>
  <c r="AA39" i="13"/>
  <c r="M38" i="23" s="1"/>
  <c r="S5" i="13"/>
  <c r="V23" i="13"/>
  <c r="H25" i="23" s="1"/>
  <c r="Z23" i="13"/>
  <c r="L25" i="23" s="1"/>
  <c r="AE23" i="13"/>
  <c r="S25" i="23" s="1"/>
  <c r="Y23" i="13"/>
  <c r="S23" i="13"/>
  <c r="E25" i="23" s="1"/>
  <c r="AA23" i="13"/>
  <c r="M25" i="23" s="1"/>
  <c r="T54" i="13"/>
  <c r="F56" i="23" s="1"/>
  <c r="R5" i="13"/>
  <c r="Y18" i="13"/>
  <c r="W5" i="13"/>
  <c r="AD52" i="13"/>
  <c r="R54" i="23" s="1"/>
  <c r="V75" i="13"/>
  <c r="H77" i="23" s="1"/>
  <c r="AE75" i="13"/>
  <c r="S77" i="23" s="1"/>
  <c r="AE8" i="13"/>
  <c r="W8" i="13"/>
  <c r="X8" i="13"/>
  <c r="J4" i="23" s="1"/>
  <c r="R8" i="13"/>
  <c r="Z8" i="13"/>
  <c r="AA8" i="13"/>
  <c r="P8" i="13"/>
  <c r="B4" i="23" s="1"/>
  <c r="Q8" i="13"/>
  <c r="C4" i="23" s="1"/>
  <c r="Z75" i="13"/>
  <c r="L77" i="23" s="1"/>
  <c r="W67" i="13"/>
  <c r="I69" i="23" s="1"/>
  <c r="Z64" i="13"/>
  <c r="L63" i="23" s="1"/>
  <c r="X61" i="13"/>
  <c r="J65" i="23" s="1"/>
  <c r="AA55" i="13"/>
  <c r="M57" i="23" s="1"/>
  <c r="X50" i="13"/>
  <c r="J51" i="23" s="1"/>
  <c r="X47" i="13"/>
  <c r="J48" i="23" s="1"/>
  <c r="AA44" i="13"/>
  <c r="M44" i="23" s="1"/>
  <c r="AA41" i="13"/>
  <c r="M40" i="23" s="1"/>
  <c r="W38" i="13"/>
  <c r="I37" i="23" s="1"/>
  <c r="Y31" i="13"/>
  <c r="W18" i="13"/>
  <c r="I17" i="23" s="1"/>
  <c r="Y14" i="13"/>
  <c r="Y11" i="13"/>
  <c r="V4" i="13"/>
  <c r="AE71" i="13"/>
  <c r="S73" i="23" s="1"/>
  <c r="AD40" i="13"/>
  <c r="R39" i="23" s="1"/>
  <c r="AE29" i="13"/>
  <c r="S28" i="23" s="1"/>
  <c r="AE9" i="13"/>
  <c r="AE68" i="13"/>
  <c r="S70" i="23" s="1"/>
  <c r="W68" i="13"/>
  <c r="I70" i="23" s="1"/>
  <c r="X68" i="13"/>
  <c r="J70" i="23" s="1"/>
  <c r="AE24" i="13"/>
  <c r="S26" i="23" s="1"/>
  <c r="W24" i="13"/>
  <c r="I26" i="23" s="1"/>
  <c r="X24" i="13"/>
  <c r="J26" i="23" s="1"/>
  <c r="V24" i="13"/>
  <c r="H26" i="23" s="1"/>
  <c r="Y39" i="13"/>
  <c r="Z18" i="13"/>
  <c r="L17" i="23" s="1"/>
  <c r="W52" i="13"/>
  <c r="I54" i="23" s="1"/>
  <c r="X52" i="13"/>
  <c r="J54" i="23" s="1"/>
  <c r="P64" i="13"/>
  <c r="B63" i="23" s="1"/>
  <c r="T58" i="13"/>
  <c r="F60" i="23" s="1"/>
  <c r="T38" i="13"/>
  <c r="F37" i="23" s="1"/>
  <c r="P34" i="13"/>
  <c r="B33" i="23" s="1"/>
  <c r="V51" i="13"/>
  <c r="H53" i="23" s="1"/>
  <c r="AD51" i="13"/>
  <c r="R53" i="23" s="1"/>
  <c r="X51" i="13"/>
  <c r="J53" i="23" s="1"/>
  <c r="Y51" i="13"/>
  <c r="Z51" i="13"/>
  <c r="L53" i="23" s="1"/>
  <c r="AE28" i="13"/>
  <c r="S27" i="23" s="1"/>
  <c r="W28" i="13"/>
  <c r="I27" i="23" s="1"/>
  <c r="X28" i="13"/>
  <c r="J27" i="23" s="1"/>
  <c r="V28" i="13"/>
  <c r="H27" i="23" s="1"/>
  <c r="Y28" i="13"/>
  <c r="Q77" i="13"/>
  <c r="C79" i="23" s="1"/>
  <c r="S62" i="13"/>
  <c r="S58" i="13"/>
  <c r="E60" i="23" s="1"/>
  <c r="S54" i="13"/>
  <c r="E56" i="23" s="1"/>
  <c r="T48" i="13"/>
  <c r="F49" i="23" s="1"/>
  <c r="T42" i="13"/>
  <c r="F41" i="23" s="1"/>
  <c r="P38" i="13"/>
  <c r="B37" i="23" s="1"/>
  <c r="W56" i="13"/>
  <c r="I58" i="23" s="1"/>
  <c r="X56" i="13"/>
  <c r="J58" i="23" s="1"/>
  <c r="Z56" i="13"/>
  <c r="L58" i="23" s="1"/>
  <c r="AD56" i="13"/>
  <c r="R58" i="23" s="1"/>
  <c r="AA56" i="13"/>
  <c r="M58" i="23" s="1"/>
  <c r="V27" i="13"/>
  <c r="H21" i="23" s="1"/>
  <c r="Z27" i="13"/>
  <c r="L21" i="23" s="1"/>
  <c r="AA27" i="13"/>
  <c r="M21" i="23" s="1"/>
  <c r="S27" i="13"/>
  <c r="E21" i="23" s="1"/>
  <c r="AE12" i="13"/>
  <c r="W12" i="13"/>
  <c r="I11" i="23" s="1"/>
  <c r="X12" i="13"/>
  <c r="J11" i="23" s="1"/>
  <c r="R12" i="13"/>
  <c r="AA12" i="13"/>
  <c r="M11" i="23" s="1"/>
  <c r="S12" i="13"/>
  <c r="P77" i="13"/>
  <c r="B79" i="23" s="1"/>
  <c r="R66" i="13"/>
  <c r="D68" i="23" s="1"/>
  <c r="P61" i="13"/>
  <c r="B65" i="23" s="1"/>
  <c r="R58" i="13"/>
  <c r="D60" i="23" s="1"/>
  <c r="T55" i="13"/>
  <c r="F57" i="23" s="1"/>
  <c r="R54" i="13"/>
  <c r="D56" i="23" s="1"/>
  <c r="P53" i="13"/>
  <c r="B55" i="23" s="1"/>
  <c r="T51" i="13"/>
  <c r="F53" i="23" s="1"/>
  <c r="R50" i="13"/>
  <c r="D51" i="23" s="1"/>
  <c r="S48" i="13"/>
  <c r="E49" i="23" s="1"/>
  <c r="R44" i="13"/>
  <c r="D44" i="23" s="1"/>
  <c r="Q40" i="13"/>
  <c r="C39" i="23" s="1"/>
  <c r="R31" i="13"/>
  <c r="D30" i="23" s="1"/>
  <c r="S29" i="13"/>
  <c r="E28" i="23" s="1"/>
  <c r="Q27" i="13"/>
  <c r="C21" i="23" s="1"/>
  <c r="P23" i="13"/>
  <c r="B25" i="23" s="1"/>
  <c r="S14" i="13"/>
  <c r="Q9" i="13"/>
  <c r="C5" i="23" s="1"/>
  <c r="S4" i="13"/>
  <c r="Y75" i="13"/>
  <c r="Y72" i="13"/>
  <c r="Z66" i="13"/>
  <c r="L68" i="23" s="1"/>
  <c r="Y64" i="13"/>
  <c r="W61" i="13"/>
  <c r="I65" i="23" s="1"/>
  <c r="Z52" i="13"/>
  <c r="L54" i="23" s="1"/>
  <c r="AA43" i="13"/>
  <c r="M42" i="23" s="1"/>
  <c r="X31" i="13"/>
  <c r="J30" i="23" s="1"/>
  <c r="Y27" i="13"/>
  <c r="Z24" i="13"/>
  <c r="L26" i="23" s="1"/>
  <c r="AA20" i="13"/>
  <c r="M22" i="23" s="1"/>
  <c r="V18" i="13"/>
  <c r="H17" i="23" s="1"/>
  <c r="AD48" i="13"/>
  <c r="R49" i="23" s="1"/>
  <c r="AA58" i="13"/>
  <c r="M60" i="23" s="1"/>
  <c r="X58" i="13"/>
  <c r="J60" i="23" s="1"/>
  <c r="Y58" i="13"/>
  <c r="Z58" i="13"/>
  <c r="L60" i="23" s="1"/>
  <c r="AA14" i="13"/>
  <c r="X14" i="13"/>
  <c r="P14" i="13"/>
  <c r="Q14" i="13"/>
  <c r="R14" i="13"/>
  <c r="R68" i="13"/>
  <c r="D70" i="23" s="1"/>
  <c r="AA62" i="13"/>
  <c r="M66" i="23" s="1"/>
  <c r="V62" i="13"/>
  <c r="H66" i="23" s="1"/>
  <c r="AE62" i="13"/>
  <c r="S66" i="23" s="1"/>
  <c r="W62" i="13"/>
  <c r="I66" i="23" s="1"/>
  <c r="X62" i="13"/>
  <c r="J66" i="23" s="1"/>
  <c r="P24" i="13"/>
  <c r="B26" i="23" s="1"/>
  <c r="V47" i="13"/>
  <c r="H48" i="23" s="1"/>
  <c r="AD47" i="13"/>
  <c r="R48" i="23" s="1"/>
  <c r="Z47" i="13"/>
  <c r="L48" i="23" s="1"/>
  <c r="S47" i="13"/>
  <c r="E48" i="23" s="1"/>
  <c r="AA47" i="13"/>
  <c r="M48" i="23" s="1"/>
  <c r="T47" i="13"/>
  <c r="F48" i="23" s="1"/>
  <c r="AA38" i="13"/>
  <c r="M37" i="23" s="1"/>
  <c r="X38" i="13"/>
  <c r="J37" i="23" s="1"/>
  <c r="Y38" i="13"/>
  <c r="Q38" i="13"/>
  <c r="C37" i="23" s="1"/>
  <c r="Z38" i="13"/>
  <c r="L37" i="23" s="1"/>
  <c r="R38" i="13"/>
  <c r="D37" i="23" s="1"/>
  <c r="AD38" i="13"/>
  <c r="R37" i="23" s="1"/>
  <c r="S38" i="13"/>
  <c r="Y13" i="13"/>
  <c r="Z13" i="13"/>
  <c r="L12" i="23" s="1"/>
  <c r="V13" i="13"/>
  <c r="H12" i="23" s="1"/>
  <c r="W13" i="13"/>
  <c r="I12" i="23" s="1"/>
  <c r="X13" i="13"/>
  <c r="J12" i="23" s="1"/>
  <c r="R77" i="13"/>
  <c r="D79" i="23" s="1"/>
  <c r="P72" i="13"/>
  <c r="B74" i="23" s="1"/>
  <c r="P68" i="13"/>
  <c r="B70" i="23" s="1"/>
  <c r="P52" i="13"/>
  <c r="B54" i="23" s="1"/>
  <c r="P47" i="13"/>
  <c r="B48" i="23" s="1"/>
  <c r="S40" i="13"/>
  <c r="E39" i="23" s="1"/>
  <c r="AA64" i="13"/>
  <c r="M63" i="23" s="1"/>
  <c r="Y47" i="13"/>
  <c r="AA42" i="13"/>
  <c r="M41" i="23" s="1"/>
  <c r="X42" i="13"/>
  <c r="J41" i="23" s="1"/>
  <c r="Q42" i="13"/>
  <c r="C41" i="23" s="1"/>
  <c r="Y42" i="13"/>
  <c r="R42" i="13"/>
  <c r="D41" i="23" s="1"/>
  <c r="Z42" i="13"/>
  <c r="L41" i="23" s="1"/>
  <c r="S42" i="13"/>
  <c r="E41" i="23" s="1"/>
  <c r="AA22" i="13"/>
  <c r="M24" i="23" s="1"/>
  <c r="X22" i="13"/>
  <c r="J24" i="23" s="1"/>
  <c r="Q22" i="13"/>
  <c r="C24" i="23" s="1"/>
  <c r="R22" i="13"/>
  <c r="D24" i="23" s="1"/>
  <c r="V22" i="13"/>
  <c r="H24" i="23" s="1"/>
  <c r="S22" i="13"/>
  <c r="Y17" i="13"/>
  <c r="Z17" i="13"/>
  <c r="L16" i="23" s="1"/>
  <c r="V17" i="13"/>
  <c r="H16" i="23" s="1"/>
  <c r="AE17" i="13"/>
  <c r="S16" i="23" s="1"/>
  <c r="W17" i="13"/>
  <c r="I16" i="23" s="1"/>
  <c r="X17" i="13"/>
  <c r="J16" i="23" s="1"/>
  <c r="P17" i="13"/>
  <c r="B16" i="23" s="1"/>
  <c r="AA17" i="13"/>
  <c r="M16" i="23" s="1"/>
  <c r="Q17" i="13"/>
  <c r="C16" i="23" s="1"/>
  <c r="S66" i="13"/>
  <c r="E68" i="23" s="1"/>
  <c r="S44" i="13"/>
  <c r="E44" i="23" s="1"/>
  <c r="R40" i="13"/>
  <c r="D39" i="23" s="1"/>
  <c r="Q23" i="13"/>
  <c r="C25" i="23" s="1"/>
  <c r="W3" i="13"/>
  <c r="AE3" i="13"/>
  <c r="Y3" i="13"/>
  <c r="Z3" i="13"/>
  <c r="AA3" i="13"/>
  <c r="AA74" i="13"/>
  <c r="M76" i="23" s="1"/>
  <c r="AE74" i="13"/>
  <c r="S76" i="23" s="1"/>
  <c r="X74" i="13"/>
  <c r="J76" i="23" s="1"/>
  <c r="Y74" i="13"/>
  <c r="Z74" i="13"/>
  <c r="L76" i="23" s="1"/>
  <c r="Y65" i="13"/>
  <c r="Z65" i="13"/>
  <c r="L64" i="23" s="1"/>
  <c r="X65" i="13"/>
  <c r="J64" i="23" s="1"/>
  <c r="AA65" i="13"/>
  <c r="M64" i="23" s="1"/>
  <c r="AE60" i="13"/>
  <c r="S62" i="23" s="1"/>
  <c r="W60" i="13"/>
  <c r="I62" i="23" s="1"/>
  <c r="X60" i="13"/>
  <c r="J62" i="23" s="1"/>
  <c r="V60" i="13"/>
  <c r="H62" i="23" s="1"/>
  <c r="Y60" i="13"/>
  <c r="Z60" i="13"/>
  <c r="L62" i="23" s="1"/>
  <c r="V55" i="13"/>
  <c r="H57" i="23" s="1"/>
  <c r="AD55" i="13"/>
  <c r="R57" i="23" s="1"/>
  <c r="W55" i="13"/>
  <c r="I57" i="23" s="1"/>
  <c r="X55" i="13"/>
  <c r="J57" i="23" s="1"/>
  <c r="AA50" i="13"/>
  <c r="M51" i="23" s="1"/>
  <c r="AD50" i="13"/>
  <c r="R51" i="23" s="1"/>
  <c r="V50" i="13"/>
  <c r="H51" i="23" s="1"/>
  <c r="Y41" i="13"/>
  <c r="AD41" i="13"/>
  <c r="R40" i="23" s="1"/>
  <c r="Z41" i="13"/>
  <c r="L40" i="23" s="1"/>
  <c r="P41" i="13"/>
  <c r="B40" i="23" s="1"/>
  <c r="Q41" i="13"/>
  <c r="C40" i="23" s="1"/>
  <c r="AE32" i="13"/>
  <c r="S31" i="23" s="1"/>
  <c r="W32" i="13"/>
  <c r="I31" i="23" s="1"/>
  <c r="X32" i="13"/>
  <c r="J31" i="23" s="1"/>
  <c r="V32" i="13"/>
  <c r="H31" i="23" s="1"/>
  <c r="Y32" i="13"/>
  <c r="Z32" i="13"/>
  <c r="L31" i="23" s="1"/>
  <c r="AA26" i="13"/>
  <c r="M20" i="23" s="1"/>
  <c r="X26" i="13"/>
  <c r="J20" i="23" s="1"/>
  <c r="Q26" i="13"/>
  <c r="C20" i="23" s="1"/>
  <c r="V26" i="13"/>
  <c r="H20" i="23" s="1"/>
  <c r="R26" i="13"/>
  <c r="D20" i="23" s="1"/>
  <c r="W26" i="13"/>
  <c r="I20" i="23" s="1"/>
  <c r="S26" i="13"/>
  <c r="E20" i="23" s="1"/>
  <c r="AE16" i="13"/>
  <c r="S15" i="23" s="1"/>
  <c r="W16" i="13"/>
  <c r="I15" i="23" s="1"/>
  <c r="X16" i="13"/>
  <c r="J15" i="23" s="1"/>
  <c r="V11" i="13"/>
  <c r="P11" i="13"/>
  <c r="B7" i="23" s="1"/>
  <c r="Z11" i="13"/>
  <c r="AE11" i="13"/>
  <c r="S7" i="23" s="1"/>
  <c r="W11" i="13"/>
  <c r="Q11" i="13"/>
  <c r="C7" i="23" s="1"/>
  <c r="X11" i="13"/>
  <c r="R11" i="13"/>
  <c r="D7" i="23" s="1"/>
  <c r="S75" i="13"/>
  <c r="E77" i="23" s="1"/>
  <c r="Q74" i="13"/>
  <c r="C76" i="23" s="1"/>
  <c r="S67" i="13"/>
  <c r="Q66" i="13"/>
  <c r="C68" i="23" s="1"/>
  <c r="S63" i="13"/>
  <c r="Q62" i="13"/>
  <c r="C66" i="23" s="1"/>
  <c r="Q58" i="13"/>
  <c r="C60" i="23" s="1"/>
  <c r="S55" i="13"/>
  <c r="E57" i="23" s="1"/>
  <c r="Q54" i="13"/>
  <c r="C56" i="23" s="1"/>
  <c r="S51" i="13"/>
  <c r="E53" i="23" s="1"/>
  <c r="Q50" i="13"/>
  <c r="C51" i="23" s="1"/>
  <c r="Q44" i="13"/>
  <c r="C44" i="23" s="1"/>
  <c r="P40" i="13"/>
  <c r="B39" i="23" s="1"/>
  <c r="Q31" i="13"/>
  <c r="C30" i="23" s="1"/>
  <c r="P27" i="13"/>
  <c r="B21" i="23" s="1"/>
  <c r="S20" i="13"/>
  <c r="E22" i="23" s="1"/>
  <c r="R16" i="13"/>
  <c r="D15" i="23" s="1"/>
  <c r="Y77" i="13"/>
  <c r="X75" i="13"/>
  <c r="J77" i="23" s="1"/>
  <c r="V72" i="13"/>
  <c r="H74" i="23" s="1"/>
  <c r="V58" i="13"/>
  <c r="H60" i="23" s="1"/>
  <c r="Y55" i="13"/>
  <c r="Y52" i="13"/>
  <c r="W41" i="13"/>
  <c r="I40" i="23" s="1"/>
  <c r="X27" i="13"/>
  <c r="J21" i="23" s="1"/>
  <c r="Y24" i="13"/>
  <c r="AA16" i="13"/>
  <c r="M15" i="23" s="1"/>
  <c r="V14" i="13"/>
  <c r="AE27" i="13"/>
  <c r="S21" i="23" s="1"/>
  <c r="V63" i="13"/>
  <c r="H67" i="23" s="1"/>
  <c r="Z63" i="13"/>
  <c r="L67" i="23" s="1"/>
  <c r="AA63" i="13"/>
  <c r="M67" i="23" s="1"/>
  <c r="AE63" i="13"/>
  <c r="S67" i="23" s="1"/>
  <c r="Y53" i="13"/>
  <c r="AD53" i="13"/>
  <c r="R55" i="23" s="1"/>
  <c r="Z53" i="13"/>
  <c r="L55" i="23" s="1"/>
  <c r="V53" i="13"/>
  <c r="H55" i="23" s="1"/>
  <c r="W53" i="13"/>
  <c r="I55" i="23" s="1"/>
  <c r="X53" i="13"/>
  <c r="J55" i="23" s="1"/>
  <c r="AD39" i="13"/>
  <c r="R38" i="23" s="1"/>
  <c r="Z39" i="13"/>
  <c r="L38" i="23" s="1"/>
  <c r="S39" i="13"/>
  <c r="E38" i="23" s="1"/>
  <c r="T39" i="13"/>
  <c r="F38" i="23" s="1"/>
  <c r="W39" i="13"/>
  <c r="I38" i="23" s="1"/>
  <c r="AA5" i="13"/>
  <c r="V67" i="13"/>
  <c r="H69" i="23" s="1"/>
  <c r="X67" i="13"/>
  <c r="J69" i="23" s="1"/>
  <c r="Y67" i="13"/>
  <c r="Z67" i="13"/>
  <c r="L69" i="23" s="1"/>
  <c r="W48" i="13"/>
  <c r="I49" i="23" s="1"/>
  <c r="X48" i="13"/>
  <c r="J49" i="23" s="1"/>
  <c r="V48" i="13"/>
  <c r="H49" i="23" s="1"/>
  <c r="V43" i="13"/>
  <c r="H42" i="23" s="1"/>
  <c r="S43" i="13"/>
  <c r="AE43" i="13"/>
  <c r="S42" i="23" s="1"/>
  <c r="AA34" i="13"/>
  <c r="M33" i="23" s="1"/>
  <c r="X34" i="13"/>
  <c r="J33" i="23" s="1"/>
  <c r="W34" i="13"/>
  <c r="I33" i="23" s="1"/>
  <c r="Q34" i="13"/>
  <c r="C33" i="23" s="1"/>
  <c r="Y34" i="13"/>
  <c r="R34" i="13"/>
  <c r="D33" i="23" s="1"/>
  <c r="Z34" i="13"/>
  <c r="L33" i="23" s="1"/>
  <c r="S34" i="13"/>
  <c r="E33" i="23" s="1"/>
  <c r="Y29" i="13"/>
  <c r="Z29" i="13"/>
  <c r="L28" i="23" s="1"/>
  <c r="V29" i="13"/>
  <c r="H28" i="23" s="1"/>
  <c r="P29" i="13"/>
  <c r="B28" i="23" s="1"/>
  <c r="Q29" i="13"/>
  <c r="C28" i="23" s="1"/>
  <c r="AA18" i="13"/>
  <c r="M17" i="23" s="1"/>
  <c r="X18" i="13"/>
  <c r="J17" i="23" s="1"/>
  <c r="Q18" i="13"/>
  <c r="C17" i="23" s="1"/>
  <c r="R18" i="13"/>
  <c r="D17" i="23" s="1"/>
  <c r="AE18" i="13"/>
  <c r="S17" i="23" s="1"/>
  <c r="S18" i="13"/>
  <c r="E17" i="23" s="1"/>
  <c r="Y9" i="13"/>
  <c r="Z9" i="13"/>
  <c r="V9" i="13"/>
  <c r="H5" i="23" s="1"/>
  <c r="R9" i="13"/>
  <c r="D5" i="23" s="1"/>
  <c r="S9" i="13"/>
  <c r="W9" i="13"/>
  <c r="S77" i="13"/>
  <c r="E79" i="23" s="1"/>
  <c r="Q72" i="13"/>
  <c r="C74" i="23" s="1"/>
  <c r="V68" i="13"/>
  <c r="H70" i="23" s="1"/>
  <c r="AE76" i="13"/>
  <c r="S78" i="23" s="1"/>
  <c r="W76" i="13"/>
  <c r="I78" i="23" s="1"/>
  <c r="X76" i="13"/>
  <c r="J78" i="23" s="1"/>
  <c r="V76" i="13"/>
  <c r="H78" i="23" s="1"/>
  <c r="Y76" i="13"/>
  <c r="Z76" i="13"/>
  <c r="L78" i="23" s="1"/>
  <c r="V71" i="13"/>
  <c r="H73" i="23" s="1"/>
  <c r="W71" i="13"/>
  <c r="I73" i="23" s="1"/>
  <c r="X71" i="13"/>
  <c r="J73" i="23" s="1"/>
  <c r="Y57" i="13"/>
  <c r="AD57" i="13"/>
  <c r="R59" i="23" s="1"/>
  <c r="Z57" i="13"/>
  <c r="L59" i="23" s="1"/>
  <c r="V57" i="13"/>
  <c r="H59" i="23" s="1"/>
  <c r="AE4" i="13"/>
  <c r="W4" i="13"/>
  <c r="X4" i="13"/>
  <c r="R4" i="13"/>
  <c r="Y4" i="13"/>
  <c r="Z4" i="13"/>
  <c r="AA4" i="13"/>
  <c r="P76" i="13"/>
  <c r="B78" i="23" s="1"/>
  <c r="R57" i="13"/>
  <c r="D59" i="23" s="1"/>
  <c r="R53" i="13"/>
  <c r="D55" i="23" s="1"/>
  <c r="R23" i="13"/>
  <c r="D25" i="23" s="1"/>
  <c r="AA67" i="13"/>
  <c r="M69" i="23" s="1"/>
  <c r="AA53" i="13"/>
  <c r="M55" i="23" s="1"/>
  <c r="X39" i="13"/>
  <c r="J38" i="23" s="1"/>
  <c r="Z14" i="13"/>
  <c r="AA66" i="13"/>
  <c r="M68" i="23" s="1"/>
  <c r="V66" i="13"/>
  <c r="H68" i="23" s="1"/>
  <c r="Y61" i="13"/>
  <c r="Z61" i="13"/>
  <c r="L65" i="23" s="1"/>
  <c r="Y33" i="13"/>
  <c r="Z33" i="13"/>
  <c r="L32" i="23" s="1"/>
  <c r="V33" i="13"/>
  <c r="H32" i="23" s="1"/>
  <c r="P33" i="13"/>
  <c r="B32" i="23" s="1"/>
  <c r="Q33" i="13"/>
  <c r="C32" i="23" s="1"/>
  <c r="Q61" i="13"/>
  <c r="C65" i="23" s="1"/>
  <c r="Q57" i="13"/>
  <c r="C59" i="23" s="1"/>
  <c r="Q53" i="13"/>
  <c r="C55" i="23" s="1"/>
  <c r="W36" i="13"/>
  <c r="I35" i="23" s="1"/>
  <c r="X36" i="13"/>
  <c r="J35" i="23" s="1"/>
  <c r="AD36" i="13"/>
  <c r="R35" i="23" s="1"/>
  <c r="Y36" i="13"/>
  <c r="Z36" i="13"/>
  <c r="L35" i="23" s="1"/>
  <c r="AA36" i="13"/>
  <c r="M35" i="23" s="1"/>
  <c r="V31" i="13"/>
  <c r="H30" i="23" s="1"/>
  <c r="Z31" i="13"/>
  <c r="L30" i="23" s="1"/>
  <c r="S31" i="13"/>
  <c r="E30" i="23" s="1"/>
  <c r="AE31" i="13"/>
  <c r="S30" i="23" s="1"/>
  <c r="AE20" i="13"/>
  <c r="S22" i="23" s="1"/>
  <c r="W20" i="13"/>
  <c r="I22" i="23" s="1"/>
  <c r="X20" i="13"/>
  <c r="J22" i="23" s="1"/>
  <c r="S3" i="13"/>
  <c r="AC3" i="13" s="1"/>
  <c r="R75" i="13"/>
  <c r="D77" i="23" s="1"/>
  <c r="P74" i="13"/>
  <c r="B76" i="23" s="1"/>
  <c r="R71" i="13"/>
  <c r="D73" i="23" s="1"/>
  <c r="R67" i="13"/>
  <c r="D69" i="23" s="1"/>
  <c r="P66" i="13"/>
  <c r="B68" i="23" s="1"/>
  <c r="R63" i="13"/>
  <c r="D67" i="23" s="1"/>
  <c r="P62" i="13"/>
  <c r="B66" i="23" s="1"/>
  <c r="P58" i="13"/>
  <c r="B60" i="23" s="1"/>
  <c r="T56" i="13"/>
  <c r="F58" i="23" s="1"/>
  <c r="R55" i="13"/>
  <c r="D57" i="23" s="1"/>
  <c r="P54" i="13"/>
  <c r="B56" i="23" s="1"/>
  <c r="T52" i="13"/>
  <c r="F54" i="23" s="1"/>
  <c r="R51" i="13"/>
  <c r="D53" i="23" s="1"/>
  <c r="P50" i="13"/>
  <c r="B51" i="23" s="1"/>
  <c r="Q48" i="13"/>
  <c r="C49" i="23" s="1"/>
  <c r="P44" i="13"/>
  <c r="B44" i="23" s="1"/>
  <c r="T41" i="13"/>
  <c r="F40" i="23" s="1"/>
  <c r="R39" i="13"/>
  <c r="D38" i="23" s="1"/>
  <c r="R33" i="13"/>
  <c r="D32" i="23" s="1"/>
  <c r="P31" i="13"/>
  <c r="B30" i="23" s="1"/>
  <c r="S24" i="13"/>
  <c r="E26" i="23" s="1"/>
  <c r="R20" i="13"/>
  <c r="D22" i="23" s="1"/>
  <c r="P18" i="13"/>
  <c r="B17" i="23" s="1"/>
  <c r="Q16" i="13"/>
  <c r="C15" i="23" s="1"/>
  <c r="S13" i="13"/>
  <c r="E12" i="23" s="1"/>
  <c r="S11" i="13"/>
  <c r="E7" i="23" s="1"/>
  <c r="P4" i="13"/>
  <c r="X77" i="13"/>
  <c r="J79" i="23" s="1"/>
  <c r="W75" i="13"/>
  <c r="I77" i="23" s="1"/>
  <c r="AA71" i="13"/>
  <c r="M73" i="23" s="1"/>
  <c r="AA68" i="13"/>
  <c r="M70" i="23" s="1"/>
  <c r="X66" i="13"/>
  <c r="J68" i="23" s="1"/>
  <c r="X63" i="13"/>
  <c r="J67" i="23" s="1"/>
  <c r="AA60" i="13"/>
  <c r="M62" i="23" s="1"/>
  <c r="AA57" i="13"/>
  <c r="M59" i="23" s="1"/>
  <c r="Y54" i="13"/>
  <c r="V52" i="13"/>
  <c r="H54" i="23" s="1"/>
  <c r="Y43" i="13"/>
  <c r="Y40" i="13"/>
  <c r="AA33" i="13"/>
  <c r="M32" i="23" s="1"/>
  <c r="W27" i="13"/>
  <c r="I21" i="23" s="1"/>
  <c r="X23" i="13"/>
  <c r="J25" i="23" s="1"/>
  <c r="Y20" i="13"/>
  <c r="Z16" i="13"/>
  <c r="L15" i="23" s="1"/>
  <c r="AA13" i="13"/>
  <c r="M12" i="23" s="1"/>
  <c r="AE66" i="13"/>
  <c r="S68" i="23" s="1"/>
  <c r="AD58" i="13"/>
  <c r="R60" i="23" s="1"/>
  <c r="AE26" i="13"/>
  <c r="S20" i="23" s="1"/>
  <c r="AC16" i="13"/>
  <c r="Q15" i="23" s="1"/>
  <c r="AC17" i="13"/>
  <c r="Q16" i="23" s="1"/>
  <c r="L5" i="23" l="1"/>
  <c r="M5" i="23"/>
  <c r="E5" i="23"/>
  <c r="S5" i="23"/>
  <c r="I4" i="23"/>
  <c r="S4" i="23"/>
  <c r="S3" i="23"/>
  <c r="E6" i="23"/>
  <c r="L4" i="23"/>
  <c r="AC63" i="13"/>
  <c r="Q67" i="23" s="1"/>
  <c r="E67" i="23"/>
  <c r="S8" i="23"/>
  <c r="S11" i="23"/>
  <c r="S2" i="23"/>
  <c r="E3" i="23"/>
  <c r="H10" i="23"/>
  <c r="H14" i="23"/>
  <c r="L9" i="23"/>
  <c r="L13" i="23"/>
  <c r="H9" i="23"/>
  <c r="H13" i="23"/>
  <c r="AC46" i="13"/>
  <c r="Q46" i="23" s="1"/>
  <c r="E46" i="23"/>
  <c r="E2" i="23"/>
  <c r="M10" i="23"/>
  <c r="M14" i="23"/>
  <c r="AC67" i="13"/>
  <c r="Q69" i="23" s="1"/>
  <c r="E69" i="23"/>
  <c r="D9" i="23"/>
  <c r="D13" i="23"/>
  <c r="E9" i="23"/>
  <c r="E13" i="23"/>
  <c r="D10" i="23"/>
  <c r="D14" i="23"/>
  <c r="AC22" i="13"/>
  <c r="Q24" i="23" s="1"/>
  <c r="E24" i="23"/>
  <c r="C9" i="23"/>
  <c r="C13" i="23"/>
  <c r="AC62" i="13"/>
  <c r="Q66" i="23" s="1"/>
  <c r="E66" i="23"/>
  <c r="M4" i="23"/>
  <c r="B3" i="23"/>
  <c r="B6" i="23"/>
  <c r="C10" i="23"/>
  <c r="C14" i="23"/>
  <c r="B9" i="23"/>
  <c r="B13" i="23"/>
  <c r="C6" i="23"/>
  <c r="S10" i="23"/>
  <c r="S14" i="23"/>
  <c r="AC38" i="13"/>
  <c r="Q37" i="23" s="1"/>
  <c r="E37" i="23"/>
  <c r="J9" i="23"/>
  <c r="J13" i="23"/>
  <c r="D4" i="23"/>
  <c r="AC61" i="13"/>
  <c r="Q65" i="23" s="1"/>
  <c r="E65" i="23"/>
  <c r="B8" i="23"/>
  <c r="B11" i="23"/>
  <c r="M9" i="23"/>
  <c r="M13" i="23"/>
  <c r="S9" i="23"/>
  <c r="S13" i="23"/>
  <c r="D3" i="23"/>
  <c r="D6" i="23"/>
  <c r="J10" i="23"/>
  <c r="J14" i="23"/>
  <c r="C8" i="23"/>
  <c r="C11" i="23"/>
  <c r="E8" i="23"/>
  <c r="E11" i="23"/>
  <c r="J5" i="23"/>
  <c r="I5" i="23"/>
  <c r="I10" i="23"/>
  <c r="I14" i="23"/>
  <c r="L8" i="23"/>
  <c r="H8" i="23"/>
  <c r="B5" i="23"/>
  <c r="D8" i="23"/>
  <c r="D11" i="23"/>
  <c r="L10" i="23"/>
  <c r="L14" i="23"/>
  <c r="M7" i="23"/>
  <c r="AC43" i="13"/>
  <c r="Q42" i="23" s="1"/>
  <c r="E42" i="23"/>
  <c r="C2" i="23"/>
  <c r="S6" i="23"/>
  <c r="B10" i="23"/>
  <c r="B14" i="23"/>
  <c r="E4" i="23"/>
  <c r="H7" i="23"/>
  <c r="M6" i="23"/>
  <c r="I3" i="23"/>
  <c r="L2" i="23"/>
  <c r="L3" i="23"/>
  <c r="H3" i="23"/>
  <c r="J2" i="23"/>
  <c r="J7" i="23"/>
  <c r="M2" i="23"/>
  <c r="M3" i="23"/>
  <c r="I6" i="23"/>
  <c r="I7" i="23"/>
  <c r="AG22" i="13"/>
  <c r="M8" i="23"/>
  <c r="H6" i="23"/>
  <c r="H2" i="23"/>
  <c r="L6" i="23"/>
  <c r="L7" i="23"/>
  <c r="J8" i="23"/>
  <c r="J3" i="23"/>
  <c r="AG63" i="13"/>
  <c r="I8" i="23"/>
  <c r="I2" i="23"/>
  <c r="J6" i="23"/>
  <c r="AC21" i="13"/>
  <c r="Q23" i="23" s="1"/>
  <c r="AC23" i="13"/>
  <c r="Q25" i="23" s="1"/>
  <c r="AC24" i="13"/>
  <c r="Q26" i="23" s="1"/>
  <c r="AC15" i="13"/>
  <c r="E10" i="23"/>
  <c r="AC20" i="13"/>
  <c r="Q22" i="23" s="1"/>
  <c r="AC19" i="13"/>
  <c r="Q18" i="23" s="1"/>
  <c r="AC18" i="13"/>
  <c r="Q17" i="23" s="1"/>
  <c r="AG15" i="13"/>
  <c r="AG18" i="13"/>
  <c r="AG61" i="13"/>
  <c r="AG23" i="13"/>
  <c r="AG16" i="13"/>
  <c r="AG43" i="13"/>
  <c r="AG19" i="13"/>
  <c r="AG24" i="13"/>
  <c r="AG67" i="13"/>
  <c r="AG21" i="13"/>
  <c r="AG17" i="13"/>
  <c r="AG62" i="13"/>
  <c r="AG20" i="13"/>
  <c r="AG46" i="13"/>
  <c r="Q14" i="23" l="1"/>
  <c r="F3" i="22"/>
  <c r="G4" i="22"/>
  <c r="H5" i="22"/>
  <c r="I6" i="22"/>
  <c r="E12" i="22"/>
  <c r="E14" i="22"/>
  <c r="F6" i="22"/>
  <c r="F5" i="22"/>
  <c r="F4" i="22"/>
  <c r="H6" i="22"/>
  <c r="I5" i="22"/>
  <c r="I4" i="22"/>
  <c r="H4" i="22"/>
  <c r="I3" i="22"/>
  <c r="H3" i="22"/>
  <c r="G6" i="22"/>
  <c r="G5" i="22"/>
  <c r="G3" i="22"/>
  <c r="C4" i="22"/>
  <c r="C5" i="22"/>
  <c r="C6" i="22"/>
  <c r="C3" i="22"/>
  <c r="C4" i="14"/>
  <c r="AC65" i="13"/>
  <c r="Q64" i="23" s="1"/>
  <c r="AC27" i="13"/>
  <c r="Q21" i="23" s="1"/>
  <c r="AC26" i="13"/>
  <c r="Q20" i="23" s="1"/>
  <c r="AC25" i="13"/>
  <c r="Q19" i="23" s="1"/>
  <c r="AC4" i="13"/>
  <c r="E13" i="22" l="1"/>
  <c r="AG27" i="13"/>
  <c r="AG65" i="13"/>
  <c r="AG25" i="13"/>
  <c r="AG4" i="13"/>
  <c r="AG26" i="13"/>
  <c r="AC59" i="13" l="1"/>
  <c r="Q61" i="23" s="1"/>
  <c r="AC66" i="13"/>
  <c r="Q68" i="23" s="1"/>
  <c r="AC68" i="13"/>
  <c r="Q70" i="23" s="1"/>
  <c r="AC71" i="13"/>
  <c r="Q73" i="23" s="1"/>
  <c r="AC72" i="13"/>
  <c r="Q74" i="23" s="1"/>
  <c r="AC73" i="13"/>
  <c r="Q75" i="23" s="1"/>
  <c r="AC74" i="13"/>
  <c r="Q76" i="23" s="1"/>
  <c r="AC75" i="13"/>
  <c r="Q77" i="23" s="1"/>
  <c r="AC76" i="13"/>
  <c r="Q78" i="23" s="1"/>
  <c r="AC77" i="13"/>
  <c r="Q79" i="23" s="1"/>
  <c r="AC78" i="13"/>
  <c r="Q80" i="23" s="1"/>
  <c r="AC5" i="13"/>
  <c r="AC8" i="13"/>
  <c r="AC9" i="13"/>
  <c r="AC13" i="13"/>
  <c r="Q12" i="23" s="1"/>
  <c r="AC14" i="13"/>
  <c r="AC28" i="13"/>
  <c r="Q27" i="23" s="1"/>
  <c r="AC29" i="13"/>
  <c r="Q28" i="23" s="1"/>
  <c r="AC32" i="13"/>
  <c r="Q31" i="23" s="1"/>
  <c r="AC33" i="13"/>
  <c r="Q32" i="23" s="1"/>
  <c r="AC37" i="13"/>
  <c r="Q36" i="23" s="1"/>
  <c r="AC39" i="13"/>
  <c r="Q38" i="23" s="1"/>
  <c r="AC40" i="13"/>
  <c r="Q39" i="23" s="1"/>
  <c r="AC41" i="13"/>
  <c r="Q40" i="23" s="1"/>
  <c r="AC48" i="13"/>
  <c r="Q49" i="23" s="1"/>
  <c r="AC49" i="13"/>
  <c r="Q50" i="23" s="1"/>
  <c r="AC50" i="13"/>
  <c r="Q51" i="23" s="1"/>
  <c r="AC52" i="13"/>
  <c r="Q54" i="23" s="1"/>
  <c r="AC53" i="13"/>
  <c r="Q55" i="23" s="1"/>
  <c r="AC54" i="13"/>
  <c r="Q56" i="23" s="1"/>
  <c r="C30" i="12"/>
  <c r="B30" i="12"/>
  <c r="C29" i="12"/>
  <c r="B29" i="12"/>
  <c r="Q4" i="23" l="1"/>
  <c r="Q13" i="23"/>
  <c r="AG14" i="13"/>
  <c r="AG13" i="13"/>
  <c r="AG8" i="13"/>
  <c r="AG77" i="13"/>
  <c r="AG49" i="13"/>
  <c r="AG54" i="13"/>
  <c r="AG9" i="13"/>
  <c r="AG75" i="13"/>
  <c r="AG74" i="13"/>
  <c r="AG72" i="13"/>
  <c r="AG53" i="13"/>
  <c r="AG68" i="13"/>
  <c r="AG5" i="13"/>
  <c r="AG71" i="13"/>
  <c r="AG78" i="13"/>
  <c r="AG50" i="13"/>
  <c r="AG48" i="13"/>
  <c r="AG29" i="13"/>
  <c r="AG76" i="13"/>
  <c r="AG73" i="13"/>
  <c r="AG32" i="13"/>
  <c r="AG52" i="13"/>
  <c r="AG33" i="13"/>
  <c r="AG28" i="13"/>
  <c r="AG59" i="13"/>
  <c r="AG66" i="13"/>
  <c r="L8" i="12"/>
  <c r="K8" i="12"/>
  <c r="C26" i="12"/>
  <c r="C27" i="12" s="1"/>
  <c r="C28" i="12" s="1"/>
  <c r="B26" i="12"/>
  <c r="B27" i="12" s="1"/>
  <c r="B28" i="12" s="1"/>
  <c r="C24" i="12"/>
  <c r="B24" i="12"/>
  <c r="C22" i="12"/>
  <c r="B22" i="12"/>
  <c r="L11" i="15"/>
  <c r="M11" i="15"/>
  <c r="N11" i="15"/>
  <c r="D11" i="15"/>
  <c r="E11" i="15"/>
  <c r="F11" i="15"/>
  <c r="G11" i="15"/>
  <c r="H11" i="15"/>
  <c r="I11" i="15"/>
  <c r="J11" i="15"/>
  <c r="K11" i="15"/>
  <c r="C11" i="15"/>
  <c r="K9" i="15"/>
  <c r="J9" i="15"/>
  <c r="I9" i="15"/>
  <c r="H9" i="15"/>
  <c r="G9" i="15"/>
  <c r="F9" i="15"/>
  <c r="E9" i="15"/>
  <c r="D9" i="15"/>
  <c r="C9" i="15"/>
  <c r="I9" i="14"/>
  <c r="J9" i="14"/>
  <c r="K9" i="14"/>
  <c r="H9" i="14"/>
  <c r="H12" i="14" s="1"/>
  <c r="G9" i="14"/>
  <c r="G12" i="14" s="1"/>
  <c r="F9" i="14"/>
  <c r="F13" i="14" s="1"/>
  <c r="E9" i="14"/>
  <c r="E13" i="14" s="1"/>
  <c r="D9" i="14"/>
  <c r="D13" i="14" s="1"/>
  <c r="I12" i="14"/>
  <c r="J12" i="14"/>
  <c r="K12" i="14"/>
  <c r="E12" i="14"/>
  <c r="F12" i="14"/>
  <c r="C12" i="14"/>
  <c r="K13" i="14"/>
  <c r="C13" i="14"/>
  <c r="B20" i="16"/>
  <c r="B21" i="16" s="1"/>
  <c r="B3" i="16"/>
  <c r="B10" i="16" s="1"/>
  <c r="B11" i="16" s="1"/>
  <c r="T66" i="13" l="1"/>
  <c r="F68" i="23" s="1"/>
  <c r="T65" i="13"/>
  <c r="F64" i="23" s="1"/>
  <c r="T16" i="13"/>
  <c r="F15" i="23" s="1"/>
  <c r="T26" i="13"/>
  <c r="F20" i="23" s="1"/>
  <c r="T61" i="13"/>
  <c r="F65" i="23" s="1"/>
  <c r="T32" i="13"/>
  <c r="F31" i="23" s="1"/>
  <c r="T17" i="13"/>
  <c r="F16" i="23" s="1"/>
  <c r="T74" i="13"/>
  <c r="F76" i="23" s="1"/>
  <c r="T21" i="13"/>
  <c r="F23" i="23" s="1"/>
  <c r="T19" i="13"/>
  <c r="F18" i="23" s="1"/>
  <c r="T29" i="13"/>
  <c r="F28" i="23" s="1"/>
  <c r="T43" i="13"/>
  <c r="F42" i="23" s="1"/>
  <c r="T34" i="13"/>
  <c r="F33" i="23" s="1"/>
  <c r="T28" i="13"/>
  <c r="F27" i="23" s="1"/>
  <c r="T31" i="13"/>
  <c r="F30" i="23" s="1"/>
  <c r="T18" i="13"/>
  <c r="F17" i="23" s="1"/>
  <c r="T15" i="13"/>
  <c r="T46" i="13"/>
  <c r="F46" i="23" s="1"/>
  <c r="T12" i="13"/>
  <c r="T72" i="13"/>
  <c r="F74" i="23" s="1"/>
  <c r="T60" i="13"/>
  <c r="F62" i="23" s="1"/>
  <c r="T22" i="13"/>
  <c r="F24" i="23" s="1"/>
  <c r="T45" i="13"/>
  <c r="F45" i="23" s="1"/>
  <c r="T23" i="13"/>
  <c r="F25" i="23" s="1"/>
  <c r="T44" i="13"/>
  <c r="F44" i="23" s="1"/>
  <c r="T10" i="13"/>
  <c r="T69" i="13"/>
  <c r="F71" i="23" s="1"/>
  <c r="T14" i="13"/>
  <c r="T33" i="13"/>
  <c r="F32" i="23" s="1"/>
  <c r="T11" i="13"/>
  <c r="T75" i="13"/>
  <c r="F77" i="23" s="1"/>
  <c r="T13" i="13"/>
  <c r="F12" i="23" s="1"/>
  <c r="T64" i="13"/>
  <c r="F63" i="23" s="1"/>
  <c r="T8" i="13"/>
  <c r="T70" i="13"/>
  <c r="F72" i="23" s="1"/>
  <c r="T30" i="13"/>
  <c r="F29" i="23" s="1"/>
  <c r="T6" i="13"/>
  <c r="T78" i="13"/>
  <c r="F80" i="23" s="1"/>
  <c r="T63" i="13"/>
  <c r="F67" i="23" s="1"/>
  <c r="T20" i="13"/>
  <c r="F22" i="23" s="1"/>
  <c r="T3" i="13"/>
  <c r="T24" i="13"/>
  <c r="F26" i="23" s="1"/>
  <c r="T9" i="13"/>
  <c r="T27" i="13"/>
  <c r="F21" i="23" s="1"/>
  <c r="T25" i="13"/>
  <c r="F19" i="23" s="1"/>
  <c r="T73" i="13"/>
  <c r="F75" i="23" s="1"/>
  <c r="T5" i="13"/>
  <c r="T68" i="13"/>
  <c r="F70" i="23" s="1"/>
  <c r="T62" i="13"/>
  <c r="F66" i="23" s="1"/>
  <c r="T7" i="13"/>
  <c r="F3" i="23" s="1"/>
  <c r="T67" i="13"/>
  <c r="F69" i="23" s="1"/>
  <c r="T76" i="13"/>
  <c r="F78" i="23" s="1"/>
  <c r="T4" i="13"/>
  <c r="T77" i="13"/>
  <c r="F79" i="23" s="1"/>
  <c r="T71" i="13"/>
  <c r="F73" i="23" s="1"/>
  <c r="AD34" i="13"/>
  <c r="R33" i="23" s="1"/>
  <c r="AD22" i="13"/>
  <c r="AD32" i="13"/>
  <c r="AD64" i="13"/>
  <c r="R63" i="23" s="1"/>
  <c r="AD74" i="13"/>
  <c r="AD60" i="13"/>
  <c r="R62" i="23" s="1"/>
  <c r="AD10" i="13"/>
  <c r="AD6" i="13"/>
  <c r="AD45" i="13"/>
  <c r="R45" i="23" s="1"/>
  <c r="AD20" i="13"/>
  <c r="R22" i="23" s="1"/>
  <c r="AD7" i="13"/>
  <c r="AD66" i="13"/>
  <c r="R68" i="23" s="1"/>
  <c r="AD44" i="13"/>
  <c r="R44" i="23" s="1"/>
  <c r="AD5" i="13"/>
  <c r="AH5" i="13" s="1"/>
  <c r="AD75" i="13"/>
  <c r="AD28" i="13"/>
  <c r="AD11" i="13"/>
  <c r="AD29" i="13"/>
  <c r="AD18" i="13"/>
  <c r="R17" i="23" s="1"/>
  <c r="AD71" i="13"/>
  <c r="AD26" i="13"/>
  <c r="R20" i="23" s="1"/>
  <c r="AD19" i="13"/>
  <c r="R18" i="23" s="1"/>
  <c r="AD46" i="13"/>
  <c r="R46" i="23" s="1"/>
  <c r="AD73" i="13"/>
  <c r="AD12" i="13"/>
  <c r="AD8" i="13"/>
  <c r="R4" i="23" s="1"/>
  <c r="AD63" i="13"/>
  <c r="R67" i="23" s="1"/>
  <c r="AD25" i="13"/>
  <c r="R19" i="23" s="1"/>
  <c r="AD77" i="13"/>
  <c r="AD13" i="13"/>
  <c r="AD15" i="13"/>
  <c r="AD68" i="13"/>
  <c r="AD72" i="13"/>
  <c r="AD31" i="13"/>
  <c r="R30" i="23" s="1"/>
  <c r="AD78" i="13"/>
  <c r="AD27" i="13"/>
  <c r="R21" i="23" s="1"/>
  <c r="AD69" i="13"/>
  <c r="R71" i="23" s="1"/>
  <c r="AD17" i="13"/>
  <c r="R16" i="23" s="1"/>
  <c r="AD65" i="13"/>
  <c r="R64" i="23" s="1"/>
  <c r="AD16" i="13"/>
  <c r="R15" i="23" s="1"/>
  <c r="AD24" i="13"/>
  <c r="R26" i="23" s="1"/>
  <c r="AD3" i="13"/>
  <c r="AD61" i="13"/>
  <c r="R65" i="23" s="1"/>
  <c r="AD23" i="13"/>
  <c r="R25" i="23" s="1"/>
  <c r="AD67" i="13"/>
  <c r="R69" i="23" s="1"/>
  <c r="AD4" i="13"/>
  <c r="AH4" i="13" s="1"/>
  <c r="AD30" i="13"/>
  <c r="R29" i="23" s="1"/>
  <c r="AD9" i="13"/>
  <c r="AD76" i="13"/>
  <c r="AD43" i="13"/>
  <c r="R42" i="23" s="1"/>
  <c r="AD21" i="13"/>
  <c r="R23" i="23" s="1"/>
  <c r="AD70" i="13"/>
  <c r="R72" i="23" s="1"/>
  <c r="AD14" i="13"/>
  <c r="AD62" i="13"/>
  <c r="R66" i="23" s="1"/>
  <c r="AD33" i="13"/>
  <c r="G13" i="14"/>
  <c r="D12" i="14"/>
  <c r="L12" i="14" s="1"/>
  <c r="J13" i="14"/>
  <c r="I13" i="14"/>
  <c r="H13" i="14"/>
  <c r="F5" i="23" l="1"/>
  <c r="R6" i="23"/>
  <c r="R2" i="23"/>
  <c r="AH33" i="13"/>
  <c r="R32" i="23"/>
  <c r="R10" i="23"/>
  <c r="R14" i="23"/>
  <c r="AH29" i="13"/>
  <c r="R28" i="23"/>
  <c r="R9" i="23"/>
  <c r="R13" i="23"/>
  <c r="AH77" i="13"/>
  <c r="R79" i="23"/>
  <c r="R7" i="23"/>
  <c r="AH74" i="13"/>
  <c r="R76" i="23"/>
  <c r="AH28" i="13"/>
  <c r="R27" i="23"/>
  <c r="AH75" i="13"/>
  <c r="R77" i="23"/>
  <c r="AH32" i="13"/>
  <c r="R31" i="23"/>
  <c r="AH22" i="13"/>
  <c r="R24" i="23"/>
  <c r="AH76" i="13"/>
  <c r="R78" i="23"/>
  <c r="R8" i="23"/>
  <c r="R11" i="23"/>
  <c r="R5" i="23"/>
  <c r="AH73" i="13"/>
  <c r="R75" i="23"/>
  <c r="AH78" i="13"/>
  <c r="R80" i="23"/>
  <c r="R3" i="23"/>
  <c r="AH72" i="13"/>
  <c r="R74" i="23"/>
  <c r="AH71" i="13"/>
  <c r="R73" i="23"/>
  <c r="AH68" i="13"/>
  <c r="R70" i="23"/>
  <c r="AH13" i="13"/>
  <c r="R12" i="23"/>
  <c r="F4" i="23"/>
  <c r="F8" i="23"/>
  <c r="F11" i="23"/>
  <c r="F7" i="23"/>
  <c r="F10" i="23"/>
  <c r="F14" i="23"/>
  <c r="F9" i="23"/>
  <c r="F13" i="23"/>
  <c r="F6" i="23"/>
  <c r="F2" i="23"/>
  <c r="AH63" i="13"/>
  <c r="AH66" i="13"/>
  <c r="AH46" i="13"/>
  <c r="AH43" i="13"/>
  <c r="AH67" i="13"/>
  <c r="AH61" i="13"/>
  <c r="AH62" i="13"/>
  <c r="AH26" i="13"/>
  <c r="AH27" i="13"/>
  <c r="AH25" i="13"/>
  <c r="AH65" i="13"/>
  <c r="AH16" i="13"/>
  <c r="AH17" i="13"/>
  <c r="AH19" i="13"/>
  <c r="AH23" i="13"/>
  <c r="AH24" i="13"/>
  <c r="AH9" i="13"/>
  <c r="AH15" i="13"/>
  <c r="AH14" i="13"/>
  <c r="AH21" i="13"/>
  <c r="AH18" i="13"/>
  <c r="AH8" i="13"/>
  <c r="AH20" i="13"/>
  <c r="N12" i="14"/>
  <c r="G10" i="14"/>
  <c r="H10" i="14"/>
  <c r="M12" i="14"/>
  <c r="L13" i="14"/>
  <c r="M13" i="14"/>
  <c r="N13" i="14"/>
  <c r="E10" i="14"/>
  <c r="I10" i="14"/>
  <c r="D10" i="14"/>
  <c r="F10" i="14"/>
  <c r="J10" i="14"/>
  <c r="K10" i="14"/>
  <c r="C10" i="14"/>
  <c r="I11" i="14"/>
  <c r="J11" i="14"/>
  <c r="K11" i="14"/>
  <c r="E11" i="14"/>
  <c r="G11" i="14"/>
  <c r="D11" i="14"/>
  <c r="F11" i="14"/>
  <c r="H11" i="14"/>
  <c r="AE57" i="13" l="1"/>
  <c r="S59" i="23" s="1"/>
  <c r="AE59" i="13"/>
  <c r="AE56" i="13"/>
  <c r="S58" i="23" s="1"/>
  <c r="AE58" i="13"/>
  <c r="S60" i="23" s="1"/>
  <c r="AE55" i="13"/>
  <c r="S57" i="23" s="1"/>
  <c r="U54" i="13"/>
  <c r="G56" i="23" s="1"/>
  <c r="U50" i="13"/>
  <c r="G51" i="23" s="1"/>
  <c r="U49" i="13"/>
  <c r="G50" i="23" s="1"/>
  <c r="U47" i="13"/>
  <c r="G48" i="23" s="1"/>
  <c r="U48" i="13"/>
  <c r="G49" i="23" s="1"/>
  <c r="U53" i="13"/>
  <c r="G55" i="23" s="1"/>
  <c r="U52" i="13"/>
  <c r="G54" i="23" s="1"/>
  <c r="U51" i="13"/>
  <c r="G53" i="23" s="1"/>
  <c r="U55" i="13"/>
  <c r="G57" i="23" s="1"/>
  <c r="U57" i="13"/>
  <c r="G59" i="23" s="1"/>
  <c r="U56" i="13"/>
  <c r="G58" i="23" s="1"/>
  <c r="U59" i="13"/>
  <c r="G61" i="23" s="1"/>
  <c r="U58" i="13"/>
  <c r="G60" i="23" s="1"/>
  <c r="AE47" i="13"/>
  <c r="S48" i="23" s="1"/>
  <c r="AE50" i="13"/>
  <c r="AE48" i="13"/>
  <c r="AE54" i="13"/>
  <c r="AE49" i="13"/>
  <c r="AE51" i="13"/>
  <c r="S53" i="23" s="1"/>
  <c r="AE53" i="13"/>
  <c r="AE52" i="13"/>
  <c r="U65" i="13"/>
  <c r="G64" i="23" s="1"/>
  <c r="U74" i="13"/>
  <c r="G76" i="23" s="1"/>
  <c r="U66" i="13"/>
  <c r="G68" i="23" s="1"/>
  <c r="U61" i="13"/>
  <c r="U34" i="13"/>
  <c r="G33" i="23" s="1"/>
  <c r="U17" i="13"/>
  <c r="G16" i="23" s="1"/>
  <c r="U21" i="13"/>
  <c r="G23" i="23" s="1"/>
  <c r="U45" i="13"/>
  <c r="G45" i="23" s="1"/>
  <c r="U77" i="13"/>
  <c r="G79" i="23" s="1"/>
  <c r="U62" i="13"/>
  <c r="U33" i="13"/>
  <c r="G32" i="23" s="1"/>
  <c r="U27" i="13"/>
  <c r="G21" i="23" s="1"/>
  <c r="U32" i="13"/>
  <c r="G31" i="23" s="1"/>
  <c r="U4" i="13"/>
  <c r="U76" i="13"/>
  <c r="G78" i="23" s="1"/>
  <c r="U6" i="13"/>
  <c r="U78" i="13"/>
  <c r="G80" i="23" s="1"/>
  <c r="U23" i="13"/>
  <c r="G25" i="23" s="1"/>
  <c r="U3" i="13"/>
  <c r="U72" i="13"/>
  <c r="G74" i="23" s="1"/>
  <c r="U71" i="13"/>
  <c r="G73" i="23" s="1"/>
  <c r="U20" i="13"/>
  <c r="G22" i="23" s="1"/>
  <c r="U69" i="13"/>
  <c r="G71" i="23" s="1"/>
  <c r="U29" i="13"/>
  <c r="G28" i="23" s="1"/>
  <c r="U5" i="13"/>
  <c r="U67" i="13"/>
  <c r="U9" i="13"/>
  <c r="G5" i="23" s="1"/>
  <c r="U10" i="13"/>
  <c r="U14" i="13"/>
  <c r="U75" i="13"/>
  <c r="G77" i="23" s="1"/>
  <c r="U16" i="13"/>
  <c r="G15" i="23" s="1"/>
  <c r="U63" i="13"/>
  <c r="U64" i="13"/>
  <c r="G63" i="23" s="1"/>
  <c r="U43" i="13"/>
  <c r="U25" i="13"/>
  <c r="G19" i="23" s="1"/>
  <c r="U22" i="13"/>
  <c r="U70" i="13"/>
  <c r="G72" i="23" s="1"/>
  <c r="U19" i="13"/>
  <c r="G18" i="23" s="1"/>
  <c r="U73" i="13"/>
  <c r="G75" i="23" s="1"/>
  <c r="U24" i="13"/>
  <c r="G26" i="23" s="1"/>
  <c r="U12" i="13"/>
  <c r="U18" i="13"/>
  <c r="G17" i="23" s="1"/>
  <c r="U60" i="13"/>
  <c r="G62" i="23" s="1"/>
  <c r="U13" i="13"/>
  <c r="G12" i="23" s="1"/>
  <c r="U11" i="13"/>
  <c r="U68" i="13"/>
  <c r="G70" i="23" s="1"/>
  <c r="U15" i="13"/>
  <c r="G14" i="23" s="1"/>
  <c r="U44" i="13"/>
  <c r="G44" i="23" s="1"/>
  <c r="U30" i="13"/>
  <c r="G29" i="23" s="1"/>
  <c r="U46" i="13"/>
  <c r="U28" i="13"/>
  <c r="G27" i="23" s="1"/>
  <c r="U31" i="13"/>
  <c r="G30" i="23" s="1"/>
  <c r="U8" i="13"/>
  <c r="U7" i="13"/>
  <c r="U26" i="13"/>
  <c r="G20" i="23" s="1"/>
  <c r="L11" i="14"/>
  <c r="M11" i="14"/>
  <c r="N11" i="14"/>
  <c r="G7" i="23" l="1"/>
  <c r="AH53" i="13"/>
  <c r="S55" i="23"/>
  <c r="AF43" i="13"/>
  <c r="G42" i="23"/>
  <c r="AF62" i="13"/>
  <c r="G66" i="23"/>
  <c r="AH49" i="13"/>
  <c r="S50" i="23"/>
  <c r="AH54" i="13"/>
  <c r="S56" i="23"/>
  <c r="AH48" i="13"/>
  <c r="S49" i="23"/>
  <c r="AH50" i="13"/>
  <c r="S51" i="23"/>
  <c r="AF63" i="13"/>
  <c r="G67" i="23"/>
  <c r="G3" i="23"/>
  <c r="G4" i="23"/>
  <c r="G8" i="23"/>
  <c r="G11" i="23"/>
  <c r="G9" i="23"/>
  <c r="G13" i="23"/>
  <c r="AF67" i="13"/>
  <c r="G69" i="23"/>
  <c r="G6" i="23"/>
  <c r="G2" i="23"/>
  <c r="AF61" i="13"/>
  <c r="G65" i="23"/>
  <c r="AF46" i="13"/>
  <c r="G46" i="23"/>
  <c r="AF22" i="13"/>
  <c r="G24" i="23"/>
  <c r="AH52" i="13"/>
  <c r="S54" i="23"/>
  <c r="AH59" i="13"/>
  <c r="S61" i="23"/>
  <c r="AF19" i="13"/>
  <c r="AF20" i="13"/>
  <c r="AF17" i="13"/>
  <c r="AF18" i="13"/>
  <c r="AF23" i="13"/>
  <c r="AF24" i="13"/>
  <c r="AF15" i="13"/>
  <c r="G10" i="23"/>
  <c r="AF16" i="13"/>
  <c r="AF21" i="13"/>
  <c r="AE41" i="13"/>
  <c r="AE38" i="13"/>
  <c r="S37" i="23" s="1"/>
  <c r="AE36" i="13"/>
  <c r="S35" i="23" s="1"/>
  <c r="AE40" i="13"/>
  <c r="AE37" i="13"/>
  <c r="S36" i="23" s="1"/>
  <c r="AE42" i="13"/>
  <c r="S41" i="23" s="1"/>
  <c r="AE35" i="13"/>
  <c r="S34" i="23" s="1"/>
  <c r="AE39" i="13"/>
  <c r="S38" i="23" s="1"/>
  <c r="AH40" i="13" l="1"/>
  <c r="S39" i="23"/>
  <c r="AH41" i="13"/>
  <c r="S40" i="23"/>
  <c r="AH39" i="13"/>
  <c r="AH38" i="13"/>
  <c r="AH37" i="13"/>
  <c r="D10" i="15"/>
  <c r="E10" i="15"/>
  <c r="F10" i="15"/>
  <c r="G10" i="15"/>
  <c r="H10" i="15"/>
  <c r="I10" i="15"/>
  <c r="J10" i="15"/>
  <c r="K10" i="15"/>
  <c r="C10" i="15"/>
  <c r="N9" i="14"/>
  <c r="M9" i="14"/>
  <c r="L9" i="14"/>
  <c r="N8" i="14"/>
  <c r="M8" i="14"/>
  <c r="L8" i="14"/>
  <c r="N7" i="14"/>
  <c r="M7" i="14"/>
  <c r="L7" i="14"/>
  <c r="N6" i="14"/>
  <c r="M6" i="14"/>
  <c r="L6" i="14"/>
  <c r="N5" i="14"/>
  <c r="M5" i="14"/>
  <c r="L5" i="14"/>
  <c r="N4" i="14"/>
  <c r="M4" i="14"/>
  <c r="L4" i="14"/>
  <c r="L5" i="15"/>
  <c r="M5" i="15"/>
  <c r="N5" i="15"/>
  <c r="L6" i="15"/>
  <c r="M6" i="15"/>
  <c r="N6" i="15"/>
  <c r="L7" i="15"/>
  <c r="M7" i="15"/>
  <c r="N7" i="15"/>
  <c r="L8" i="15"/>
  <c r="M8" i="15"/>
  <c r="N8" i="15"/>
  <c r="L9" i="15"/>
  <c r="M9" i="15"/>
  <c r="N9" i="15"/>
  <c r="N4" i="15"/>
  <c r="M4" i="15"/>
  <c r="L4" i="15"/>
  <c r="V38" i="13" l="1"/>
  <c r="V39" i="13"/>
  <c r="V37" i="13"/>
  <c r="V35" i="13"/>
  <c r="H34" i="23" s="1"/>
  <c r="V42" i="13"/>
  <c r="H41" i="23" s="1"/>
  <c r="V41" i="13"/>
  <c r="V36" i="13"/>
  <c r="H35" i="23" s="1"/>
  <c r="V40" i="13"/>
  <c r="L10" i="15"/>
  <c r="AC56" i="13"/>
  <c r="AC70" i="13"/>
  <c r="AC69" i="13"/>
  <c r="AC64" i="13"/>
  <c r="AC58" i="13"/>
  <c r="AC31" i="13"/>
  <c r="Q30" i="23" s="1"/>
  <c r="M10" i="15"/>
  <c r="N10" i="14"/>
  <c r="N10" i="15"/>
  <c r="M10" i="14"/>
  <c r="L10" i="14"/>
  <c r="H39" i="23" l="1"/>
  <c r="AG40" i="13"/>
  <c r="H40" i="23"/>
  <c r="AG41" i="13"/>
  <c r="H37" i="23"/>
  <c r="AG38" i="13"/>
  <c r="H36" i="23"/>
  <c r="AG37" i="13"/>
  <c r="H38" i="23"/>
  <c r="AG39" i="13"/>
  <c r="AH64" i="13"/>
  <c r="Q63" i="23"/>
  <c r="AH69" i="13"/>
  <c r="Q71" i="23"/>
  <c r="AH58" i="13"/>
  <c r="Q60" i="23"/>
  <c r="AH70" i="13"/>
  <c r="Q72" i="23"/>
  <c r="AH56" i="13"/>
  <c r="Q58" i="23"/>
  <c r="AH31" i="13"/>
  <c r="U42" i="13"/>
  <c r="G41" i="23" s="1"/>
  <c r="U38" i="13"/>
  <c r="U35" i="13"/>
  <c r="G34" i="23" s="1"/>
  <c r="U37" i="13"/>
  <c r="G36" i="23" s="1"/>
  <c r="U41" i="13"/>
  <c r="U36" i="13"/>
  <c r="G35" i="23" s="1"/>
  <c r="U39" i="13"/>
  <c r="U40" i="13"/>
  <c r="AH3" i="13"/>
  <c r="AC30" i="13"/>
  <c r="Q29" i="23" s="1"/>
  <c r="AG7" i="13"/>
  <c r="AC44" i="13"/>
  <c r="Q44" i="23" s="1"/>
  <c r="AC42" i="13"/>
  <c r="Q41" i="23" s="1"/>
  <c r="AC6" i="13"/>
  <c r="AC36" i="13"/>
  <c r="Q35" i="23" s="1"/>
  <c r="AC60" i="13"/>
  <c r="Q62" i="23" s="1"/>
  <c r="AC34" i="13"/>
  <c r="Q33" i="23" s="1"/>
  <c r="AC35" i="13"/>
  <c r="Q34" i="23" s="1"/>
  <c r="AC45" i="13"/>
  <c r="Q45" i="23" s="1"/>
  <c r="AC57" i="13"/>
  <c r="Q59" i="23" s="1"/>
  <c r="AC12" i="13"/>
  <c r="AC11" i="13"/>
  <c r="AC10" i="13"/>
  <c r="AC47" i="13"/>
  <c r="Q48" i="23" s="1"/>
  <c r="AC7" i="13"/>
  <c r="Q3" i="23" s="1"/>
  <c r="AC55" i="13"/>
  <c r="Q57" i="23" s="1"/>
  <c r="AC51" i="13"/>
  <c r="Q53" i="23" s="1"/>
  <c r="AF9" i="13"/>
  <c r="AF14" i="13"/>
  <c r="AF5" i="13"/>
  <c r="AF71" i="13"/>
  <c r="AF33" i="13"/>
  <c r="AF50" i="13"/>
  <c r="AF29" i="13"/>
  <c r="AF68" i="13"/>
  <c r="AF32" i="13"/>
  <c r="AF48" i="13"/>
  <c r="AF73" i="13"/>
  <c r="AF74" i="13"/>
  <c r="AF54" i="13"/>
  <c r="AF53" i="13"/>
  <c r="AF28" i="13"/>
  <c r="AF66" i="13"/>
  <c r="AF4" i="13"/>
  <c r="AF76" i="13"/>
  <c r="AF8" i="13"/>
  <c r="AF13" i="13"/>
  <c r="AF78" i="13"/>
  <c r="AF49" i="13"/>
  <c r="AF59" i="13"/>
  <c r="AF75" i="13"/>
  <c r="AF72" i="13"/>
  <c r="AF77" i="13"/>
  <c r="AF52" i="13"/>
  <c r="AG64" i="13"/>
  <c r="AG56" i="13"/>
  <c r="AG58" i="13"/>
  <c r="AG31" i="13"/>
  <c r="AG3" i="13"/>
  <c r="AG69" i="13"/>
  <c r="AF31" i="13"/>
  <c r="AF70" i="13"/>
  <c r="AF3" i="13"/>
  <c r="AF69" i="13"/>
  <c r="AF58" i="13"/>
  <c r="AF56" i="13"/>
  <c r="AF64" i="13"/>
  <c r="AG70" i="13"/>
  <c r="AF40" i="13" l="1"/>
  <c r="G39" i="23"/>
  <c r="AF39" i="13"/>
  <c r="G38" i="23"/>
  <c r="AF41" i="13"/>
  <c r="G40" i="23"/>
  <c r="Q6" i="23"/>
  <c r="Q9" i="23"/>
  <c r="Q7" i="23"/>
  <c r="Q10" i="23"/>
  <c r="Q8" i="23"/>
  <c r="Q11" i="23"/>
  <c r="Q2" i="23"/>
  <c r="Q5" i="23"/>
  <c r="AF38" i="13"/>
  <c r="G37" i="23"/>
  <c r="AF37" i="13"/>
  <c r="AH47" i="13"/>
  <c r="AH34" i="13"/>
  <c r="AH30" i="13"/>
  <c r="AH12" i="13"/>
  <c r="AH51" i="13"/>
  <c r="AH55" i="13"/>
  <c r="AH60" i="13"/>
  <c r="AH57" i="13"/>
  <c r="AH45" i="13"/>
  <c r="AH35" i="13"/>
  <c r="AH10" i="13"/>
  <c r="AH36" i="13"/>
  <c r="AH42" i="13"/>
  <c r="AH44" i="13"/>
  <c r="AH7" i="13"/>
  <c r="AH11" i="13"/>
  <c r="AH6" i="13"/>
  <c r="AG10" i="13"/>
  <c r="AG35" i="13"/>
  <c r="AG34" i="13"/>
  <c r="AG45" i="13"/>
  <c r="AG12" i="13"/>
  <c r="AG36" i="13"/>
  <c r="AG60" i="13"/>
  <c r="AG42" i="13"/>
  <c r="AG44" i="13"/>
  <c r="AG11" i="13"/>
  <c r="AG51" i="13"/>
  <c r="AG57" i="13"/>
  <c r="AG30" i="13"/>
  <c r="AG55" i="13"/>
  <c r="AG47" i="13"/>
  <c r="AG6" i="13"/>
  <c r="AF6" i="13"/>
  <c r="AF51" i="13"/>
  <c r="AF35" i="13"/>
  <c r="AF26" i="13"/>
  <c r="AF36" i="13"/>
  <c r="AF42" i="13"/>
  <c r="AF10" i="13"/>
  <c r="AF65" i="13"/>
  <c r="AF7" i="13"/>
  <c r="AF12" i="13"/>
  <c r="AF34" i="13"/>
  <c r="AF30" i="13"/>
  <c r="AF60" i="13"/>
  <c r="AF27" i="13"/>
  <c r="AF57" i="13"/>
  <c r="AF44" i="13"/>
  <c r="AF55" i="13"/>
  <c r="AF25" i="13"/>
  <c r="AF11" i="13"/>
  <c r="AF45" i="13"/>
  <c r="AF47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tc={00D48607-16B0-47D2-BD8F-EAF9F74E5BA7}</author>
  </authors>
  <commentList>
    <comment ref="N1" authorId="0" shapeId="0" xr:uid="{00D48607-16B0-47D2-BD8F-EAF9F74E5BA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a star here to do the calculations based on this column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tc={409119BC-F1E8-9F43-9E7D-CF50B85187E0}</author>
  </authors>
  <commentList>
    <comment ref="A26" authorId="0" shapeId="0" xr:uid="{409119BC-F1E8-9F43-9E7D-CF50B85187E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IPCC equation
Reply:
    y=0.0161x
Reply:
    Fig 6A.1 (New)
Reply:
    0.00016-0.045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<sst xmlns="http://schemas.openxmlformats.org/spreadsheetml/2006/main" count="7305" uniqueCount="589">
  <si>
    <t>Anaerobic Digestion</t>
  </si>
  <si>
    <t>L</t>
  </si>
  <si>
    <t>Characteristic</t>
  </si>
  <si>
    <t>EPA</t>
  </si>
  <si>
    <t>WERF</t>
  </si>
  <si>
    <t>Suspended Solids</t>
  </si>
  <si>
    <t>mg/L</t>
  </si>
  <si>
    <t>Volatile Solids</t>
  </si>
  <si>
    <t>%</t>
  </si>
  <si>
    <t>BOD</t>
  </si>
  <si>
    <t>Soluble BOD</t>
  </si>
  <si>
    <t>COD</t>
  </si>
  <si>
    <t>Soluble COD</t>
  </si>
  <si>
    <t>Total Nitrogen</t>
  </si>
  <si>
    <t>mg/L N</t>
  </si>
  <si>
    <t>Total Kjeldahl Nitrogen</t>
  </si>
  <si>
    <t>Soluble TKN</t>
  </si>
  <si>
    <t>Ammonia</t>
  </si>
  <si>
    <t>Nitrate</t>
  </si>
  <si>
    <t>Nitrite</t>
  </si>
  <si>
    <t>Total P</t>
  </si>
  <si>
    <t>mg/L P</t>
  </si>
  <si>
    <t>Cations</t>
  </si>
  <si>
    <t>Anions</t>
  </si>
  <si>
    <t>Settleable Solids</t>
  </si>
  <si>
    <t>Oil and Grease</t>
  </si>
  <si>
    <t>Nondegradablle Fraction of VSS</t>
  </si>
  <si>
    <t>Orthophosphate</t>
  </si>
  <si>
    <t>Flow</t>
  </si>
  <si>
    <t>mgd</t>
  </si>
  <si>
    <t>Level</t>
  </si>
  <si>
    <t>Treatment Train</t>
  </si>
  <si>
    <t>AD Biogas Flaring</t>
  </si>
  <si>
    <t>Effluent Discharge</t>
  </si>
  <si>
    <t>Biological Reactor</t>
  </si>
  <si>
    <t>Nutrient Removal Present?</t>
  </si>
  <si>
    <t>Sludge Disposal to Landfill and energy recovery</t>
  </si>
  <si>
    <t>On-site Incineration</t>
  </si>
  <si>
    <t>Membrane Bioreactor?</t>
  </si>
  <si>
    <t>AD Gas to Electricity</t>
  </si>
  <si>
    <t>With Nutrient Removal</t>
  </si>
  <si>
    <t>Without Nutrient Removal</t>
  </si>
  <si>
    <t>2-1</t>
  </si>
  <si>
    <t>2-2</t>
  </si>
  <si>
    <t>3-1</t>
  </si>
  <si>
    <t>3-2</t>
  </si>
  <si>
    <t>4-1</t>
  </si>
  <si>
    <t>4-2</t>
  </si>
  <si>
    <t>5-1</t>
  </si>
  <si>
    <t>5-2</t>
  </si>
  <si>
    <t>Units</t>
  </si>
  <si>
    <t>UNIT PROCESS</t>
  </si>
  <si>
    <t>kg/m3</t>
  </si>
  <si>
    <t>Energy recovery from sludge</t>
  </si>
  <si>
    <t>kWh/m3</t>
  </si>
  <si>
    <t xml:space="preserve">Sludge Hauling to Landfill </t>
  </si>
  <si>
    <t>Min</t>
  </si>
  <si>
    <t>Avg</t>
  </si>
  <si>
    <t>Max</t>
  </si>
  <si>
    <t>N2O from digester gas</t>
  </si>
  <si>
    <t>% of biogas that is N2O</t>
  </si>
  <si>
    <t>CH4 emissions</t>
  </si>
  <si>
    <t>N2O emissions</t>
  </si>
  <si>
    <t>TOTAL</t>
  </si>
  <si>
    <t>% of biogas that is methane</t>
  </si>
  <si>
    <t>https://www.eia.gov/energyexplained/biomass/landfill-gas-and-biogas.php</t>
  </si>
  <si>
    <t>% of biogas that is CO2</t>
  </si>
  <si>
    <t>% emissions from CH4 to CO2</t>
  </si>
  <si>
    <t>kg CO2/m3</t>
  </si>
  <si>
    <t>Lower Heating Value of CH4</t>
  </si>
  <si>
    <t>Mj/kg</t>
  </si>
  <si>
    <t>Lower heating value of CO2</t>
  </si>
  <si>
    <t>LHV of biogas</t>
  </si>
  <si>
    <t>MJ/kg</t>
  </si>
  <si>
    <t>mmbtu/kg</t>
  </si>
  <si>
    <t>Biogas, RNG Flaring</t>
  </si>
  <si>
    <t>CH4</t>
  </si>
  <si>
    <t>g/mmbtu</t>
  </si>
  <si>
    <t>N2O</t>
  </si>
  <si>
    <t>CO2</t>
  </si>
  <si>
    <t>g/kg biogas flared</t>
  </si>
  <si>
    <t>CO2 emissions</t>
  </si>
  <si>
    <t>Sludge to Landfill</t>
  </si>
  <si>
    <t>% of CH4 converted to CO2 before emission</t>
  </si>
  <si>
    <t>% of CH4 cemitted as CH4</t>
  </si>
  <si>
    <t>For incineration of biogas</t>
  </si>
  <si>
    <t>All CH4 C is assumed to be converted to  CO2</t>
  </si>
  <si>
    <t>Methane emissions on flaring</t>
  </si>
  <si>
    <t>CO2 emissions on flaring</t>
  </si>
  <si>
    <t xml:space="preserve">Digester gas </t>
  </si>
  <si>
    <t>On-site Incineration CO2 emissions</t>
  </si>
  <si>
    <t>On-site Incineration CH4 emissions</t>
  </si>
  <si>
    <t>Biogas Density</t>
  </si>
  <si>
    <t>Digester gas</t>
  </si>
  <si>
    <t>Total N loading</t>
  </si>
  <si>
    <t>mgal</t>
  </si>
  <si>
    <t>L/day</t>
  </si>
  <si>
    <t>kg N/day</t>
  </si>
  <si>
    <t>Total N2O emissions</t>
  </si>
  <si>
    <t>m3</t>
  </si>
  <si>
    <t>kg N2O/m3</t>
  </si>
  <si>
    <t>kg N2O/kg N</t>
  </si>
  <si>
    <t>mg N2O/m3 flow</t>
  </si>
  <si>
    <t>kg N2O/m3 flow</t>
  </si>
  <si>
    <t>kg N2O-N/day</t>
  </si>
  <si>
    <t>kg N2O-N/mgal</t>
  </si>
  <si>
    <t>kg N2O-N/m3</t>
  </si>
  <si>
    <t>g N2O/m3</t>
  </si>
  <si>
    <t>B5</t>
  </si>
  <si>
    <t>A3</t>
  </si>
  <si>
    <t>A6</t>
  </si>
  <si>
    <t>B2</t>
  </si>
  <si>
    <t>B3</t>
  </si>
  <si>
    <t>B7</t>
  </si>
  <si>
    <t>C1</t>
  </si>
  <si>
    <t>D7</t>
  </si>
  <si>
    <t>E1</t>
  </si>
  <si>
    <t>E3</t>
  </si>
  <si>
    <t>E7</t>
  </si>
  <si>
    <t>G2</t>
  </si>
  <si>
    <t>G5</t>
  </si>
  <si>
    <t>G6</t>
  </si>
  <si>
    <t>G7</t>
  </si>
  <si>
    <t>L5</t>
  </si>
  <si>
    <t>L6</t>
  </si>
  <si>
    <t>L7</t>
  </si>
  <si>
    <t>M3</t>
  </si>
  <si>
    <t>M5</t>
  </si>
  <si>
    <t>M7</t>
  </si>
  <si>
    <t>N7</t>
  </si>
  <si>
    <t>O5</t>
  </si>
  <si>
    <t>O7</t>
  </si>
  <si>
    <t>P5</t>
  </si>
  <si>
    <t>P7</t>
  </si>
  <si>
    <t>Primary-1</t>
  </si>
  <si>
    <t>Primary-5</t>
  </si>
  <si>
    <t>Primary-7</t>
  </si>
  <si>
    <t>Primary-8</t>
  </si>
  <si>
    <t>sSRT sf1</t>
  </si>
  <si>
    <t>sSRT sf6</t>
  </si>
  <si>
    <t>Code</t>
  </si>
  <si>
    <t>A1</t>
  </si>
  <si>
    <t>B1</t>
  </si>
  <si>
    <t>B1E</t>
  </si>
  <si>
    <t>B4</t>
  </si>
  <si>
    <t>B6</t>
  </si>
  <si>
    <t>C3</t>
  </si>
  <si>
    <t>G1E</t>
  </si>
  <si>
    <t>P1E</t>
  </si>
  <si>
    <t>E2P</t>
  </si>
  <si>
    <t>N1P</t>
  </si>
  <si>
    <t>N2P</t>
  </si>
  <si>
    <t>O1 w /AeD</t>
  </si>
  <si>
    <t>D1-AnD+AeD</t>
  </si>
  <si>
    <t>D1-AnD+Lime</t>
  </si>
  <si>
    <t>D1-AnD+MHI</t>
  </si>
  <si>
    <t>O1-AnD+AeD</t>
  </si>
  <si>
    <t>D1</t>
  </si>
  <si>
    <t>E2</t>
  </si>
  <si>
    <t>F1</t>
  </si>
  <si>
    <t>G1</t>
  </si>
  <si>
    <t>H1</t>
  </si>
  <si>
    <t>I2</t>
  </si>
  <si>
    <t>I3</t>
  </si>
  <si>
    <t>L1</t>
  </si>
  <si>
    <t>M1</t>
  </si>
  <si>
    <t>N1</t>
  </si>
  <si>
    <t>N2</t>
  </si>
  <si>
    <t>O1</t>
  </si>
  <si>
    <t>P1</t>
  </si>
  <si>
    <t>Massara 2018</t>
  </si>
  <si>
    <t>CH4 CO2 equivalent</t>
  </si>
  <si>
    <t>N2O CO2 equivalent</t>
  </si>
  <si>
    <t>kg/m3 to kg/MG</t>
  </si>
  <si>
    <t>All the next sheet units are KiloGram equivalent CO2 per MillionGallon</t>
  </si>
  <si>
    <t>BR_CH4</t>
  </si>
  <si>
    <t>AD_CH4</t>
  </si>
  <si>
    <t>ED_CH4</t>
  </si>
  <si>
    <t>SD_CH4</t>
  </si>
  <si>
    <t>IN_CH4</t>
  </si>
  <si>
    <t>FL_CH4</t>
  </si>
  <si>
    <t>BR_N2O</t>
  </si>
  <si>
    <t>AD_N2O</t>
  </si>
  <si>
    <t>ED_N2O</t>
  </si>
  <si>
    <t>SD_N2O</t>
  </si>
  <si>
    <t>IN_N2O</t>
  </si>
  <si>
    <t>FL_N2O</t>
  </si>
  <si>
    <t>BR_CO2</t>
  </si>
  <si>
    <t>AD_CO2</t>
  </si>
  <si>
    <t>ED_CO2</t>
  </si>
  <si>
    <t>SD_CO2</t>
  </si>
  <si>
    <t>IN_CO2</t>
  </si>
  <si>
    <t>FL_CO2</t>
  </si>
  <si>
    <t>From EPA</t>
  </si>
  <si>
    <t>C2</t>
  </si>
  <si>
    <t>C5</t>
  </si>
  <si>
    <t>C6</t>
  </si>
  <si>
    <t>D2</t>
  </si>
  <si>
    <t>D3</t>
  </si>
  <si>
    <t>D4</t>
  </si>
  <si>
    <t>D5</t>
  </si>
  <si>
    <t>D6</t>
  </si>
  <si>
    <t>G3</t>
  </si>
  <si>
    <t>I1</t>
  </si>
  <si>
    <t>I5</t>
  </si>
  <si>
    <t>O1E</t>
  </si>
  <si>
    <t>O2</t>
  </si>
  <si>
    <t>O3</t>
  </si>
  <si>
    <t>O6</t>
  </si>
  <si>
    <t>Used by</t>
  </si>
  <si>
    <t>W, S</t>
  </si>
  <si>
    <t>S</t>
  </si>
  <si>
    <t>W, S, L1, L2</t>
  </si>
  <si>
    <t>W, L1, L2</t>
  </si>
  <si>
    <t>S, L2</t>
  </si>
  <si>
    <t>W, S, L2</t>
  </si>
  <si>
    <t>L2</t>
  </si>
  <si>
    <t>W, L2</t>
  </si>
  <si>
    <t>W,  L1, L2</t>
  </si>
  <si>
    <t>W, S, L1</t>
  </si>
  <si>
    <t>W</t>
  </si>
  <si>
    <t>Highlights</t>
  </si>
  <si>
    <t>New LBL</t>
  </si>
  <si>
    <t>First LBL</t>
  </si>
  <si>
    <t>Sieple</t>
  </si>
  <si>
    <t>Introduced for the first time by L2</t>
  </si>
  <si>
    <t>Introduced before but haven't been used by L2</t>
  </si>
  <si>
    <t>Introduced before and used by L2</t>
  </si>
  <si>
    <t>Total defined trains</t>
  </si>
  <si>
    <t>Count</t>
  </si>
  <si>
    <t>Common use of trains</t>
  </si>
  <si>
    <t>New Level</t>
  </si>
  <si>
    <t>Denitrifying filter?</t>
  </si>
  <si>
    <t>*</t>
  </si>
  <si>
    <t>Level Indication</t>
  </si>
  <si>
    <t>Processes</t>
  </si>
  <si>
    <t>Old Level</t>
  </si>
  <si>
    <t>https://www.epa.gov/sites/default/files/2015-07/documents/emission-factors_2014.pdf</t>
  </si>
  <si>
    <t>I1E</t>
  </si>
  <si>
    <t>I6</t>
  </si>
  <si>
    <t>L3</t>
  </si>
  <si>
    <t>1</t>
  </si>
  <si>
    <t>LAGOON_ALL</t>
  </si>
  <si>
    <t>TT</t>
  </si>
  <si>
    <t>Typical</t>
  </si>
  <si>
    <t>Electricity supply from grid</t>
  </si>
  <si>
    <t>Natural Gas Supply from pipeline</t>
  </si>
  <si>
    <t>Electricity Produced on-site</t>
  </si>
  <si>
    <t>Electricity Consumption</t>
  </si>
  <si>
    <t>(kWh/MG)</t>
  </si>
  <si>
    <t>(MJ/MG)</t>
  </si>
  <si>
    <t>TT_AMO</t>
  </si>
  <si>
    <t>E_Con</t>
  </si>
  <si>
    <t>r</t>
  </si>
  <si>
    <t>t</t>
  </si>
  <si>
    <t>state</t>
  </si>
  <si>
    <t>country</t>
  </si>
  <si>
    <t>nuclear_MW</t>
  </si>
  <si>
    <t>coal_MW</t>
  </si>
  <si>
    <t>csp_MW</t>
  </si>
  <si>
    <t>gas-ct_MW</t>
  </si>
  <si>
    <t>upv_MW</t>
  </si>
  <si>
    <t>wind-ons_MW</t>
  </si>
  <si>
    <t>biomass_MW</t>
  </si>
  <si>
    <t>gas-cc_MW</t>
  </si>
  <si>
    <t>distpv_MW</t>
  </si>
  <si>
    <t>wind-ofs_MW</t>
  </si>
  <si>
    <t>geothermal_MW</t>
  </si>
  <si>
    <t>battery_MW</t>
  </si>
  <si>
    <t>coal-ccs_MW</t>
  </si>
  <si>
    <t>phs_MW</t>
  </si>
  <si>
    <t>gas-cc-ccs_MW</t>
  </si>
  <si>
    <t>hydro_MW</t>
  </si>
  <si>
    <t>o-g-s_MW</t>
  </si>
  <si>
    <t>battery_MWh</t>
  </si>
  <si>
    <t>biomass_MWh</t>
  </si>
  <si>
    <t>canada_MWh</t>
  </si>
  <si>
    <t>coal_MWh</t>
  </si>
  <si>
    <t>csp_MWh</t>
  </si>
  <si>
    <t>distpv_MWh</t>
  </si>
  <si>
    <t>gas-cc_MWh</t>
  </si>
  <si>
    <t>gas-ct_MWh</t>
  </si>
  <si>
    <t>geothermal_MWh</t>
  </si>
  <si>
    <t>hydro_MWh</t>
  </si>
  <si>
    <t>nuclear_MWh</t>
  </si>
  <si>
    <t>o-g-s_MWh</t>
  </si>
  <si>
    <t>phs_MWh</t>
  </si>
  <si>
    <t>upv_MWh</t>
  </si>
  <si>
    <t>wind-ofs_MWh</t>
  </si>
  <si>
    <t>wind-ons_MWh</t>
  </si>
  <si>
    <t>coal-ccs_MWh</t>
  </si>
  <si>
    <t>gas-cc-ccs_MWh</t>
  </si>
  <si>
    <t>generation</t>
  </si>
  <si>
    <t>co2_gen_mmt</t>
  </si>
  <si>
    <t>co2_rate_avg_gen</t>
  </si>
  <si>
    <t>p1</t>
  </si>
  <si>
    <t>WA</t>
  </si>
  <si>
    <t>usa</t>
  </si>
  <si>
    <t>p2</t>
  </si>
  <si>
    <t>p3</t>
  </si>
  <si>
    <t>p5</t>
  </si>
  <si>
    <t>OR</t>
  </si>
  <si>
    <t>p6</t>
  </si>
  <si>
    <t>p7</t>
  </si>
  <si>
    <t>p8</t>
  </si>
  <si>
    <t>CA</t>
  </si>
  <si>
    <t>p9</t>
  </si>
  <si>
    <t>p10</t>
  </si>
  <si>
    <t>p11</t>
  </si>
  <si>
    <t>p12</t>
  </si>
  <si>
    <t>NV</t>
  </si>
  <si>
    <t>p13</t>
  </si>
  <si>
    <t>p14</t>
  </si>
  <si>
    <t>ID</t>
  </si>
  <si>
    <t>p15</t>
  </si>
  <si>
    <t>p16</t>
  </si>
  <si>
    <t>p18</t>
  </si>
  <si>
    <t>MT</t>
  </si>
  <si>
    <t>p19</t>
  </si>
  <si>
    <t>p20</t>
  </si>
  <si>
    <t>p21</t>
  </si>
  <si>
    <t>WY</t>
  </si>
  <si>
    <t>p22</t>
  </si>
  <si>
    <t>p23</t>
  </si>
  <si>
    <t>p24</t>
  </si>
  <si>
    <t>p25</t>
  </si>
  <si>
    <t>UT</t>
  </si>
  <si>
    <t>p26</t>
  </si>
  <si>
    <t>p28</t>
  </si>
  <si>
    <t>AZ</t>
  </si>
  <si>
    <t>p29</t>
  </si>
  <si>
    <t>p30</t>
  </si>
  <si>
    <t>p31</t>
  </si>
  <si>
    <t>NM</t>
  </si>
  <si>
    <t>p32</t>
  </si>
  <si>
    <t>SD</t>
  </si>
  <si>
    <t>p33</t>
  </si>
  <si>
    <t>CO</t>
  </si>
  <si>
    <t>p34</t>
  </si>
  <si>
    <t>p35</t>
  </si>
  <si>
    <t>p36</t>
  </si>
  <si>
    <t>ND</t>
  </si>
  <si>
    <t>p37</t>
  </si>
  <si>
    <t>p38</t>
  </si>
  <si>
    <t>p39</t>
  </si>
  <si>
    <t>NE</t>
  </si>
  <si>
    <t>p40</t>
  </si>
  <si>
    <t>p41</t>
  </si>
  <si>
    <t>p42</t>
  </si>
  <si>
    <t>MN</t>
  </si>
  <si>
    <t>p43</t>
  </si>
  <si>
    <t>p44</t>
  </si>
  <si>
    <t>p45</t>
  </si>
  <si>
    <t>IA</t>
  </si>
  <si>
    <t>p46</t>
  </si>
  <si>
    <t>WI</t>
  </si>
  <si>
    <t>p47</t>
  </si>
  <si>
    <t>p48</t>
  </si>
  <si>
    <t>TX</t>
  </si>
  <si>
    <t>p50</t>
  </si>
  <si>
    <t>OK</t>
  </si>
  <si>
    <t>p51</t>
  </si>
  <si>
    <t>p52</t>
  </si>
  <si>
    <t>KS</t>
  </si>
  <si>
    <t>p53</t>
  </si>
  <si>
    <t>p54</t>
  </si>
  <si>
    <t>MO</t>
  </si>
  <si>
    <t>p55</t>
  </si>
  <si>
    <t>p57</t>
  </si>
  <si>
    <t>p58</t>
  </si>
  <si>
    <t>LA</t>
  </si>
  <si>
    <t>p59</t>
  </si>
  <si>
    <t>p60</t>
  </si>
  <si>
    <t>p61</t>
  </si>
  <si>
    <t>p62</t>
  </si>
  <si>
    <t>p63</t>
  </si>
  <si>
    <t>p64</t>
  </si>
  <si>
    <t>p65</t>
  </si>
  <si>
    <t>p67</t>
  </si>
  <si>
    <t>p68</t>
  </si>
  <si>
    <t>p69</t>
  </si>
  <si>
    <t>p70</t>
  </si>
  <si>
    <t>p73</t>
  </si>
  <si>
    <t>p74</t>
  </si>
  <si>
    <t>MI</t>
  </si>
  <si>
    <t>p75</t>
  </si>
  <si>
    <t>p76</t>
  </si>
  <si>
    <t>p77</t>
  </si>
  <si>
    <t>p78</t>
  </si>
  <si>
    <t>p79</t>
  </si>
  <si>
    <t>p80</t>
  </si>
  <si>
    <t>IL</t>
  </si>
  <si>
    <t>p81</t>
  </si>
  <si>
    <t>p82</t>
  </si>
  <si>
    <t>p83</t>
  </si>
  <si>
    <t>p85</t>
  </si>
  <si>
    <t>AR</t>
  </si>
  <si>
    <t>p86</t>
  </si>
  <si>
    <t>p87</t>
  </si>
  <si>
    <t>MS</t>
  </si>
  <si>
    <t>p88</t>
  </si>
  <si>
    <t>p89</t>
  </si>
  <si>
    <t>AL</t>
  </si>
  <si>
    <t>p90</t>
  </si>
  <si>
    <t>p91</t>
  </si>
  <si>
    <t>FL</t>
  </si>
  <si>
    <t>p92</t>
  </si>
  <si>
    <t>TN</t>
  </si>
  <si>
    <t>p93</t>
  </si>
  <si>
    <t>KY</t>
  </si>
  <si>
    <t>p94</t>
  </si>
  <si>
    <t>GA</t>
  </si>
  <si>
    <t>p95</t>
  </si>
  <si>
    <t>SC</t>
  </si>
  <si>
    <t>p96</t>
  </si>
  <si>
    <t>p97</t>
  </si>
  <si>
    <t>NC</t>
  </si>
  <si>
    <t>p98</t>
  </si>
  <si>
    <t>p99</t>
  </si>
  <si>
    <t>VA</t>
  </si>
  <si>
    <t>p101</t>
  </si>
  <si>
    <t>p102</t>
  </si>
  <si>
    <t>p103</t>
  </si>
  <si>
    <t>p104</t>
  </si>
  <si>
    <t>p105</t>
  </si>
  <si>
    <t>IN</t>
  </si>
  <si>
    <t>p106</t>
  </si>
  <si>
    <t>p107</t>
  </si>
  <si>
    <t>p108</t>
  </si>
  <si>
    <t>p109</t>
  </si>
  <si>
    <t>p111</t>
  </si>
  <si>
    <t>OH</t>
  </si>
  <si>
    <t>p112</t>
  </si>
  <si>
    <t>p113</t>
  </si>
  <si>
    <t>p114</t>
  </si>
  <si>
    <t>p116</t>
  </si>
  <si>
    <t>WV</t>
  </si>
  <si>
    <t>p117</t>
  </si>
  <si>
    <t>p118</t>
  </si>
  <si>
    <t>p119</t>
  </si>
  <si>
    <t>PA</t>
  </si>
  <si>
    <t>p121</t>
  </si>
  <si>
    <t>MD</t>
  </si>
  <si>
    <t>p122</t>
  </si>
  <si>
    <t>p123</t>
  </si>
  <si>
    <t>p124</t>
  </si>
  <si>
    <t>p125</t>
  </si>
  <si>
    <t>DE</t>
  </si>
  <si>
    <t>p126</t>
  </si>
  <si>
    <t>NJ</t>
  </si>
  <si>
    <t>p127</t>
  </si>
  <si>
    <t>NY</t>
  </si>
  <si>
    <t>p128</t>
  </si>
  <si>
    <t>p129</t>
  </si>
  <si>
    <t>VT</t>
  </si>
  <si>
    <t>p130</t>
  </si>
  <si>
    <t>NH</t>
  </si>
  <si>
    <t>p131</t>
  </si>
  <si>
    <t>MA</t>
  </si>
  <si>
    <t>p132</t>
  </si>
  <si>
    <t>CT</t>
  </si>
  <si>
    <t>p133</t>
  </si>
  <si>
    <t>RI</t>
  </si>
  <si>
    <t>p134</t>
  </si>
  <si>
    <t>ME</t>
  </si>
  <si>
    <t>p17</t>
  </si>
  <si>
    <t>p27</t>
  </si>
  <si>
    <t>p66</t>
  </si>
  <si>
    <t>p71</t>
  </si>
  <si>
    <t>p84</t>
  </si>
  <si>
    <t>p100</t>
  </si>
  <si>
    <t>p110</t>
  </si>
  <si>
    <t>p115</t>
  </si>
  <si>
    <t>p72</t>
  </si>
  <si>
    <t>p56</t>
  </si>
  <si>
    <t>p4</t>
  </si>
  <si>
    <t>p49</t>
  </si>
  <si>
    <t>p120</t>
  </si>
  <si>
    <t>NG_Con</t>
  </si>
  <si>
    <t>Primary</t>
  </si>
  <si>
    <t>flow (MGD)</t>
  </si>
  <si>
    <t>flow (m3/d)</t>
  </si>
  <si>
    <t>Mp (kg/d)</t>
  </si>
  <si>
    <t>Ms</t>
  </si>
  <si>
    <t>Mt</t>
  </si>
  <si>
    <t>Total Mt (MT/yr)</t>
  </si>
  <si>
    <t>Mt, r (N2O)</t>
  </si>
  <si>
    <t>Mt, nr (CH4)</t>
  </si>
  <si>
    <t>tota</t>
  </si>
  <si>
    <t>Mp=primary sludge= flow (m3/d)*f*TSS</t>
  </si>
  <si>
    <t>TSS (mg/L)</t>
  </si>
  <si>
    <t>NEBRA</t>
  </si>
  <si>
    <t>State</t>
  </si>
  <si>
    <t>total</t>
  </si>
  <si>
    <t>Land applied</t>
  </si>
  <si>
    <t>Haul to TWDTS</t>
  </si>
  <si>
    <t>Disposed in lagoons</t>
  </si>
  <si>
    <t>Composted</t>
  </si>
  <si>
    <t>inceneration</t>
  </si>
  <si>
    <t>landfill</t>
  </si>
  <si>
    <t>long-term storage</t>
  </si>
  <si>
    <t>other</t>
  </si>
  <si>
    <t>Y</t>
  </si>
  <si>
    <t>Ms=secondary sludge= flow(*k*s0+(1-f)*TSS*(1-fv)</t>
  </si>
  <si>
    <t>s0 (mg/L)</t>
  </si>
  <si>
    <t>Alabama</t>
  </si>
  <si>
    <t>Mt=Mp+Ms</t>
  </si>
  <si>
    <t>f</t>
  </si>
  <si>
    <t>ALASKA</t>
  </si>
  <si>
    <t>fv</t>
  </si>
  <si>
    <t>ARIZONA</t>
  </si>
  <si>
    <t>k</t>
  </si>
  <si>
    <t>Arkansas</t>
  </si>
  <si>
    <t>California</t>
  </si>
  <si>
    <t>Colorado</t>
  </si>
  <si>
    <t>•composting (15.0%), land applications (30.4%), and other methods (4.9%)</t>
  </si>
  <si>
    <t>Total: 50.3%</t>
  </si>
  <si>
    <t>Connecticut</t>
  </si>
  <si>
    <t>N</t>
  </si>
  <si>
    <t>•landfills (32.3%), incinerated (14.1%), or not recovered by other means (3.2%)</t>
  </si>
  <si>
    <t>Total: 49.7%</t>
  </si>
  <si>
    <t>Delaware</t>
  </si>
  <si>
    <t>District of Columbia</t>
  </si>
  <si>
    <t>Vs (mg/L)</t>
  </si>
  <si>
    <t>Florida</t>
  </si>
  <si>
    <t>EF, AD</t>
  </si>
  <si>
    <t>0.08-0.20 kg CH4 per kg of volatile solids (VS)</t>
  </si>
  <si>
    <t>Georgia</t>
  </si>
  <si>
    <t>EF, landfill</t>
  </si>
  <si>
    <t>Hawaii</t>
  </si>
  <si>
    <t>Idaho</t>
  </si>
  <si>
    <t>TN (mg/L)</t>
  </si>
  <si>
    <t>Illinois</t>
  </si>
  <si>
    <t>Land Application</t>
  </si>
  <si>
    <t xml:space="preserve">0.01-0.05 kg N2O per kg of total nitrogen (N) 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</si>
  <si>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</si>
  <si>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</si>
  <si>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</si>
  <si>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</si>
  <si>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</si>
  <si>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</si>
  <si>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</si>
  <si>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</si>
  <si>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</si>
  <si>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</si>
  <si>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</si>
  <si>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</si>
  <si>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</si>
  <si>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</si>
  <si>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</si>
  <si>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</si>
  <si>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</si>
  <si>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</si>
  <si>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</si>
  <si>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Lagoon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</si>
  <si>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</si>
  <si>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</si>
  <si>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</si>
  <si>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</si>
  <si>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</si>
  <si>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</si>
  <si>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</si>
  <si>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</si>
  <si>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</si>
  <si>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Mp (kg/m3)</t>
  </si>
  <si>
    <t>TT with primary</t>
  </si>
  <si>
    <t>TT without primary</t>
  </si>
  <si>
    <t>Biosolids Seiple 2017</t>
  </si>
  <si>
    <t>f (fraction of TSS removed in primary)</t>
  </si>
  <si>
    <t>fv (ratio of average influent VSS to TSS)</t>
  </si>
  <si>
    <t>k (fraction of influent BOD5 that becomes excess biomass)</t>
  </si>
  <si>
    <t xml:space="preserve">TSS (g/m3) </t>
  </si>
  <si>
    <t>s0 (g/m3) (average influent BOD5 concentration)</t>
  </si>
  <si>
    <t>Ms (kg/m3)</t>
  </si>
  <si>
    <t>Mt (kg/m3)</t>
  </si>
  <si>
    <t>Sludge Land Application</t>
  </si>
  <si>
    <t>LAGOON_AER</t>
  </si>
  <si>
    <t>LAGOON_ANAER</t>
  </si>
  <si>
    <t>LAGOON_FAC</t>
  </si>
  <si>
    <t>CO2 emissions (wang2022greenhouse)</t>
  </si>
  <si>
    <t>can be 436.2 instead of 560</t>
  </si>
  <si>
    <t>CODout=100 mg/L</t>
  </si>
  <si>
    <t>CODin=400mg/L</t>
  </si>
  <si>
    <t>CODremoved=300 mg/L</t>
  </si>
  <si>
    <t>Based on table 2 (gCO2/kg COD removed) and definition of TTs</t>
  </si>
  <si>
    <t>NC_CO2</t>
  </si>
  <si>
    <t>N_C_CO2 (Kg/m3)</t>
  </si>
  <si>
    <t>wang2022</t>
  </si>
  <si>
    <t>law2021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</si>
</sst>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6" borderId="1" applyNumberFormat="0" applyFont="0" applyAlignment="0" applyProtection="0"/>
    <xf numFmtId="0" fontId="6" fillId="0" borderId="0" applyNumberFormat="0" applyFill="0" applyBorder="0" applyAlignment="0" applyProtection="0"/>
    <xf numFmtId="0" fontId="1" fillId="0" borderId="0"/>
    <xf numFmtId="9" fontId="4" fillId="0" borderId="0" applyFont="0" applyFill="0" applyBorder="0" applyAlignment="0" applyProtection="0"/>
  </cellStyleXfs>
  <cellXfs count="96">
    <xf numFmtId="0" fontId="0" fillId="0" borderId="0" xfId="0"/>
    <xf numFmtId="0" fontId="3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 wrapText="1"/>
    </xf>
    <xf numFmtId="11" fontId="0" fillId="0" borderId="0" xfId="0" applyNumberFormat="1"/>
    <xf numFmtId="0" fontId="0" fillId="6" borderId="1" xfId="1" applyFont="1"/>
    <xf numFmtId="10" fontId="0" fillId="0" borderId="0" xfId="0" applyNumberFormat="1"/>
    <xf numFmtId="0" fontId="0" fillId="7" borderId="0" xfId="0" applyFill="1"/>
    <xf numFmtId="49" fontId="0" fillId="0" borderId="0" xfId="0" applyNumberFormat="1" applyAlignment="1">
      <alignment horizontal="right"/>
    </xf>
    <xf numFmtId="9" fontId="0" fillId="0" borderId="0" xfId="0" applyNumberFormat="1"/>
    <xf numFmtId="0" fontId="6" fillId="0" borderId="0" xfId="2"/>
    <xf numFmtId="164" fontId="0" fillId="0" borderId="0" xfId="0" applyNumberFormat="1"/>
    <xf numFmtId="0" fontId="0" fillId="2" borderId="0" xfId="0" applyFill="1"/>
    <xf numFmtId="11" fontId="0" fillId="2" borderId="0" xfId="0" applyNumberFormat="1" applyFill="1"/>
    <xf numFmtId="3" fontId="0" fillId="0" borderId="0" xfId="0" applyNumberFormat="1"/>
    <xf numFmtId="9" fontId="0" fillId="7" borderId="0" xfId="0" applyNumberFormat="1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6" borderId="1" xfId="1" applyFont="1" applyAlignment="1">
      <alignment vertical="center"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0" borderId="0" xfId="0" applyAlignment="1">
      <alignment vertical="center" wrapText="1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right"/>
    </xf>
    <xf numFmtId="0" fontId="0" fillId="12" borderId="0" xfId="0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16" fontId="0" fillId="0" borderId="0" xfId="0" applyNumberFormat="1"/>
    <xf numFmtId="49" fontId="0" fillId="0" borderId="0" xfId="0" applyNumberFormat="1"/>
    <xf numFmtId="0" fontId="2" fillId="0" borderId="0" xfId="0" applyFont="1" applyAlignment="1">
      <alignment vertical="center" wrapText="1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2" fontId="0" fillId="3" borderId="22" xfId="0" applyNumberForma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2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2" fontId="0" fillId="3" borderId="18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2" xfId="0" applyBorder="1"/>
    <xf numFmtId="0" fontId="0" fillId="5" borderId="1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165" fontId="0" fillId="3" borderId="15" xfId="0" applyNumberFormat="1" applyFill="1" applyBorder="1" applyAlignment="1">
      <alignment horizontal="center"/>
    </xf>
    <xf numFmtId="165" fontId="0" fillId="3" borderId="16" xfId="0" applyNumberFormat="1" applyFill="1" applyBorder="1" applyAlignment="1">
      <alignment horizontal="center"/>
    </xf>
    <xf numFmtId="165" fontId="0" fillId="5" borderId="15" xfId="0" applyNumberFormat="1" applyFill="1" applyBorder="1" applyAlignment="1">
      <alignment horizontal="center"/>
    </xf>
    <xf numFmtId="165" fontId="0" fillId="5" borderId="16" xfId="0" applyNumberFormat="1" applyFill="1" applyBorder="1" applyAlignment="1">
      <alignment horizontal="center"/>
    </xf>
    <xf numFmtId="0" fontId="1" fillId="0" borderId="0" xfId="3"/>
    <xf numFmtId="0" fontId="0" fillId="12" borderId="17" xfId="0" applyFill="1" applyBorder="1" applyAlignment="1">
      <alignment horizontal="center"/>
    </xf>
    <xf numFmtId="0" fontId="0" fillId="12" borderId="0" xfId="0" applyFill="1"/>
    <xf numFmtId="4" fontId="0" fillId="0" borderId="0" xfId="0" applyNumberFormat="1"/>
    <xf numFmtId="9" fontId="0" fillId="0" borderId="0" xfId="4" applyFont="1"/>
    <xf numFmtId="0" fontId="0" fillId="5" borderId="0" xfId="0" applyFill="1"/>
    <xf numFmtId="0" fontId="0" fillId="5" borderId="2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Hyperlink" xfId="2" builtinId="8"/>
    <cellStyle name="Normal" xfId="0" builtinId="0"/>
    <cellStyle name="Normal 2" xfId="3" xr:uid="{1DD4FCA8-639C-4003-9E53-6AEAB538022F}"/>
    <cellStyle name="Note" xfId="1" builtinId="1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s, Sabyasachi" id="{D19915AE-7862-254B-BB3B-03E9D664595B}" userId="S::dassabya@msu.edu::7998404e-7124-4e0f-95c9-4761be8fce1e" providerId="AD"/>
  <person displayName="Amouamouha, Maryam - SDSMT Student" id="{091252F5-0A22-47D1-A093-1C011035DE2D}" userId="S::Maryam.Amouamouha@mines.sdsmt.edu::7633b6f7-16fd-4c21-9f5e-8ff0b46b7b68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3-04-05T06:30:46.61" personId="{091252F5-0A22-47D1-A093-1C011035DE2D}" id="{00D48607-16B0-47D2-BD8F-EAF9F74E5BA7}">
    <text>Add a star here to do the calculations based on this column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6" dT="2022-09-22T18:14:36.51" personId="{D19915AE-7862-254B-BB3B-03E9D664595B}" id="{409119BC-F1E8-9F43-9E7D-CF50B85187E0}">
    <text>From IPCC equation</text>
  </threadedComment>
  <threadedComment ref="A26" dT="2022-09-22T18:14:47.97" personId="{D19915AE-7862-254B-BB3B-03E9D664595B}" id="{694CC86B-B8EC-6C41-B54B-662BF4FFBD71}" parentId="{409119BC-F1E8-9F43-9E7D-CF50B85187E0}">
    <text>y=0.0161x</text>
  </threadedComment>
  <threadedComment ref="A26" dT="2022-09-22T18:15:04.15" personId="{D19915AE-7862-254B-BB3B-03E9D664595B}" id="{E9234330-9DD4-F74F-B56D-D93AE781FF41}" parentId="{409119BC-F1E8-9F43-9E7D-CF50B85187E0}">
    <text>Fig 6A.1 (New)</text>
  </threadedComment>
  <threadedComment ref="A26" dT="2022-09-23T10:27:45.53" personId="{D19915AE-7862-254B-BB3B-03E9D664595B}" id="{0D0599C4-F54A-F841-B671-69EFA0C92F96}" parentId="{409119BC-F1E8-9F43-9E7D-CF50B85187E0}">
    <text>0.00016-0.045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nergyexplained/biomass/landfill-gas-and-biogas.ph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0C67-DF60-4278-8ED2-4CB5F0040096}">
  <dimension ref="A1:V82"/>
  <sheetViews>
    <sheetView tabSelected="1" workbookViewId="0">
      <selection activeCell="A42" sqref="A42:XFD43"/>
    </sheetView>
  </sheetViews>
  <sheetFormatPr baseColWidth="10" defaultColWidth="8.83203125" defaultRowHeight="16" x14ac:dyDescent="0.2"/>
  <cols>
    <col min="1" max="1" width="12.33203125" customWidth="1"/>
  </cols>
  <sheetData>
    <row r="1" spans="1:22" x14ac:dyDescent="0.2">
      <c r="A1" t="s">
        <v>140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252</v>
      </c>
      <c r="U1" t="s">
        <v>478</v>
      </c>
      <c r="V1" t="s">
        <v>585</v>
      </c>
    </row>
    <row r="2" spans="1:22" x14ac:dyDescent="0.2">
      <c r="A2" t="str" cm="1">
        <f t="array" ref="A2:A82">_xlfn.UNIQUE(_xlfn._xlws.SORT(_xlfn._xlws.FILTER(TT_Emissions!A3:'TT_Emissions'!A300,TT_Emissions!A3:'TT_Emissions'!A300&lt;&gt;"")))</f>
        <v>A1</v>
      </c>
      <c r="B2">
        <f>_xlfn.XLOOKUP($A2,TT_Emissions!$A:$A,TT_Emissions!P:P)*Convert!$B$2*Convert!$B$5</f>
        <v>34.977205032000001</v>
      </c>
      <c r="C2">
        <f>_xlfn.XLOOKUP($A2,TT_Emissions!$A:$A,TT_Emissions!Q:Q)*Convert!$B$2*Convert!$B$5</f>
        <v>264.97882600000003</v>
      </c>
      <c r="D2">
        <f>_xlfn.XLOOKUP($A2,TT_Emissions!$A:$A,TT_Emissions!R:R)*Convert!$B$2*Convert!$B$5</f>
        <v>0</v>
      </c>
      <c r="E2">
        <f>_xlfn.XLOOKUP($A2,TT_Emissions!$A:$A,TT_Emissions!S:S)*Convert!$B$2*Convert!$B$5</f>
        <v>137.78898952</v>
      </c>
      <c r="F2">
        <f>_xlfn.XLOOKUP($A2,TT_Emissions!$A:$A,TT_Emissions!T:T)*Convert!$B$2*Convert!$B$5</f>
        <v>0</v>
      </c>
      <c r="G2">
        <f>_xlfn.XLOOKUP($A2,TT_Emissions!$A:$A,TT_Emissions!U:U)*Convert!$B$2*Convert!$B$5</f>
        <v>15.044975617521926</v>
      </c>
      <c r="H2">
        <f>_xlfn.XLOOKUP($A2,TT_Emissions!$A:$A,TT_Emissions!V:V)*Convert!$B$3*Convert!$B$5</f>
        <v>24.075219048000001</v>
      </c>
      <c r="I2">
        <f>_xlfn.XLOOKUP($A2,TT_Emissions!$A:$A,TT_Emissions!W:W)*Convert!$B$3*Convert!$B$5</f>
        <v>0</v>
      </c>
      <c r="J2">
        <f>_xlfn.XLOOKUP($A2,TT_Emissions!$A:$A,TT_Emissions!X:X)*Convert!$B$3*Convert!$B$5</f>
        <v>240.75219048</v>
      </c>
      <c r="K2">
        <f>_xlfn.XLOOKUP($A2,TT_Emissions!$A:$A,TT_Emissions!AB:AB)*Convert!$B$3*Convert!$B$5</f>
        <v>38.011259907347494</v>
      </c>
      <c r="L2">
        <f>_xlfn.XLOOKUP($A2,TT_Emissions!$A:$A,TT_Emissions!Z:Z)*Convert!$B$3*Convert!$B$5</f>
        <v>0</v>
      </c>
      <c r="M2">
        <f>_xlfn.XLOOKUP($A2,TT_Emissions!$A:$A,TT_Emissions!AA:AA)*Convert!$B$3*Convert!$B$5</f>
        <v>0</v>
      </c>
      <c r="N2">
        <v>0</v>
      </c>
      <c r="O2">
        <v>0</v>
      </c>
      <c r="P2">
        <v>0</v>
      </c>
      <c r="Q2">
        <f>_xlfn.XLOOKUP($A2,TT_Emissions!$A:$A,TT_Emissions!AC:AC)*Convert!$B$5</f>
        <v>4.0160173464367803</v>
      </c>
      <c r="R2">
        <f>_xlfn.XLOOKUP($A2,TT_Emissions!$A:$A,TT_Emissions!AD:AD)*Convert!$B$5</f>
        <v>0</v>
      </c>
      <c r="S2">
        <f>_xlfn.XLOOKUP($A2,TT_Emissions!$A:$A,TT_Emissions!AE:AE)*Convert!$B$5</f>
        <v>884.8997935752293</v>
      </c>
      <c r="T2">
        <f>_xlfn.IFNA(_xlfn.XLOOKUP($A2,TT_Energy!$A:$A,TT_Energy!B:B),"")</f>
        <v>1416</v>
      </c>
      <c r="U2">
        <f>_xlfn.IFNA(_xlfn.XLOOKUP($A2,TT_Energy!$A:$A,TT_Energy!C:C),"")</f>
        <v>0</v>
      </c>
      <c r="V2" t="str">
        <f>_xlfn.IFNA(_xlfn.XLOOKUP($A2,N_C_CO2!A:A,N_C_CO2!C:C)*Convert!$B$5,"")</f>
        <v/>
      </c>
    </row>
    <row r="3" spans="1:22" x14ac:dyDescent="0.2">
      <c r="A3" t="str">
        <v>A3</v>
      </c>
      <c r="B3">
        <f>_xlfn.XLOOKUP($A3,TT_Emissions!$A:$A,TT_Emissions!P:P)*Convert!$B$2*Convert!$B$5</f>
        <v>34.977205032000001</v>
      </c>
      <c r="C3">
        <f>_xlfn.XLOOKUP($A3,TT_Emissions!$A:$A,TT_Emissions!Q:Q)*Convert!$B$2*Convert!$B$5</f>
        <v>0</v>
      </c>
      <c r="D3">
        <f>_xlfn.XLOOKUP($A3,TT_Emissions!$A:$A,TT_Emissions!R:R)*Convert!$B$2*Convert!$B$5</f>
        <v>0</v>
      </c>
      <c r="E3">
        <f>_xlfn.XLOOKUP($A3,TT_Emissions!$A:$A,TT_Emissions!S:S)*Convert!$B$2*Convert!$B$5</f>
        <v>137.78898952</v>
      </c>
      <c r="F3">
        <f>_xlfn.XLOOKUP($A3,TT_Emissions!$A:$A,TT_Emissions!T:T)*Convert!$B$2*Convert!$B$5</f>
        <v>0</v>
      </c>
      <c r="G3">
        <f>_xlfn.XLOOKUP($A3,TT_Emissions!$A:$A,TT_Emissions!U:U)*Convert!$B$2*Convert!$B$5</f>
        <v>0</v>
      </c>
      <c r="H3">
        <f>_xlfn.XLOOKUP($A3,TT_Emissions!$A:$A,TT_Emissions!V:V)*Convert!$B$3*Convert!$B$5</f>
        <v>24.075219048000001</v>
      </c>
      <c r="I3">
        <f>_xlfn.XLOOKUP($A3,TT_Emissions!$A:$A,TT_Emissions!W:W)*Convert!$B$3*Convert!$B$5</f>
        <v>0</v>
      </c>
      <c r="J3">
        <f>_xlfn.XLOOKUP($A3,TT_Emissions!$A:$A,TT_Emissions!X:X)*Convert!$B$3*Convert!$B$5</f>
        <v>240.75219048</v>
      </c>
      <c r="K3">
        <f>_xlfn.XLOOKUP($A3,TT_Emissions!$A:$A,TT_Emissions!AB:AB)*Convert!$B$3*Convert!$B$5</f>
        <v>38.011259907347494</v>
      </c>
      <c r="L3">
        <f>_xlfn.XLOOKUP($A3,TT_Emissions!$A:$A,TT_Emissions!Z:Z)*Convert!$B$3*Convert!$B$5</f>
        <v>0</v>
      </c>
      <c r="M3">
        <f>_xlfn.XLOOKUP($A3,TT_Emissions!$A:$A,TT_Emissions!AA:AA)*Convert!$B$3*Convert!$B$5</f>
        <v>0</v>
      </c>
      <c r="N3">
        <v>0</v>
      </c>
      <c r="O3">
        <v>0</v>
      </c>
      <c r="P3">
        <v>0</v>
      </c>
      <c r="Q3">
        <f>_xlfn.XLOOKUP($A3,TT_Emissions!$A:$A,TT_Emissions!AC:AC)*Convert!$B$5</f>
        <v>4.0160173464367803</v>
      </c>
      <c r="R3">
        <f>_xlfn.XLOOKUP($A3,TT_Emissions!$A:$A,TT_Emissions!AD:AD)*Convert!$B$5</f>
        <v>0</v>
      </c>
      <c r="S3">
        <f>_xlfn.XLOOKUP($A3,TT_Emissions!$A:$A,TT_Emissions!AE:AE)*Convert!$B$5</f>
        <v>0</v>
      </c>
      <c r="T3">
        <f>_xlfn.IFNA(_xlfn.XLOOKUP($A3,TT_Energy!$A:$A,TT_Energy!B:B),"")</f>
        <v>1237.05</v>
      </c>
      <c r="U3">
        <f>_xlfn.IFNA(_xlfn.XLOOKUP($A3,TT_Energy!$A:$A,TT_Energy!C:C),"")</f>
        <v>903</v>
      </c>
      <c r="V3" t="str">
        <f>_xlfn.IFNA(_xlfn.XLOOKUP($A3,N_C_CO2!A:A,N_C_CO2!D:D)*Convert!$B$5,"")</f>
        <v/>
      </c>
    </row>
    <row r="4" spans="1:22" x14ac:dyDescent="0.2">
      <c r="A4" t="str">
        <v>A6</v>
      </c>
      <c r="B4">
        <f>_xlfn.XLOOKUP($A4,TT_Emissions!$A:$A,TT_Emissions!P:P)*Convert!$B$2*Convert!$B$5</f>
        <v>34.977205032000001</v>
      </c>
      <c r="C4">
        <f>_xlfn.XLOOKUP($A4,TT_Emissions!$A:$A,TT_Emissions!Q:Q)*Convert!$B$2*Convert!$B$5</f>
        <v>264.97882600000003</v>
      </c>
      <c r="D4">
        <f>_xlfn.XLOOKUP($A4,TT_Emissions!$A:$A,TT_Emissions!R:R)*Convert!$B$2*Convert!$B$5</f>
        <v>0</v>
      </c>
      <c r="E4">
        <f>_xlfn.XLOOKUP($A4,TT_Emissions!$A:$A,TT_Emissions!S:S)*Convert!$B$2*Convert!$B$5</f>
        <v>0</v>
      </c>
      <c r="F4">
        <f>_xlfn.XLOOKUP($A4,TT_Emissions!$A:$A,TT_Emissions!T:T)*Convert!$B$2*Convert!$B$5</f>
        <v>0</v>
      </c>
      <c r="G4">
        <f>_xlfn.XLOOKUP($A4,TT_Emissions!$A:$A,TT_Emissions!U:U)*Convert!$B$2*Convert!$B$5</f>
        <v>0</v>
      </c>
      <c r="H4">
        <f>_xlfn.XLOOKUP($A4,TT_Emissions!$A:$A,TT_Emissions!V:V)*Convert!$B$3*Convert!$B$5</f>
        <v>24.075219048000001</v>
      </c>
      <c r="I4">
        <f>_xlfn.XLOOKUP($A4,TT_Emissions!$A:$A,TT_Emissions!W:W)*Convert!$B$3*Convert!$B$5</f>
        <v>0</v>
      </c>
      <c r="J4">
        <f>_xlfn.XLOOKUP($A4,TT_Emissions!$A:$A,TT_Emissions!X:X)*Convert!$B$3*Convert!$B$5</f>
        <v>240.75219048</v>
      </c>
      <c r="K4">
        <f>_xlfn.XLOOKUP($A4,TT_Emissions!$A:$A,TT_Emissions!AB:AB)*Convert!$B$3*Convert!$B$5</f>
        <v>0</v>
      </c>
      <c r="L4">
        <f>_xlfn.XLOOKUP($A4,TT_Emissions!$A:$A,TT_Emissions!Z:Z)*Convert!$B$3*Convert!$B$5</f>
        <v>0</v>
      </c>
      <c r="M4">
        <f>_xlfn.XLOOKUP($A4,TT_Emissions!$A:$A,TT_Emissions!AA:AA)*Convert!$B$3*Convert!$B$5</f>
        <v>0</v>
      </c>
      <c r="N4">
        <v>0</v>
      </c>
      <c r="O4">
        <v>0</v>
      </c>
      <c r="P4">
        <v>0</v>
      </c>
      <c r="Q4">
        <f>_xlfn.XLOOKUP($A4,TT_Emissions!$A:$A,TT_Emissions!AC:AC)*Convert!$B$5</f>
        <v>0</v>
      </c>
      <c r="R4">
        <f>_xlfn.XLOOKUP($A4,TT_Emissions!$A:$A,TT_Emissions!AD:AD)*Convert!$B$5</f>
        <v>974.36499731999982</v>
      </c>
      <c r="S4">
        <f>_xlfn.XLOOKUP($A4,TT_Emissions!$A:$A,TT_Emissions!AE:AE)*Convert!$B$5</f>
        <v>0</v>
      </c>
      <c r="T4">
        <f>_xlfn.IFNA(_xlfn.XLOOKUP($A4,TT_Energy!$A:$A,TT_Energy!B:B),"")</f>
        <v>1343</v>
      </c>
      <c r="U4">
        <f>_xlfn.IFNA(_xlfn.XLOOKUP($A4,TT_Energy!$A:$A,TT_Energy!C:C),"")</f>
        <v>1965.9</v>
      </c>
      <c r="V4" t="str">
        <f>_xlfn.IFNA(_xlfn.XLOOKUP($A4,N_C_CO2!A:A,N_C_CO2!D:D)*Convert!$B$5,"")</f>
        <v/>
      </c>
    </row>
    <row r="5" spans="1:22" x14ac:dyDescent="0.2">
      <c r="A5" t="str">
        <v>B1</v>
      </c>
      <c r="B5">
        <f>_xlfn.XLOOKUP($A5,TT_Emissions!$A:$A,TT_Emissions!P:P)*Convert!$B$2*Convert!$B$5</f>
        <v>34.977205032000001</v>
      </c>
      <c r="C5">
        <f>_xlfn.XLOOKUP($A5,TT_Emissions!$A:$A,TT_Emissions!Q:Q)*Convert!$B$2*Convert!$B$5</f>
        <v>264.97882600000003</v>
      </c>
      <c r="D5">
        <f>_xlfn.XLOOKUP($A5,TT_Emissions!$A:$A,TT_Emissions!R:R)*Convert!$B$2*Convert!$B$5</f>
        <v>0</v>
      </c>
      <c r="E5">
        <f>_xlfn.XLOOKUP($A5,TT_Emissions!$A:$A,TT_Emissions!S:S)*Convert!$B$2*Convert!$B$5</f>
        <v>137.78898952</v>
      </c>
      <c r="F5">
        <f>_xlfn.XLOOKUP($A5,TT_Emissions!$A:$A,TT_Emissions!T:T)*Convert!$B$2*Convert!$B$5</f>
        <v>0</v>
      </c>
      <c r="G5">
        <f>_xlfn.XLOOKUP($A5,TT_Emissions!$A:$A,TT_Emissions!U:U)*Convert!$B$2*Convert!$B$5</f>
        <v>15.044975617521926</v>
      </c>
      <c r="H5">
        <f>_xlfn.XLOOKUP($A5,TT_Emissions!$A:$A,TT_Emissions!V:V)*Convert!$B$3*Convert!$B$5</f>
        <v>24.075219048000001</v>
      </c>
      <c r="I5">
        <f>_xlfn.XLOOKUP($A5,TT_Emissions!$A:$A,TT_Emissions!W:W)*Convert!$B$3*Convert!$B$5</f>
        <v>0</v>
      </c>
      <c r="J5">
        <f>_xlfn.XLOOKUP($A5,TT_Emissions!$A:$A,TT_Emissions!X:X)*Convert!$B$3*Convert!$B$5</f>
        <v>240.75219048</v>
      </c>
      <c r="K5">
        <f>_xlfn.XLOOKUP($A5,TT_Emissions!$A:$A,TT_Emissions!AB:AB)*Convert!$B$3*Convert!$B$5</f>
        <v>38.011259907347494</v>
      </c>
      <c r="L5">
        <f>_xlfn.XLOOKUP($A5,TT_Emissions!$A:$A,TT_Emissions!Z:Z)*Convert!$B$3*Convert!$B$5</f>
        <v>0</v>
      </c>
      <c r="M5">
        <f>_xlfn.XLOOKUP($A5,TT_Emissions!$A:$A,TT_Emissions!AA:AA)*Convert!$B$3*Convert!$B$5</f>
        <v>0</v>
      </c>
      <c r="N5">
        <v>0</v>
      </c>
      <c r="O5">
        <v>0</v>
      </c>
      <c r="P5">
        <v>0</v>
      </c>
      <c r="Q5">
        <f>_xlfn.XLOOKUP($A5,TT_Emissions!$A:$A,TT_Emissions!AC:AC)*Convert!$B$5</f>
        <v>4.0160173464367803</v>
      </c>
      <c r="R5">
        <f>_xlfn.XLOOKUP($A5,TT_Emissions!$A:$A,TT_Emissions!AD:AD)*Convert!$B$5</f>
        <v>0</v>
      </c>
      <c r="S5">
        <f>_xlfn.XLOOKUP($A5,TT_Emissions!$A:$A,TT_Emissions!AE:AE)*Convert!$B$5</f>
        <v>884.8997935752293</v>
      </c>
      <c r="T5">
        <f>_xlfn.IFNA(_xlfn.XLOOKUP($A5,TT_Energy!$A:$A,TT_Energy!B:B),"")</f>
        <v>1412</v>
      </c>
      <c r="U5">
        <f>_xlfn.IFNA(_xlfn.XLOOKUP($A5,TT_Energy!$A:$A,TT_Energy!C:C),"")</f>
        <v>0</v>
      </c>
      <c r="V5">
        <f>_xlfn.IFNA(_xlfn.XLOOKUP($A5,N_C_CO2!A:A,N_C_CO2!D:D)*Convert!$B$5,"")</f>
        <v>79.493647800000005</v>
      </c>
    </row>
    <row r="6" spans="1:22" x14ac:dyDescent="0.2">
      <c r="A6" t="str">
        <v>B1E</v>
      </c>
      <c r="B6">
        <f>_xlfn.XLOOKUP($A6,TT_Emissions!$A:$A,TT_Emissions!P:P)*Convert!$B$2*Convert!$B$5</f>
        <v>34.977205032000001</v>
      </c>
      <c r="C6">
        <f>_xlfn.XLOOKUP($A6,TT_Emissions!$A:$A,TT_Emissions!Q:Q)*Convert!$B$2*Convert!$B$5</f>
        <v>264.97882600000003</v>
      </c>
      <c r="D6">
        <f>_xlfn.XLOOKUP($A6,TT_Emissions!$A:$A,TT_Emissions!R:R)*Convert!$B$2*Convert!$B$5</f>
        <v>0</v>
      </c>
      <c r="E6">
        <f>_xlfn.XLOOKUP($A6,TT_Emissions!$A:$A,TT_Emissions!S:S)*Convert!$B$2*Convert!$B$5</f>
        <v>137.78898952</v>
      </c>
      <c r="F6">
        <f>_xlfn.XLOOKUP($A6,TT_Emissions!$A:$A,TT_Emissions!T:T)*Convert!$B$2*Convert!$B$5</f>
        <v>0</v>
      </c>
      <c r="G6">
        <f>_xlfn.XLOOKUP($A6,TT_Emissions!$A:$A,TT_Emissions!U:U)*Convert!$B$2*Convert!$B$5</f>
        <v>0</v>
      </c>
      <c r="H6">
        <f>_xlfn.XLOOKUP($A6,TT_Emissions!$A:$A,TT_Emissions!V:V)*Convert!$B$3*Convert!$B$5</f>
        <v>24.075219048000001</v>
      </c>
      <c r="I6">
        <f>_xlfn.XLOOKUP($A6,TT_Emissions!$A:$A,TT_Emissions!W:W)*Convert!$B$3*Convert!$B$5</f>
        <v>0</v>
      </c>
      <c r="J6">
        <f>_xlfn.XLOOKUP($A6,TT_Emissions!$A:$A,TT_Emissions!X:X)*Convert!$B$3*Convert!$B$5</f>
        <v>240.75219048</v>
      </c>
      <c r="K6">
        <f>_xlfn.XLOOKUP($A6,TT_Emissions!$A:$A,TT_Emissions!AB:AB)*Convert!$B$3*Convert!$B$5</f>
        <v>38.011259907347494</v>
      </c>
      <c r="L6">
        <f>_xlfn.XLOOKUP($A6,TT_Emissions!$A:$A,TT_Emissions!Z:Z)*Convert!$B$3*Convert!$B$5</f>
        <v>0</v>
      </c>
      <c r="M6">
        <f>_xlfn.XLOOKUP($A6,TT_Emissions!$A:$A,TT_Emissions!AA:AA)*Convert!$B$3*Convert!$B$5</f>
        <v>0</v>
      </c>
      <c r="N6">
        <v>0</v>
      </c>
      <c r="O6">
        <v>0</v>
      </c>
      <c r="P6">
        <v>0</v>
      </c>
      <c r="Q6">
        <f>_xlfn.XLOOKUP($A6,TT_Emissions!$A:$A,TT_Emissions!AC:AC)*Convert!$B$5</f>
        <v>4.0160173464367803</v>
      </c>
      <c r="R6">
        <f>_xlfn.XLOOKUP($A6,TT_Emissions!$A:$A,TT_Emissions!AD:AD)*Convert!$B$5</f>
        <v>0</v>
      </c>
      <c r="S6">
        <f>_xlfn.XLOOKUP($A6,TT_Emissions!$A:$A,TT_Emissions!AE:AE)*Convert!$B$5</f>
        <v>0</v>
      </c>
      <c r="T6">
        <f>_xlfn.IFNA(_xlfn.XLOOKUP($A6,TT_Energy!$A:$A,TT_Energy!B:B),"")</f>
        <v>781</v>
      </c>
      <c r="U6">
        <f>_xlfn.IFNA(_xlfn.XLOOKUP($A6,TT_Energy!$A:$A,TT_Energy!C:C),"")</f>
        <v>0</v>
      </c>
      <c r="V6">
        <f>_xlfn.IFNA(_xlfn.XLOOKUP($A6,N_C_CO2!A:A,N_C_CO2!D:D)*Convert!$B$5,"")</f>
        <v>79.493647800000005</v>
      </c>
    </row>
    <row r="7" spans="1:22" x14ac:dyDescent="0.2">
      <c r="A7" t="str">
        <v>B2</v>
      </c>
      <c r="B7">
        <f>_xlfn.XLOOKUP($A7,TT_Emissions!$A:$A,TT_Emissions!P:P)*Convert!$B$2*Convert!$B$5</f>
        <v>34.977205032000001</v>
      </c>
      <c r="C7">
        <f>_xlfn.XLOOKUP($A7,TT_Emissions!$A:$A,TT_Emissions!Q:Q)*Convert!$B$2*Convert!$B$5</f>
        <v>0</v>
      </c>
      <c r="D7">
        <f>_xlfn.XLOOKUP($A7,TT_Emissions!$A:$A,TT_Emissions!R:R)*Convert!$B$2*Convert!$B$5</f>
        <v>0</v>
      </c>
      <c r="E7">
        <f>_xlfn.XLOOKUP($A7,TT_Emissions!$A:$A,TT_Emissions!S:S)*Convert!$B$2*Convert!$B$5</f>
        <v>137.78898952</v>
      </c>
      <c r="F7">
        <f>_xlfn.XLOOKUP($A7,TT_Emissions!$A:$A,TT_Emissions!T:T)*Convert!$B$2*Convert!$B$5</f>
        <v>0</v>
      </c>
      <c r="G7">
        <f>_xlfn.XLOOKUP($A7,TT_Emissions!$A:$A,TT_Emissions!U:U)*Convert!$B$2*Convert!$B$5</f>
        <v>0</v>
      </c>
      <c r="H7">
        <f>_xlfn.XLOOKUP($A7,TT_Emissions!$A:$A,TT_Emissions!V:V)*Convert!$B$3*Convert!$B$5</f>
        <v>24.075219048000001</v>
      </c>
      <c r="I7">
        <f>_xlfn.XLOOKUP($A7,TT_Emissions!$A:$A,TT_Emissions!W:W)*Convert!$B$3*Convert!$B$5</f>
        <v>0</v>
      </c>
      <c r="J7">
        <f>_xlfn.XLOOKUP($A7,TT_Emissions!$A:$A,TT_Emissions!X:X)*Convert!$B$3*Convert!$B$5</f>
        <v>240.75219048</v>
      </c>
      <c r="K7">
        <f>_xlfn.XLOOKUP($A7,TT_Emissions!$A:$A,TT_Emissions!AB:AB)*Convert!$B$3*Convert!$B$5</f>
        <v>38.011259907347494</v>
      </c>
      <c r="L7">
        <f>_xlfn.XLOOKUP($A7,TT_Emissions!$A:$A,TT_Emissions!Z:Z)*Convert!$B$3*Convert!$B$5</f>
        <v>0</v>
      </c>
      <c r="M7">
        <f>_xlfn.XLOOKUP($A7,TT_Emissions!$A:$A,TT_Emissions!AA:AA)*Convert!$B$3*Convert!$B$5</f>
        <v>0</v>
      </c>
      <c r="N7">
        <v>0</v>
      </c>
      <c r="O7">
        <v>0</v>
      </c>
      <c r="P7">
        <v>0</v>
      </c>
      <c r="Q7">
        <f>_xlfn.XLOOKUP($A7,TT_Emissions!$A:$A,TT_Emissions!AC:AC)*Convert!$B$5</f>
        <v>4.0160173464367803</v>
      </c>
      <c r="R7">
        <f>_xlfn.XLOOKUP($A7,TT_Emissions!$A:$A,TT_Emissions!AD:AD)*Convert!$B$5</f>
        <v>0</v>
      </c>
      <c r="S7">
        <f>_xlfn.XLOOKUP($A7,TT_Emissions!$A:$A,TT_Emissions!AE:AE)*Convert!$B$5</f>
        <v>0</v>
      </c>
      <c r="T7">
        <f>_xlfn.IFNA(_xlfn.XLOOKUP($A7,TT_Energy!$A:$A,TT_Energy!B:B),"")</f>
        <v>1527.2666666666667</v>
      </c>
      <c r="U7">
        <f>_xlfn.IFNA(_xlfn.XLOOKUP($A7,TT_Energy!$A:$A,TT_Energy!C:C),"")</f>
        <v>0</v>
      </c>
      <c r="V7">
        <f>_xlfn.IFNA(_xlfn.XLOOKUP($A7,N_C_CO2!A:A,N_C_CO2!D:D)*Convert!$B$5,"")</f>
        <v>79.493647800000005</v>
      </c>
    </row>
    <row r="8" spans="1:22" x14ac:dyDescent="0.2">
      <c r="A8" t="str">
        <v>B3</v>
      </c>
      <c r="B8">
        <f>_xlfn.XLOOKUP($A8,TT_Emissions!$A:$A,TT_Emissions!P:P)*Convert!$B$2*Convert!$B$5</f>
        <v>34.977205032000001</v>
      </c>
      <c r="C8">
        <f>_xlfn.XLOOKUP($A8,TT_Emissions!$A:$A,TT_Emissions!Q:Q)*Convert!$B$2*Convert!$B$5</f>
        <v>0</v>
      </c>
      <c r="D8">
        <f>_xlfn.XLOOKUP($A8,TT_Emissions!$A:$A,TT_Emissions!R:R)*Convert!$B$2*Convert!$B$5</f>
        <v>0</v>
      </c>
      <c r="E8">
        <f>_xlfn.XLOOKUP($A8,TT_Emissions!$A:$A,TT_Emissions!S:S)*Convert!$B$2*Convert!$B$5</f>
        <v>137.78898952</v>
      </c>
      <c r="F8">
        <f>_xlfn.XLOOKUP($A8,TT_Emissions!$A:$A,TT_Emissions!T:T)*Convert!$B$2*Convert!$B$5</f>
        <v>0</v>
      </c>
      <c r="G8">
        <f>_xlfn.XLOOKUP($A8,TT_Emissions!$A:$A,TT_Emissions!U:U)*Convert!$B$2*Convert!$B$5</f>
        <v>0</v>
      </c>
      <c r="H8">
        <f>_xlfn.XLOOKUP($A8,TT_Emissions!$A:$A,TT_Emissions!V:V)*Convert!$B$3*Convert!$B$5</f>
        <v>24.075219048000001</v>
      </c>
      <c r="I8">
        <f>_xlfn.XLOOKUP($A8,TT_Emissions!$A:$A,TT_Emissions!W:W)*Convert!$B$3*Convert!$B$5</f>
        <v>0</v>
      </c>
      <c r="J8">
        <f>_xlfn.XLOOKUP($A8,TT_Emissions!$A:$A,TT_Emissions!X:X)*Convert!$B$3*Convert!$B$5</f>
        <v>240.75219048</v>
      </c>
      <c r="K8">
        <f>_xlfn.XLOOKUP($A8,TT_Emissions!$A:$A,TT_Emissions!AB:AB)*Convert!$B$3*Convert!$B$5</f>
        <v>38.011259907347494</v>
      </c>
      <c r="L8">
        <f>_xlfn.XLOOKUP($A8,TT_Emissions!$A:$A,TT_Emissions!Z:Z)*Convert!$B$3*Convert!$B$5</f>
        <v>0</v>
      </c>
      <c r="M8">
        <f>_xlfn.XLOOKUP($A8,TT_Emissions!$A:$A,TT_Emissions!AA:AA)*Convert!$B$3*Convert!$B$5</f>
        <v>0</v>
      </c>
      <c r="N8">
        <v>0</v>
      </c>
      <c r="O8">
        <v>0</v>
      </c>
      <c r="P8">
        <v>0</v>
      </c>
      <c r="Q8">
        <f>_xlfn.XLOOKUP($A8,TT_Emissions!$A:$A,TT_Emissions!AC:AC)*Convert!$B$5</f>
        <v>4.0160173464367803</v>
      </c>
      <c r="R8">
        <f>_xlfn.XLOOKUP($A8,TT_Emissions!$A:$A,TT_Emissions!AD:AD)*Convert!$B$5</f>
        <v>0</v>
      </c>
      <c r="S8">
        <f>_xlfn.XLOOKUP($A8,TT_Emissions!$A:$A,TT_Emissions!AE:AE)*Convert!$B$5</f>
        <v>0</v>
      </c>
      <c r="T8">
        <f>_xlfn.IFNA(_xlfn.XLOOKUP($A8,TT_Energy!$A:$A,TT_Energy!B:B),"")</f>
        <v>1240.3499999999999</v>
      </c>
      <c r="U8">
        <f>_xlfn.IFNA(_xlfn.XLOOKUP($A8,TT_Energy!$A:$A,TT_Energy!C:C),"")</f>
        <v>903</v>
      </c>
      <c r="V8">
        <f>_xlfn.IFNA(_xlfn.XLOOKUP($A8,N_C_CO2!A:A,N_C_CO2!D:D)*Convert!$B$5,"")</f>
        <v>79.493647800000005</v>
      </c>
    </row>
    <row r="9" spans="1:22" x14ac:dyDescent="0.2">
      <c r="A9" t="str">
        <v>B4</v>
      </c>
      <c r="B9">
        <f>_xlfn.XLOOKUP($A9,TT_Emissions!$A:$A,TT_Emissions!P:P)*Convert!$B$2*Convert!$B$5</f>
        <v>34.977205032000001</v>
      </c>
      <c r="C9">
        <f>_xlfn.XLOOKUP($A9,TT_Emissions!$A:$A,TT_Emissions!Q:Q)*Convert!$B$2*Convert!$B$5</f>
        <v>264.97882600000003</v>
      </c>
      <c r="D9">
        <f>_xlfn.XLOOKUP($A9,TT_Emissions!$A:$A,TT_Emissions!R:R)*Convert!$B$2*Convert!$B$5</f>
        <v>0</v>
      </c>
      <c r="E9">
        <f>_xlfn.XLOOKUP($A9,TT_Emissions!$A:$A,TT_Emissions!S:S)*Convert!$B$2*Convert!$B$5</f>
        <v>137.78898952</v>
      </c>
      <c r="F9">
        <f>_xlfn.XLOOKUP($A9,TT_Emissions!$A:$A,TT_Emissions!T:T)*Convert!$B$2*Convert!$B$5</f>
        <v>0</v>
      </c>
      <c r="G9">
        <f>_xlfn.XLOOKUP($A9,TT_Emissions!$A:$A,TT_Emissions!U:U)*Convert!$B$2*Convert!$B$5</f>
        <v>0</v>
      </c>
      <c r="H9">
        <f>_xlfn.XLOOKUP($A9,TT_Emissions!$A:$A,TT_Emissions!V:V)*Convert!$B$3*Convert!$B$5</f>
        <v>24.075219048000001</v>
      </c>
      <c r="I9">
        <f>_xlfn.XLOOKUP($A9,TT_Emissions!$A:$A,TT_Emissions!W:W)*Convert!$B$3*Convert!$B$5</f>
        <v>0</v>
      </c>
      <c r="J9">
        <f>_xlfn.XLOOKUP($A9,TT_Emissions!$A:$A,TT_Emissions!X:X)*Convert!$B$3*Convert!$B$5</f>
        <v>240.75219048</v>
      </c>
      <c r="K9">
        <f>_xlfn.XLOOKUP($A9,TT_Emissions!$A:$A,TT_Emissions!AB:AB)*Convert!$B$3*Convert!$B$5</f>
        <v>38.011259907347494</v>
      </c>
      <c r="L9">
        <f>_xlfn.XLOOKUP($A9,TT_Emissions!$A:$A,TT_Emissions!Z:Z)*Convert!$B$3*Convert!$B$5</f>
        <v>0</v>
      </c>
      <c r="M9">
        <f>_xlfn.XLOOKUP($A9,TT_Emissions!$A:$A,TT_Emissions!AA:AA)*Convert!$B$3*Convert!$B$5</f>
        <v>0</v>
      </c>
      <c r="N9">
        <v>0</v>
      </c>
      <c r="O9">
        <v>0</v>
      </c>
      <c r="P9">
        <v>0</v>
      </c>
      <c r="Q9">
        <f>_xlfn.XLOOKUP($A9,TT_Emissions!$A:$A,TT_Emissions!AC:AC)*Convert!$B$5</f>
        <v>4.0160173464367803</v>
      </c>
      <c r="R9">
        <f>_xlfn.XLOOKUP($A9,TT_Emissions!$A:$A,TT_Emissions!AD:AD)*Convert!$B$5</f>
        <v>0</v>
      </c>
      <c r="S9">
        <f>_xlfn.XLOOKUP($A9,TT_Emissions!$A:$A,TT_Emissions!AE:AE)*Convert!$B$5</f>
        <v>0</v>
      </c>
      <c r="T9">
        <f>_xlfn.IFNA(_xlfn.XLOOKUP($A9,TT_Energy!$A:$A,TT_Energy!B:B),"")</f>
        <v>1587</v>
      </c>
      <c r="U9">
        <f>_xlfn.IFNA(_xlfn.XLOOKUP($A9,TT_Energy!$A:$A,TT_Energy!C:C),"")</f>
        <v>2751</v>
      </c>
      <c r="V9">
        <f>_xlfn.IFNA(_xlfn.XLOOKUP($A9,N_C_CO2!A:A,N_C_CO2!D:D)*Convert!$B$5,"")</f>
        <v>79.493647800000005</v>
      </c>
    </row>
    <row r="10" spans="1:22" x14ac:dyDescent="0.2">
      <c r="A10" t="str">
        <v>B5</v>
      </c>
      <c r="B10">
        <f>_xlfn.XLOOKUP($A10,TT_Emissions!$A:$A,TT_Emissions!P:P)*Convert!$B$2*Convert!$B$5</f>
        <v>34.977205032000001</v>
      </c>
      <c r="C10">
        <f>_xlfn.XLOOKUP($A10,TT_Emissions!$A:$A,TT_Emissions!Q:Q)*Convert!$B$2*Convert!$B$5</f>
        <v>0</v>
      </c>
      <c r="D10">
        <f>_xlfn.XLOOKUP($A10,TT_Emissions!$A:$A,TT_Emissions!R:R)*Convert!$B$2*Convert!$B$5</f>
        <v>0</v>
      </c>
      <c r="E10">
        <f>_xlfn.XLOOKUP($A10,TT_Emissions!$A:$A,TT_Emissions!S:S)*Convert!$B$2*Convert!$B$5</f>
        <v>0</v>
      </c>
      <c r="F10">
        <f>_xlfn.XLOOKUP($A10,TT_Emissions!$A:$A,TT_Emissions!T:T)*Convert!$B$2*Convert!$B$5</f>
        <v>0</v>
      </c>
      <c r="G10">
        <f>_xlfn.XLOOKUP($A10,TT_Emissions!$A:$A,TT_Emissions!U:U)*Convert!$B$2*Convert!$B$5</f>
        <v>0</v>
      </c>
      <c r="H10">
        <f>_xlfn.XLOOKUP($A10,TT_Emissions!$A:$A,TT_Emissions!V:V)*Convert!$B$3*Convert!$B$5</f>
        <v>24.075219048000001</v>
      </c>
      <c r="I10">
        <f>_xlfn.XLOOKUP($A10,TT_Emissions!$A:$A,TT_Emissions!W:W)*Convert!$B$3*Convert!$B$5</f>
        <v>0</v>
      </c>
      <c r="J10">
        <f>_xlfn.XLOOKUP($A10,TT_Emissions!$A:$A,TT_Emissions!X:X)*Convert!$B$3*Convert!$B$5</f>
        <v>240.75219048</v>
      </c>
      <c r="K10">
        <f>_xlfn.XLOOKUP($A10,TT_Emissions!$A:$A,TT_Emissions!AB:AB)*Convert!$B$3*Convert!$B$5</f>
        <v>0</v>
      </c>
      <c r="L10">
        <f>_xlfn.XLOOKUP($A10,TT_Emissions!$A:$A,TT_Emissions!Z:Z)*Convert!$B$3*Convert!$B$5</f>
        <v>0</v>
      </c>
      <c r="M10">
        <f>_xlfn.XLOOKUP($A10,TT_Emissions!$A:$A,TT_Emissions!AA:AA)*Convert!$B$3*Convert!$B$5</f>
        <v>0</v>
      </c>
      <c r="N10">
        <v>0</v>
      </c>
      <c r="O10">
        <v>0</v>
      </c>
      <c r="P10">
        <v>0</v>
      </c>
      <c r="Q10">
        <f>_xlfn.XLOOKUP($A10,TT_Emissions!$A:$A,TT_Emissions!AC:AC)*Convert!$B$5</f>
        <v>0</v>
      </c>
      <c r="R10">
        <f>_xlfn.XLOOKUP($A10,TT_Emissions!$A:$A,TT_Emissions!AD:AD)*Convert!$B$5</f>
        <v>974.36499731999982</v>
      </c>
      <c r="S10">
        <f>_xlfn.XLOOKUP($A10,TT_Emissions!$A:$A,TT_Emissions!AE:AE)*Convert!$B$5</f>
        <v>0</v>
      </c>
      <c r="T10">
        <f>_xlfn.IFNA(_xlfn.XLOOKUP($A10,TT_Energy!$A:$A,TT_Energy!B:B),"")</f>
        <v>1568</v>
      </c>
      <c r="U10">
        <f>_xlfn.IFNA(_xlfn.XLOOKUP($A10,TT_Energy!$A:$A,TT_Energy!C:C),"")</f>
        <v>6752</v>
      </c>
      <c r="V10">
        <f>_xlfn.IFNA(_xlfn.XLOOKUP($A10,N_C_CO2!A:A,N_C_CO2!D:D)*Convert!$B$5,"")</f>
        <v>79.493647800000005</v>
      </c>
    </row>
    <row r="11" spans="1:22" x14ac:dyDescent="0.2">
      <c r="A11" t="str">
        <v>B6</v>
      </c>
      <c r="B11">
        <f>_xlfn.XLOOKUP($A11,TT_Emissions!$A:$A,TT_Emissions!P:P)*Convert!$B$2*Convert!$B$5</f>
        <v>34.977205032000001</v>
      </c>
      <c r="C11">
        <f>_xlfn.XLOOKUP($A11,TT_Emissions!$A:$A,TT_Emissions!Q:Q)*Convert!$B$2*Convert!$B$5</f>
        <v>0</v>
      </c>
      <c r="D11">
        <f>_xlfn.XLOOKUP($A11,TT_Emissions!$A:$A,TT_Emissions!R:R)*Convert!$B$2*Convert!$B$5</f>
        <v>0</v>
      </c>
      <c r="E11">
        <f>_xlfn.XLOOKUP($A11,TT_Emissions!$A:$A,TT_Emissions!S:S)*Convert!$B$2*Convert!$B$5</f>
        <v>0</v>
      </c>
      <c r="F11">
        <f>_xlfn.XLOOKUP($A11,TT_Emissions!$A:$A,TT_Emissions!T:T)*Convert!$B$2*Convert!$B$5</f>
        <v>0</v>
      </c>
      <c r="G11">
        <f>_xlfn.XLOOKUP($A11,TT_Emissions!$A:$A,TT_Emissions!U:U)*Convert!$B$2*Convert!$B$5</f>
        <v>0</v>
      </c>
      <c r="H11">
        <f>_xlfn.XLOOKUP($A11,TT_Emissions!$A:$A,TT_Emissions!V:V)*Convert!$B$3*Convert!$B$5</f>
        <v>24.075219048000001</v>
      </c>
      <c r="I11">
        <f>_xlfn.XLOOKUP($A11,TT_Emissions!$A:$A,TT_Emissions!W:W)*Convert!$B$3*Convert!$B$5</f>
        <v>0</v>
      </c>
      <c r="J11">
        <f>_xlfn.XLOOKUP($A11,TT_Emissions!$A:$A,TT_Emissions!X:X)*Convert!$B$3*Convert!$B$5</f>
        <v>240.75219048</v>
      </c>
      <c r="K11">
        <f>_xlfn.XLOOKUP($A11,TT_Emissions!$A:$A,TT_Emissions!AB:AB)*Convert!$B$3*Convert!$B$5</f>
        <v>0</v>
      </c>
      <c r="L11">
        <f>_xlfn.XLOOKUP($A11,TT_Emissions!$A:$A,TT_Emissions!Z:Z)*Convert!$B$3*Convert!$B$5</f>
        <v>0</v>
      </c>
      <c r="M11">
        <f>_xlfn.XLOOKUP($A11,TT_Emissions!$A:$A,TT_Emissions!AA:AA)*Convert!$B$3*Convert!$B$5</f>
        <v>0</v>
      </c>
      <c r="N11">
        <v>0</v>
      </c>
      <c r="O11">
        <v>0</v>
      </c>
      <c r="P11">
        <v>0</v>
      </c>
      <c r="Q11">
        <f>_xlfn.XLOOKUP($A11,TT_Emissions!$A:$A,TT_Emissions!AC:AC)*Convert!$B$5</f>
        <v>0</v>
      </c>
      <c r="R11">
        <f>_xlfn.XLOOKUP($A11,TT_Emissions!$A:$A,TT_Emissions!AD:AD)*Convert!$B$5</f>
        <v>974.36499731999982</v>
      </c>
      <c r="S11">
        <f>_xlfn.XLOOKUP($A11,TT_Emissions!$A:$A,TT_Emissions!AE:AE)*Convert!$B$5</f>
        <v>0</v>
      </c>
      <c r="T11">
        <f>_xlfn.IFNA(_xlfn.XLOOKUP($A11,TT_Energy!$A:$A,TT_Energy!B:B),"")</f>
        <v>1439</v>
      </c>
      <c r="U11">
        <f>_xlfn.IFNA(_xlfn.XLOOKUP($A11,TT_Energy!$A:$A,TT_Energy!C:C),"")</f>
        <v>2591</v>
      </c>
      <c r="V11">
        <f>_xlfn.IFNA(_xlfn.XLOOKUP($A11,N_C_CO2!A:A,N_C_CO2!D:D)*Convert!$B$5,"")</f>
        <v>79.493647800000005</v>
      </c>
    </row>
    <row r="12" spans="1:22" x14ac:dyDescent="0.2">
      <c r="A12" t="str">
        <v>B7</v>
      </c>
      <c r="B12">
        <f>_xlfn.XLOOKUP($A12,TT_Emissions!$A:$A,TT_Emissions!P:P)*Convert!$B$2*Convert!$B$5</f>
        <v>34.977205032000001</v>
      </c>
      <c r="C12">
        <f>_xlfn.XLOOKUP($A12,TT_Emissions!$A:$A,TT_Emissions!Q:Q)*Convert!$B$2*Convert!$B$5</f>
        <v>0</v>
      </c>
      <c r="D12">
        <f>_xlfn.XLOOKUP($A12,TT_Emissions!$A:$A,TT_Emissions!R:R)*Convert!$B$2*Convert!$B$5</f>
        <v>0</v>
      </c>
      <c r="E12">
        <f>_xlfn.XLOOKUP($A12,TT_Emissions!$A:$A,TT_Emissions!S:S)*Convert!$B$2*Convert!$B$5</f>
        <v>137.78898952</v>
      </c>
      <c r="F12">
        <f>_xlfn.XLOOKUP($A12,TT_Emissions!$A:$A,TT_Emissions!T:T)*Convert!$B$2*Convert!$B$5</f>
        <v>0</v>
      </c>
      <c r="G12">
        <f>_xlfn.XLOOKUP($A12,TT_Emissions!$A:$A,TT_Emissions!U:U)*Convert!$B$2*Convert!$B$5</f>
        <v>0</v>
      </c>
      <c r="H12">
        <f>_xlfn.XLOOKUP($A12,TT_Emissions!$A:$A,TT_Emissions!V:V)*Convert!$B$3*Convert!$B$5</f>
        <v>24.075219048000001</v>
      </c>
      <c r="I12">
        <f>_xlfn.XLOOKUP($A12,TT_Emissions!$A:$A,TT_Emissions!W:W)*Convert!$B$3*Convert!$B$5</f>
        <v>0</v>
      </c>
      <c r="J12">
        <f>_xlfn.XLOOKUP($A12,TT_Emissions!$A:$A,TT_Emissions!X:X)*Convert!$B$3*Convert!$B$5</f>
        <v>240.75219048</v>
      </c>
      <c r="K12">
        <f>_xlfn.XLOOKUP($A12,TT_Emissions!$A:$A,TT_Emissions!AB:AB)*Convert!$B$3*Convert!$B$5</f>
        <v>38.011259907347494</v>
      </c>
      <c r="L12">
        <f>_xlfn.XLOOKUP($A12,TT_Emissions!$A:$A,TT_Emissions!Z:Z)*Convert!$B$3*Convert!$B$5</f>
        <v>0</v>
      </c>
      <c r="M12">
        <f>_xlfn.XLOOKUP($A12,TT_Emissions!$A:$A,TT_Emissions!AA:AA)*Convert!$B$3*Convert!$B$5</f>
        <v>0</v>
      </c>
      <c r="N12">
        <v>0</v>
      </c>
      <c r="O12">
        <v>0</v>
      </c>
      <c r="P12">
        <v>0</v>
      </c>
      <c r="Q12">
        <f>_xlfn.XLOOKUP($A12,TT_Emissions!$A:$A,TT_Emissions!AC:AC)*Convert!$B$5</f>
        <v>4.0160173464367803</v>
      </c>
      <c r="R12">
        <f>_xlfn.XLOOKUP($A12,TT_Emissions!$A:$A,TT_Emissions!AD:AD)*Convert!$B$5</f>
        <v>0</v>
      </c>
      <c r="S12">
        <f>_xlfn.XLOOKUP($A12,TT_Emissions!$A:$A,TT_Emissions!AE:AE)*Convert!$B$5</f>
        <v>0</v>
      </c>
      <c r="T12">
        <f>_xlfn.IFNA(_xlfn.XLOOKUP($A12,TT_Energy!$A:$A,TT_Energy!B:B),"")</f>
        <v>1212.4000000000001</v>
      </c>
      <c r="U12">
        <f>_xlfn.IFNA(_xlfn.XLOOKUP($A12,TT_Energy!$A:$A,TT_Energy!C:C),"")</f>
        <v>0</v>
      </c>
      <c r="V12" t="str">
        <f>_xlfn.IFNA(_xlfn.XLOOKUP($A12,N_C_CO2!A:A,N_C_CO2!D:D)*Convert!$B$5,"")</f>
        <v/>
      </c>
    </row>
    <row r="13" spans="1:22" x14ac:dyDescent="0.2">
      <c r="A13" t="str">
        <v>C1</v>
      </c>
      <c r="B13">
        <f>_xlfn.XLOOKUP($A13,TT_Emissions!$A:$A,TT_Emissions!P:P)*Convert!$B$2*Convert!$B$5</f>
        <v>34.977205032000001</v>
      </c>
      <c r="C13">
        <f>_xlfn.XLOOKUP($A13,TT_Emissions!$A:$A,TT_Emissions!Q:Q)*Convert!$B$2*Convert!$B$5</f>
        <v>264.97882600000003</v>
      </c>
      <c r="D13">
        <f>_xlfn.XLOOKUP($A13,TT_Emissions!$A:$A,TT_Emissions!R:R)*Convert!$B$2*Convert!$B$5</f>
        <v>0</v>
      </c>
      <c r="E13">
        <f>_xlfn.XLOOKUP($A13,TT_Emissions!$A:$A,TT_Emissions!S:S)*Convert!$B$2*Convert!$B$5</f>
        <v>137.78898952</v>
      </c>
      <c r="F13">
        <f>_xlfn.XLOOKUP($A13,TT_Emissions!$A:$A,TT_Emissions!T:T)*Convert!$B$2*Convert!$B$5</f>
        <v>0</v>
      </c>
      <c r="G13">
        <f>_xlfn.XLOOKUP($A13,TT_Emissions!$A:$A,TT_Emissions!U:U)*Convert!$B$2*Convert!$B$5</f>
        <v>15.044975617521926</v>
      </c>
      <c r="H13">
        <f>_xlfn.XLOOKUP($A13,TT_Emissions!$A:$A,TT_Emissions!V:V)*Convert!$B$3*Convert!$B$5</f>
        <v>24.075219048000001</v>
      </c>
      <c r="I13">
        <f>_xlfn.XLOOKUP($A13,TT_Emissions!$A:$A,TT_Emissions!W:W)*Convert!$B$3*Convert!$B$5</f>
        <v>0</v>
      </c>
      <c r="J13">
        <f>_xlfn.XLOOKUP($A13,TT_Emissions!$A:$A,TT_Emissions!X:X)*Convert!$B$3*Convert!$B$5</f>
        <v>240.75219048</v>
      </c>
      <c r="K13">
        <f>_xlfn.XLOOKUP($A13,TT_Emissions!$A:$A,TT_Emissions!AB:AB)*Convert!$B$3*Convert!$B$5</f>
        <v>18.89026952906875</v>
      </c>
      <c r="L13">
        <f>_xlfn.XLOOKUP($A13,TT_Emissions!$A:$A,TT_Emissions!Z:Z)*Convert!$B$3*Convert!$B$5</f>
        <v>0</v>
      </c>
      <c r="M13">
        <f>_xlfn.XLOOKUP($A13,TT_Emissions!$A:$A,TT_Emissions!AA:AA)*Convert!$B$3*Convert!$B$5</f>
        <v>0</v>
      </c>
      <c r="N13">
        <v>0</v>
      </c>
      <c r="O13">
        <v>0</v>
      </c>
      <c r="P13">
        <v>0</v>
      </c>
      <c r="Q13">
        <f>_xlfn.XLOOKUP($A13,TT_Emissions!$A:$A,TT_Emissions!AC:AC)*Convert!$B$5</f>
        <v>4.0160173464367803</v>
      </c>
      <c r="R13">
        <f>_xlfn.XLOOKUP($A13,TT_Emissions!$A:$A,TT_Emissions!AD:AD)*Convert!$B$5</f>
        <v>0</v>
      </c>
      <c r="S13">
        <f>_xlfn.XLOOKUP($A13,TT_Emissions!$A:$A,TT_Emissions!AE:AE)*Convert!$B$5</f>
        <v>884.8997935752293</v>
      </c>
      <c r="T13">
        <f>_xlfn.IFNA(_xlfn.XLOOKUP($A13,TT_Energy!$A:$A,TT_Energy!B:B),"")</f>
        <v>1665.1916666666668</v>
      </c>
      <c r="U13">
        <f>_xlfn.IFNA(_xlfn.XLOOKUP($A13,TT_Energy!$A:$A,TT_Energy!C:C),"")</f>
        <v>595.20000000000005</v>
      </c>
      <c r="V13">
        <f>_xlfn.IFNA(_xlfn.XLOOKUP($A13,N_C_CO2!A:A,N_C_CO2!D:D)*Convert!$B$5,"")</f>
        <v>79.493647800000005</v>
      </c>
    </row>
    <row r="14" spans="1:22" x14ac:dyDescent="0.2">
      <c r="A14" t="str">
        <v>C2</v>
      </c>
      <c r="B14">
        <f>_xlfn.XLOOKUP($A14,TT_Emissions!$A:$A,TT_Emissions!P:P)*Convert!$B$2*Convert!$B$5</f>
        <v>34.977205032000001</v>
      </c>
      <c r="C14">
        <f>_xlfn.XLOOKUP($A14,TT_Emissions!$A:$A,TT_Emissions!Q:Q)*Convert!$B$2*Convert!$B$5</f>
        <v>0</v>
      </c>
      <c r="D14">
        <f>_xlfn.XLOOKUP($A14,TT_Emissions!$A:$A,TT_Emissions!R:R)*Convert!$B$2*Convert!$B$5</f>
        <v>0</v>
      </c>
      <c r="E14">
        <f>_xlfn.XLOOKUP($A14,TT_Emissions!$A:$A,TT_Emissions!S:S)*Convert!$B$2*Convert!$B$5</f>
        <v>137.78898952</v>
      </c>
      <c r="F14">
        <f>_xlfn.XLOOKUP($A14,TT_Emissions!$A:$A,TT_Emissions!T:T)*Convert!$B$2*Convert!$B$5</f>
        <v>0</v>
      </c>
      <c r="G14">
        <f>_xlfn.XLOOKUP($A14,TT_Emissions!$A:$A,TT_Emissions!U:U)*Convert!$B$2*Convert!$B$5</f>
        <v>0</v>
      </c>
      <c r="H14">
        <f>_xlfn.XLOOKUP($A14,TT_Emissions!$A:$A,TT_Emissions!V:V)*Convert!$B$3*Convert!$B$5</f>
        <v>24.075219048000001</v>
      </c>
      <c r="I14">
        <f>_xlfn.XLOOKUP($A14,TT_Emissions!$A:$A,TT_Emissions!W:W)*Convert!$B$3*Convert!$B$5</f>
        <v>0</v>
      </c>
      <c r="J14">
        <f>_xlfn.XLOOKUP($A14,TT_Emissions!$A:$A,TT_Emissions!X:X)*Convert!$B$3*Convert!$B$5</f>
        <v>240.75219048</v>
      </c>
      <c r="K14">
        <f>_xlfn.XLOOKUP($A14,TT_Emissions!$A:$A,TT_Emissions!AB:AB)*Convert!$B$3*Convert!$B$5</f>
        <v>18.89026952906875</v>
      </c>
      <c r="L14">
        <f>_xlfn.XLOOKUP($A14,TT_Emissions!$A:$A,TT_Emissions!Z:Z)*Convert!$B$3*Convert!$B$5</f>
        <v>0</v>
      </c>
      <c r="M14">
        <f>_xlfn.XLOOKUP($A14,TT_Emissions!$A:$A,TT_Emissions!AA:AA)*Convert!$B$3*Convert!$B$5</f>
        <v>0</v>
      </c>
      <c r="N14">
        <v>0</v>
      </c>
      <c r="O14">
        <v>0</v>
      </c>
      <c r="P14">
        <v>0</v>
      </c>
      <c r="Q14">
        <f>_xlfn.XLOOKUP($A14,TT_Emissions!$A:$A,TT_Emissions!AC:AC)*Convert!$B$5</f>
        <v>4.0160173464367803</v>
      </c>
      <c r="R14">
        <f>_xlfn.XLOOKUP($A14,TT_Emissions!$A:$A,TT_Emissions!AD:AD)*Convert!$B$5</f>
        <v>0</v>
      </c>
      <c r="S14">
        <f>_xlfn.XLOOKUP($A14,TT_Emissions!$A:$A,TT_Emissions!AE:AE)*Convert!$B$5</f>
        <v>0</v>
      </c>
      <c r="T14">
        <f>_xlfn.IFNA(_xlfn.XLOOKUP($A14,TT_Energy!$A:$A,TT_Energy!B:B),"")</f>
        <v>1841.6666666666667</v>
      </c>
      <c r="U14">
        <f>_xlfn.IFNA(_xlfn.XLOOKUP($A14,TT_Energy!$A:$A,TT_Energy!C:C),"")</f>
        <v>595.20000000000005</v>
      </c>
      <c r="V14">
        <f>_xlfn.IFNA(_xlfn.XLOOKUP($A14,N_C_CO2!A:A,N_C_CO2!D:D)*Convert!$B$5,"")</f>
        <v>79.493647800000005</v>
      </c>
    </row>
    <row r="15" spans="1:22" x14ac:dyDescent="0.2">
      <c r="A15" t="str">
        <v>C3</v>
      </c>
      <c r="B15">
        <f>_xlfn.XLOOKUP($A15,TT_Emissions!$A:$A,TT_Emissions!P:P)*Convert!$B$2*Convert!$B$5</f>
        <v>34.977205032000001</v>
      </c>
      <c r="C15">
        <f>_xlfn.XLOOKUP($A15,TT_Emissions!$A:$A,TT_Emissions!Q:Q)*Convert!$B$2*Convert!$B$5</f>
        <v>0</v>
      </c>
      <c r="D15">
        <f>_xlfn.XLOOKUP($A15,TT_Emissions!$A:$A,TT_Emissions!R:R)*Convert!$B$2*Convert!$B$5</f>
        <v>0</v>
      </c>
      <c r="E15">
        <f>_xlfn.XLOOKUP($A15,TT_Emissions!$A:$A,TT_Emissions!S:S)*Convert!$B$2*Convert!$B$5</f>
        <v>137.78898952</v>
      </c>
      <c r="F15">
        <f>_xlfn.XLOOKUP($A15,TT_Emissions!$A:$A,TT_Emissions!T:T)*Convert!$B$2*Convert!$B$5</f>
        <v>0</v>
      </c>
      <c r="G15">
        <f>_xlfn.XLOOKUP($A15,TT_Emissions!$A:$A,TT_Emissions!U:U)*Convert!$B$2*Convert!$B$5</f>
        <v>0</v>
      </c>
      <c r="H15">
        <f>_xlfn.XLOOKUP($A15,TT_Emissions!$A:$A,TT_Emissions!V:V)*Convert!$B$3*Convert!$B$5</f>
        <v>24.075219048000001</v>
      </c>
      <c r="I15">
        <f>_xlfn.XLOOKUP($A15,TT_Emissions!$A:$A,TT_Emissions!W:W)*Convert!$B$3*Convert!$B$5</f>
        <v>0</v>
      </c>
      <c r="J15">
        <f>_xlfn.XLOOKUP($A15,TT_Emissions!$A:$A,TT_Emissions!X:X)*Convert!$B$3*Convert!$B$5</f>
        <v>240.75219048</v>
      </c>
      <c r="K15">
        <f>_xlfn.XLOOKUP($A15,TT_Emissions!$A:$A,TT_Emissions!AB:AB)*Convert!$B$3*Convert!$B$5</f>
        <v>18.89026952906875</v>
      </c>
      <c r="L15">
        <f>_xlfn.XLOOKUP($A15,TT_Emissions!$A:$A,TT_Emissions!Z:Z)*Convert!$B$3*Convert!$B$5</f>
        <v>0</v>
      </c>
      <c r="M15">
        <f>_xlfn.XLOOKUP($A15,TT_Emissions!$A:$A,TT_Emissions!AA:AA)*Convert!$B$3*Convert!$B$5</f>
        <v>0</v>
      </c>
      <c r="N15">
        <v>0</v>
      </c>
      <c r="O15">
        <v>0</v>
      </c>
      <c r="P15">
        <v>0</v>
      </c>
      <c r="Q15">
        <f>_xlfn.XLOOKUP($A15,TT_Emissions!$A:$A,TT_Emissions!AC:AC)*Convert!$B$5</f>
        <v>4.0160173464367803</v>
      </c>
      <c r="R15">
        <f>_xlfn.XLOOKUP($A15,TT_Emissions!$A:$A,TT_Emissions!AD:AD)*Convert!$B$5</f>
        <v>0</v>
      </c>
      <c r="S15">
        <f>_xlfn.XLOOKUP($A15,TT_Emissions!$A:$A,TT_Emissions!AE:AE)*Convert!$B$5</f>
        <v>0</v>
      </c>
      <c r="T15">
        <f>_xlfn.IFNA(_xlfn.XLOOKUP($A15,TT_Energy!$A:$A,TT_Energy!B:B),"")</f>
        <v>1558</v>
      </c>
      <c r="U15">
        <f>_xlfn.IFNA(_xlfn.XLOOKUP($A15,TT_Energy!$A:$A,TT_Energy!C:C),"")</f>
        <v>625</v>
      </c>
      <c r="V15">
        <f>_xlfn.IFNA(_xlfn.XLOOKUP($A15,N_C_CO2!A:A,N_C_CO2!D:D)*Convert!$B$5,"")</f>
        <v>79.493647800000005</v>
      </c>
    </row>
    <row r="16" spans="1:22" x14ac:dyDescent="0.2">
      <c r="A16" t="str">
        <v>C5</v>
      </c>
      <c r="B16">
        <f>_xlfn.XLOOKUP($A16,TT_Emissions!$A:$A,TT_Emissions!P:P)*Convert!$B$2*Convert!$B$5</f>
        <v>34.977205032000001</v>
      </c>
      <c r="C16">
        <f>_xlfn.XLOOKUP($A16,TT_Emissions!$A:$A,TT_Emissions!Q:Q)*Convert!$B$2*Convert!$B$5</f>
        <v>0</v>
      </c>
      <c r="D16">
        <f>_xlfn.XLOOKUP($A16,TT_Emissions!$A:$A,TT_Emissions!R:R)*Convert!$B$2*Convert!$B$5</f>
        <v>0</v>
      </c>
      <c r="E16">
        <f>_xlfn.XLOOKUP($A16,TT_Emissions!$A:$A,TT_Emissions!S:S)*Convert!$B$2*Convert!$B$5</f>
        <v>0</v>
      </c>
      <c r="F16">
        <f>_xlfn.XLOOKUP($A16,TT_Emissions!$A:$A,TT_Emissions!T:T)*Convert!$B$2*Convert!$B$5</f>
        <v>0</v>
      </c>
      <c r="G16">
        <f>_xlfn.XLOOKUP($A16,TT_Emissions!$A:$A,TT_Emissions!U:U)*Convert!$B$2*Convert!$B$5</f>
        <v>0</v>
      </c>
      <c r="H16">
        <f>_xlfn.XLOOKUP($A16,TT_Emissions!$A:$A,TT_Emissions!V:V)*Convert!$B$3*Convert!$B$5</f>
        <v>24.075219048000001</v>
      </c>
      <c r="I16">
        <f>_xlfn.XLOOKUP($A16,TT_Emissions!$A:$A,TT_Emissions!W:W)*Convert!$B$3*Convert!$B$5</f>
        <v>0</v>
      </c>
      <c r="J16">
        <f>_xlfn.XLOOKUP($A16,TT_Emissions!$A:$A,TT_Emissions!X:X)*Convert!$B$3*Convert!$B$5</f>
        <v>240.75219048</v>
      </c>
      <c r="K16">
        <f>_xlfn.XLOOKUP($A16,TT_Emissions!$A:$A,TT_Emissions!AB:AB)*Convert!$B$3*Convert!$B$5</f>
        <v>0</v>
      </c>
      <c r="L16">
        <f>_xlfn.XLOOKUP($A16,TT_Emissions!$A:$A,TT_Emissions!Z:Z)*Convert!$B$3*Convert!$B$5</f>
        <v>0</v>
      </c>
      <c r="M16">
        <f>_xlfn.XLOOKUP($A16,TT_Emissions!$A:$A,TT_Emissions!AA:AA)*Convert!$B$3*Convert!$B$5</f>
        <v>0</v>
      </c>
      <c r="N16">
        <v>0</v>
      </c>
      <c r="O16">
        <v>0</v>
      </c>
      <c r="P16">
        <v>0</v>
      </c>
      <c r="Q16">
        <f>_xlfn.XLOOKUP($A16,TT_Emissions!$A:$A,TT_Emissions!AC:AC)*Convert!$B$5</f>
        <v>0</v>
      </c>
      <c r="R16">
        <f>_xlfn.XLOOKUP($A16,TT_Emissions!$A:$A,TT_Emissions!AD:AD)*Convert!$B$5</f>
        <v>974.36499731999982</v>
      </c>
      <c r="S16">
        <f>_xlfn.XLOOKUP($A16,TT_Emissions!$A:$A,TT_Emissions!AE:AE)*Convert!$B$5</f>
        <v>0</v>
      </c>
      <c r="T16">
        <f>_xlfn.IFNA(_xlfn.XLOOKUP($A16,TT_Energy!$A:$A,TT_Energy!B:B),"")</f>
        <v>1788</v>
      </c>
      <c r="U16">
        <f>_xlfn.IFNA(_xlfn.XLOOKUP($A16,TT_Energy!$A:$A,TT_Energy!C:C),"")</f>
        <v>6722.3</v>
      </c>
      <c r="V16">
        <f>_xlfn.IFNA(_xlfn.XLOOKUP($A16,N_C_CO2!A:A,N_C_CO2!D:D)*Convert!$B$5,"")</f>
        <v>79.493647800000005</v>
      </c>
    </row>
    <row r="17" spans="1:22" x14ac:dyDescent="0.2">
      <c r="A17" t="str">
        <v>C6</v>
      </c>
      <c r="B17">
        <f>_xlfn.XLOOKUP($A17,TT_Emissions!$A:$A,TT_Emissions!P:P)*Convert!$B$2*Convert!$B$5</f>
        <v>34.977205032000001</v>
      </c>
      <c r="C17">
        <f>_xlfn.XLOOKUP($A17,TT_Emissions!$A:$A,TT_Emissions!Q:Q)*Convert!$B$2*Convert!$B$5</f>
        <v>0</v>
      </c>
      <c r="D17">
        <f>_xlfn.XLOOKUP($A17,TT_Emissions!$A:$A,TT_Emissions!R:R)*Convert!$B$2*Convert!$B$5</f>
        <v>0</v>
      </c>
      <c r="E17">
        <f>_xlfn.XLOOKUP($A17,TT_Emissions!$A:$A,TT_Emissions!S:S)*Convert!$B$2*Convert!$B$5</f>
        <v>0</v>
      </c>
      <c r="F17">
        <f>_xlfn.XLOOKUP($A17,TT_Emissions!$A:$A,TT_Emissions!T:T)*Convert!$B$2*Convert!$B$5</f>
        <v>0</v>
      </c>
      <c r="G17">
        <f>_xlfn.XLOOKUP($A17,TT_Emissions!$A:$A,TT_Emissions!U:U)*Convert!$B$2*Convert!$B$5</f>
        <v>0</v>
      </c>
      <c r="H17">
        <f>_xlfn.XLOOKUP($A17,TT_Emissions!$A:$A,TT_Emissions!V:V)*Convert!$B$3*Convert!$B$5</f>
        <v>24.075219048000001</v>
      </c>
      <c r="I17">
        <f>_xlfn.XLOOKUP($A17,TT_Emissions!$A:$A,TT_Emissions!W:W)*Convert!$B$3*Convert!$B$5</f>
        <v>0</v>
      </c>
      <c r="J17">
        <f>_xlfn.XLOOKUP($A17,TT_Emissions!$A:$A,TT_Emissions!X:X)*Convert!$B$3*Convert!$B$5</f>
        <v>240.75219048</v>
      </c>
      <c r="K17">
        <f>_xlfn.XLOOKUP($A17,TT_Emissions!$A:$A,TT_Emissions!AB:AB)*Convert!$B$3*Convert!$B$5</f>
        <v>0</v>
      </c>
      <c r="L17">
        <f>_xlfn.XLOOKUP($A17,TT_Emissions!$A:$A,TT_Emissions!Z:Z)*Convert!$B$3*Convert!$B$5</f>
        <v>0</v>
      </c>
      <c r="M17">
        <f>_xlfn.XLOOKUP($A17,TT_Emissions!$A:$A,TT_Emissions!AA:AA)*Convert!$B$3*Convert!$B$5</f>
        <v>0</v>
      </c>
      <c r="N17">
        <v>0</v>
      </c>
      <c r="O17">
        <v>0</v>
      </c>
      <c r="P17">
        <v>0</v>
      </c>
      <c r="Q17">
        <f>_xlfn.XLOOKUP($A17,TT_Emissions!$A:$A,TT_Emissions!AC:AC)*Convert!$B$5</f>
        <v>0</v>
      </c>
      <c r="R17">
        <f>_xlfn.XLOOKUP($A17,TT_Emissions!$A:$A,TT_Emissions!AD:AD)*Convert!$B$5</f>
        <v>974.36499731999982</v>
      </c>
      <c r="S17">
        <f>_xlfn.XLOOKUP($A17,TT_Emissions!$A:$A,TT_Emissions!AE:AE)*Convert!$B$5</f>
        <v>0</v>
      </c>
      <c r="T17">
        <f>_xlfn.IFNA(_xlfn.XLOOKUP($A17,TT_Energy!$A:$A,TT_Energy!B:B),"")</f>
        <v>1660.7</v>
      </c>
      <c r="U17">
        <f>_xlfn.IFNA(_xlfn.XLOOKUP($A17,TT_Energy!$A:$A,TT_Energy!C:C),"")</f>
        <v>2561.1000000000004</v>
      </c>
      <c r="V17">
        <f>_xlfn.IFNA(_xlfn.XLOOKUP($A17,N_C_CO2!A:A,N_C_CO2!D:D)*Convert!$B$5,"")</f>
        <v>79.493647800000005</v>
      </c>
    </row>
    <row r="18" spans="1:22" x14ac:dyDescent="0.2">
      <c r="A18" t="str">
        <v>D1</v>
      </c>
      <c r="B18">
        <f>_xlfn.XLOOKUP($A18,TT_Emissions!$A:$A,TT_Emissions!P:P)*Convert!$B$2*Convert!$B$5</f>
        <v>0</v>
      </c>
      <c r="C18">
        <f>_xlfn.XLOOKUP($A18,TT_Emissions!$A:$A,TT_Emissions!Q:Q)*Convert!$B$2*Convert!$B$5</f>
        <v>264.97882600000003</v>
      </c>
      <c r="D18">
        <f>_xlfn.XLOOKUP($A18,TT_Emissions!$A:$A,TT_Emissions!R:R)*Convert!$B$2*Convert!$B$5</f>
        <v>0</v>
      </c>
      <c r="E18">
        <f>_xlfn.XLOOKUP($A18,TT_Emissions!$A:$A,TT_Emissions!S:S)*Convert!$B$2*Convert!$B$5</f>
        <v>137.78898952</v>
      </c>
      <c r="F18">
        <f>_xlfn.XLOOKUP($A18,TT_Emissions!$A:$A,TT_Emissions!T:T)*Convert!$B$2*Convert!$B$5</f>
        <v>0</v>
      </c>
      <c r="G18">
        <f>_xlfn.XLOOKUP($A18,TT_Emissions!$A:$A,TT_Emissions!U:U)*Convert!$B$2*Convert!$B$5</f>
        <v>15.044975617521926</v>
      </c>
      <c r="H18">
        <f>_xlfn.XLOOKUP($A18,TT_Emissions!$A:$A,TT_Emissions!V:V)*Convert!$B$3*Convert!$B$5</f>
        <v>0</v>
      </c>
      <c r="I18">
        <f>_xlfn.XLOOKUP($A18,TT_Emissions!$A:$A,TT_Emissions!W:W)*Convert!$B$3*Convert!$B$5</f>
        <v>0</v>
      </c>
      <c r="J18">
        <f>_xlfn.XLOOKUP($A18,TT_Emissions!$A:$A,TT_Emissions!X:X)*Convert!$B$3*Convert!$B$5</f>
        <v>240.75219048</v>
      </c>
      <c r="K18">
        <f>_xlfn.XLOOKUP($A18,TT_Emissions!$A:$A,TT_Emissions!AB:AB)*Convert!$B$3*Convert!$B$5</f>
        <v>38.011259907347494</v>
      </c>
      <c r="L18">
        <f>_xlfn.XLOOKUP($A18,TT_Emissions!$A:$A,TT_Emissions!Z:Z)*Convert!$B$3*Convert!$B$5</f>
        <v>0</v>
      </c>
      <c r="M18">
        <f>_xlfn.XLOOKUP($A18,TT_Emissions!$A:$A,TT_Emissions!AA:AA)*Convert!$B$3*Convert!$B$5</f>
        <v>0</v>
      </c>
      <c r="N18">
        <v>0</v>
      </c>
      <c r="O18">
        <v>0</v>
      </c>
      <c r="P18">
        <v>0</v>
      </c>
      <c r="Q18">
        <f>_xlfn.XLOOKUP($A18,TT_Emissions!$A:$A,TT_Emissions!AC:AC)*Convert!$B$5</f>
        <v>4.0160173464367803</v>
      </c>
      <c r="R18">
        <f>_xlfn.XLOOKUP($A18,TT_Emissions!$A:$A,TT_Emissions!AD:AD)*Convert!$B$5</f>
        <v>0</v>
      </c>
      <c r="S18">
        <f>_xlfn.XLOOKUP($A18,TT_Emissions!$A:$A,TT_Emissions!AE:AE)*Convert!$B$5</f>
        <v>884.8997935752293</v>
      </c>
      <c r="T18">
        <f>_xlfn.IFNA(_xlfn.XLOOKUP($A18,TT_Energy!$A:$A,TT_Energy!B:B),"")</f>
        <v>1155</v>
      </c>
      <c r="U18">
        <f>_xlfn.IFNA(_xlfn.XLOOKUP($A18,TT_Energy!$A:$A,TT_Energy!C:C),"")</f>
        <v>0</v>
      </c>
      <c r="V18">
        <f>_xlfn.IFNA(_xlfn.XLOOKUP($A18,N_C_CO2!A:A,N_C_CO2!D:D)*Convert!$B$5,"")</f>
        <v>79.493647800000005</v>
      </c>
    </row>
    <row r="19" spans="1:22" x14ac:dyDescent="0.2">
      <c r="A19" t="str">
        <v>D1-AnD+AeD</v>
      </c>
      <c r="B19">
        <f>_xlfn.XLOOKUP($A19,TT_Emissions!$A:$A,TT_Emissions!P:P)*Convert!$B$2*Convert!$B$5</f>
        <v>0</v>
      </c>
      <c r="C19">
        <f>_xlfn.XLOOKUP($A19,TT_Emissions!$A:$A,TT_Emissions!Q:Q)*Convert!$B$2*Convert!$B$5</f>
        <v>0</v>
      </c>
      <c r="D19">
        <f>_xlfn.XLOOKUP($A19,TT_Emissions!$A:$A,TT_Emissions!R:R)*Convert!$B$2*Convert!$B$5</f>
        <v>0</v>
      </c>
      <c r="E19">
        <f>_xlfn.XLOOKUP($A19,TT_Emissions!$A:$A,TT_Emissions!S:S)*Convert!$B$2*Convert!$B$5</f>
        <v>137.78898952</v>
      </c>
      <c r="F19">
        <f>_xlfn.XLOOKUP($A19,TT_Emissions!$A:$A,TT_Emissions!T:T)*Convert!$B$2*Convert!$B$5</f>
        <v>0</v>
      </c>
      <c r="G19">
        <f>_xlfn.XLOOKUP($A19,TT_Emissions!$A:$A,TT_Emissions!U:U)*Convert!$B$2*Convert!$B$5</f>
        <v>15.044975617521926</v>
      </c>
      <c r="H19">
        <f>_xlfn.XLOOKUP($A19,TT_Emissions!$A:$A,TT_Emissions!V:V)*Convert!$B$3*Convert!$B$5</f>
        <v>0</v>
      </c>
      <c r="I19">
        <f>_xlfn.XLOOKUP($A19,TT_Emissions!$A:$A,TT_Emissions!W:W)*Convert!$B$3*Convert!$B$5</f>
        <v>0</v>
      </c>
      <c r="J19">
        <f>_xlfn.XLOOKUP($A19,TT_Emissions!$A:$A,TT_Emissions!X:X)*Convert!$B$3*Convert!$B$5</f>
        <v>240.75219048</v>
      </c>
      <c r="K19">
        <f>_xlfn.XLOOKUP($A19,TT_Emissions!$A:$A,TT_Emissions!AB:AB)*Convert!$B$3*Convert!$B$5</f>
        <v>38.011259907347494</v>
      </c>
      <c r="L19">
        <f>_xlfn.XLOOKUP($A19,TT_Emissions!$A:$A,TT_Emissions!Z:Z)*Convert!$B$3*Convert!$B$5</f>
        <v>0</v>
      </c>
      <c r="M19">
        <f>_xlfn.XLOOKUP($A19,TT_Emissions!$A:$A,TT_Emissions!AA:AA)*Convert!$B$3*Convert!$B$5</f>
        <v>0</v>
      </c>
      <c r="N19">
        <v>0</v>
      </c>
      <c r="O19">
        <v>0</v>
      </c>
      <c r="P19">
        <v>0</v>
      </c>
      <c r="Q19">
        <f>_xlfn.XLOOKUP($A19,TT_Emissions!$A:$A,TT_Emissions!AC:AC)*Convert!$B$5</f>
        <v>4.0160173464367803</v>
      </c>
      <c r="R19">
        <f>_xlfn.XLOOKUP($A19,TT_Emissions!$A:$A,TT_Emissions!AD:AD)*Convert!$B$5</f>
        <v>0</v>
      </c>
      <c r="S19">
        <f>_xlfn.XLOOKUP($A19,TT_Emissions!$A:$A,TT_Emissions!AE:AE)*Convert!$B$5</f>
        <v>884.8997935752293</v>
      </c>
      <c r="T19" t="str">
        <f>_xlfn.IFNA(_xlfn.XLOOKUP($A19,TT_Energy!$A:$A,TT_Energy!B:B),"")</f>
        <v/>
      </c>
      <c r="U19" t="str">
        <f>_xlfn.IFNA(_xlfn.XLOOKUP($A19,TT_Energy!$A:$A,TT_Energy!C:C),"")</f>
        <v/>
      </c>
      <c r="V19" t="str">
        <f>_xlfn.IFNA(_xlfn.XLOOKUP($A19,N_C_CO2!A:A,N_C_CO2!D:D)*Convert!$B$5,"")</f>
        <v/>
      </c>
    </row>
    <row r="20" spans="1:22" x14ac:dyDescent="0.2">
      <c r="A20" t="str">
        <v>D1-AnD+Lime</v>
      </c>
      <c r="B20">
        <f>_xlfn.XLOOKUP($A20,TT_Emissions!$A:$A,TT_Emissions!P:P)*Convert!$B$2*Convert!$B$5</f>
        <v>0</v>
      </c>
      <c r="C20">
        <f>_xlfn.XLOOKUP($A20,TT_Emissions!$A:$A,TT_Emissions!Q:Q)*Convert!$B$2*Convert!$B$5</f>
        <v>0</v>
      </c>
      <c r="D20">
        <f>_xlfn.XLOOKUP($A20,TT_Emissions!$A:$A,TT_Emissions!R:R)*Convert!$B$2*Convert!$B$5</f>
        <v>0</v>
      </c>
      <c r="E20">
        <f>_xlfn.XLOOKUP($A20,TT_Emissions!$A:$A,TT_Emissions!S:S)*Convert!$B$2*Convert!$B$5</f>
        <v>137.78898952</v>
      </c>
      <c r="F20">
        <f>_xlfn.XLOOKUP($A20,TT_Emissions!$A:$A,TT_Emissions!T:T)*Convert!$B$2*Convert!$B$5</f>
        <v>0</v>
      </c>
      <c r="G20">
        <f>_xlfn.XLOOKUP($A20,TT_Emissions!$A:$A,TT_Emissions!U:U)*Convert!$B$2*Convert!$B$5</f>
        <v>15.044975617521926</v>
      </c>
      <c r="H20">
        <f>_xlfn.XLOOKUP($A20,TT_Emissions!$A:$A,TT_Emissions!V:V)*Convert!$B$3*Convert!$B$5</f>
        <v>0</v>
      </c>
      <c r="I20">
        <f>_xlfn.XLOOKUP($A20,TT_Emissions!$A:$A,TT_Emissions!W:W)*Convert!$B$3*Convert!$B$5</f>
        <v>0</v>
      </c>
      <c r="J20">
        <f>_xlfn.XLOOKUP($A20,TT_Emissions!$A:$A,TT_Emissions!X:X)*Convert!$B$3*Convert!$B$5</f>
        <v>240.75219048</v>
      </c>
      <c r="K20">
        <f>_xlfn.XLOOKUP($A20,TT_Emissions!$A:$A,TT_Emissions!AB:AB)*Convert!$B$3*Convert!$B$5</f>
        <v>38.011259907347494</v>
      </c>
      <c r="L20">
        <f>_xlfn.XLOOKUP($A20,TT_Emissions!$A:$A,TT_Emissions!Z:Z)*Convert!$B$3*Convert!$B$5</f>
        <v>0</v>
      </c>
      <c r="M20">
        <f>_xlfn.XLOOKUP($A20,TT_Emissions!$A:$A,TT_Emissions!AA:AA)*Convert!$B$3*Convert!$B$5</f>
        <v>0</v>
      </c>
      <c r="N20">
        <v>0</v>
      </c>
      <c r="O20">
        <v>0</v>
      </c>
      <c r="P20">
        <v>0</v>
      </c>
      <c r="Q20">
        <f>_xlfn.XLOOKUP($A20,TT_Emissions!$A:$A,TT_Emissions!AC:AC)*Convert!$B$5</f>
        <v>4.0160173464367803</v>
      </c>
      <c r="R20">
        <f>_xlfn.XLOOKUP($A20,TT_Emissions!$A:$A,TT_Emissions!AD:AD)*Convert!$B$5</f>
        <v>0</v>
      </c>
      <c r="S20">
        <f>_xlfn.XLOOKUP($A20,TT_Emissions!$A:$A,TT_Emissions!AE:AE)*Convert!$B$5</f>
        <v>884.8997935752293</v>
      </c>
      <c r="T20" t="str">
        <f>_xlfn.IFNA(_xlfn.XLOOKUP($A20,TT_Energy!$A:$A,TT_Energy!B:B),"")</f>
        <v/>
      </c>
      <c r="U20" t="str">
        <f>_xlfn.IFNA(_xlfn.XLOOKUP($A20,TT_Energy!$A:$A,TT_Energy!C:C),"")</f>
        <v/>
      </c>
      <c r="V20" t="str">
        <f>_xlfn.IFNA(_xlfn.XLOOKUP($A20,N_C_CO2!A:A,N_C_CO2!D:D)*Convert!$B$5,"")</f>
        <v/>
      </c>
    </row>
    <row r="21" spans="1:22" x14ac:dyDescent="0.2">
      <c r="A21" t="str">
        <v>D1-AnD+MHI</v>
      </c>
      <c r="B21">
        <f>_xlfn.XLOOKUP($A21,TT_Emissions!$A:$A,TT_Emissions!P:P)*Convert!$B$2*Convert!$B$5</f>
        <v>0</v>
      </c>
      <c r="C21">
        <f>_xlfn.XLOOKUP($A21,TT_Emissions!$A:$A,TT_Emissions!Q:Q)*Convert!$B$2*Convert!$B$5</f>
        <v>0</v>
      </c>
      <c r="D21">
        <f>_xlfn.XLOOKUP($A21,TT_Emissions!$A:$A,TT_Emissions!R:R)*Convert!$B$2*Convert!$B$5</f>
        <v>0</v>
      </c>
      <c r="E21">
        <f>_xlfn.XLOOKUP($A21,TT_Emissions!$A:$A,TT_Emissions!S:S)*Convert!$B$2*Convert!$B$5</f>
        <v>0</v>
      </c>
      <c r="F21">
        <f>_xlfn.XLOOKUP($A21,TT_Emissions!$A:$A,TT_Emissions!T:T)*Convert!$B$2*Convert!$B$5</f>
        <v>0</v>
      </c>
      <c r="G21">
        <f>_xlfn.XLOOKUP($A21,TT_Emissions!$A:$A,TT_Emissions!U:U)*Convert!$B$2*Convert!$B$5</f>
        <v>15.044975617521926</v>
      </c>
      <c r="H21">
        <f>_xlfn.XLOOKUP($A21,TT_Emissions!$A:$A,TT_Emissions!V:V)*Convert!$B$3*Convert!$B$5</f>
        <v>0</v>
      </c>
      <c r="I21">
        <f>_xlfn.XLOOKUP($A21,TT_Emissions!$A:$A,TT_Emissions!W:W)*Convert!$B$3*Convert!$B$5</f>
        <v>0</v>
      </c>
      <c r="J21">
        <f>_xlfn.XLOOKUP($A21,TT_Emissions!$A:$A,TT_Emissions!X:X)*Convert!$B$3*Convert!$B$5</f>
        <v>240.75219048</v>
      </c>
      <c r="K21">
        <f>_xlfn.XLOOKUP($A21,TT_Emissions!$A:$A,TT_Emissions!AB:AB)*Convert!$B$3*Convert!$B$5</f>
        <v>0</v>
      </c>
      <c r="L21">
        <f>_xlfn.XLOOKUP($A21,TT_Emissions!$A:$A,TT_Emissions!Z:Z)*Convert!$B$3*Convert!$B$5</f>
        <v>0</v>
      </c>
      <c r="M21">
        <f>_xlfn.XLOOKUP($A21,TT_Emissions!$A:$A,TT_Emissions!AA:AA)*Convert!$B$3*Convert!$B$5</f>
        <v>0</v>
      </c>
      <c r="N21">
        <v>0</v>
      </c>
      <c r="O21">
        <v>0</v>
      </c>
      <c r="P21">
        <v>0</v>
      </c>
      <c r="Q21">
        <f>_xlfn.XLOOKUP($A21,TT_Emissions!$A:$A,TT_Emissions!AC:AC)*Convert!$B$5</f>
        <v>0</v>
      </c>
      <c r="R21">
        <f>_xlfn.XLOOKUP($A21,TT_Emissions!$A:$A,TT_Emissions!AD:AD)*Convert!$B$5</f>
        <v>974.36499731999982</v>
      </c>
      <c r="S21">
        <f>_xlfn.XLOOKUP($A21,TT_Emissions!$A:$A,TT_Emissions!AE:AE)*Convert!$B$5</f>
        <v>884.8997935752293</v>
      </c>
      <c r="T21" t="str">
        <f>_xlfn.IFNA(_xlfn.XLOOKUP($A21,TT_Energy!$A:$A,TT_Energy!B:B),"")</f>
        <v/>
      </c>
      <c r="U21" t="str">
        <f>_xlfn.IFNA(_xlfn.XLOOKUP($A21,TT_Energy!$A:$A,TT_Energy!C:C),"")</f>
        <v/>
      </c>
      <c r="V21" t="str">
        <f>_xlfn.IFNA(_xlfn.XLOOKUP($A21,N_C_CO2!A:A,N_C_CO2!D:D)*Convert!$B$5,"")</f>
        <v/>
      </c>
    </row>
    <row r="22" spans="1:22" x14ac:dyDescent="0.2">
      <c r="A22" t="str">
        <v>D2</v>
      </c>
      <c r="B22">
        <f>_xlfn.XLOOKUP($A22,TT_Emissions!$A:$A,TT_Emissions!P:P)*Convert!$B$2*Convert!$B$5</f>
        <v>0</v>
      </c>
      <c r="C22">
        <f>_xlfn.XLOOKUP($A22,TT_Emissions!$A:$A,TT_Emissions!Q:Q)*Convert!$B$2*Convert!$B$5</f>
        <v>0</v>
      </c>
      <c r="D22">
        <f>_xlfn.XLOOKUP($A22,TT_Emissions!$A:$A,TT_Emissions!R:R)*Convert!$B$2*Convert!$B$5</f>
        <v>0</v>
      </c>
      <c r="E22">
        <f>_xlfn.XLOOKUP($A22,TT_Emissions!$A:$A,TT_Emissions!S:S)*Convert!$B$2*Convert!$B$5</f>
        <v>137.78898952</v>
      </c>
      <c r="F22">
        <f>_xlfn.XLOOKUP($A22,TT_Emissions!$A:$A,TT_Emissions!T:T)*Convert!$B$2*Convert!$B$5</f>
        <v>0</v>
      </c>
      <c r="G22">
        <f>_xlfn.XLOOKUP($A22,TT_Emissions!$A:$A,TT_Emissions!U:U)*Convert!$B$2*Convert!$B$5</f>
        <v>0</v>
      </c>
      <c r="H22">
        <f>_xlfn.XLOOKUP($A22,TT_Emissions!$A:$A,TT_Emissions!V:V)*Convert!$B$3*Convert!$B$5</f>
        <v>0</v>
      </c>
      <c r="I22">
        <f>_xlfn.XLOOKUP($A22,TT_Emissions!$A:$A,TT_Emissions!W:W)*Convert!$B$3*Convert!$B$5</f>
        <v>0</v>
      </c>
      <c r="J22">
        <f>_xlfn.XLOOKUP($A22,TT_Emissions!$A:$A,TT_Emissions!X:X)*Convert!$B$3*Convert!$B$5</f>
        <v>240.75219048</v>
      </c>
      <c r="K22">
        <f>_xlfn.XLOOKUP($A22,TT_Emissions!$A:$A,TT_Emissions!AB:AB)*Convert!$B$3*Convert!$B$5</f>
        <v>38.011259907347494</v>
      </c>
      <c r="L22">
        <f>_xlfn.XLOOKUP($A22,TT_Emissions!$A:$A,TT_Emissions!Z:Z)*Convert!$B$3*Convert!$B$5</f>
        <v>0</v>
      </c>
      <c r="M22">
        <f>_xlfn.XLOOKUP($A22,TT_Emissions!$A:$A,TT_Emissions!AA:AA)*Convert!$B$3*Convert!$B$5</f>
        <v>0</v>
      </c>
      <c r="N22">
        <v>0</v>
      </c>
      <c r="O22">
        <v>0</v>
      </c>
      <c r="P22">
        <v>0</v>
      </c>
      <c r="Q22">
        <f>_xlfn.XLOOKUP($A22,TT_Emissions!$A:$A,TT_Emissions!AC:AC)*Convert!$B$5</f>
        <v>4.0160173464367803</v>
      </c>
      <c r="R22">
        <f>_xlfn.XLOOKUP($A22,TT_Emissions!$A:$A,TT_Emissions!AD:AD)*Convert!$B$5</f>
        <v>0</v>
      </c>
      <c r="S22">
        <f>_xlfn.XLOOKUP($A22,TT_Emissions!$A:$A,TT_Emissions!AE:AE)*Convert!$B$5</f>
        <v>0</v>
      </c>
      <c r="T22">
        <f>_xlfn.IFNA(_xlfn.XLOOKUP($A22,TT_Energy!$A:$A,TT_Energy!B:B),"")</f>
        <v>1341.0666666666666</v>
      </c>
      <c r="U22">
        <f>_xlfn.IFNA(_xlfn.XLOOKUP($A22,TT_Energy!$A:$A,TT_Energy!C:C),"")</f>
        <v>0</v>
      </c>
      <c r="V22">
        <f>_xlfn.IFNA(_xlfn.XLOOKUP($A22,N_C_CO2!A:A,N_C_CO2!D:D)*Convert!$B$5,"")</f>
        <v>79.493647800000005</v>
      </c>
    </row>
    <row r="23" spans="1:22" x14ac:dyDescent="0.2">
      <c r="A23" t="str">
        <v>D3</v>
      </c>
      <c r="B23">
        <f>_xlfn.XLOOKUP($A23,TT_Emissions!$A:$A,TT_Emissions!P:P)*Convert!$B$2*Convert!$B$5</f>
        <v>0</v>
      </c>
      <c r="C23">
        <f>_xlfn.XLOOKUP($A23,TT_Emissions!$A:$A,TT_Emissions!Q:Q)*Convert!$B$2*Convert!$B$5</f>
        <v>0</v>
      </c>
      <c r="D23">
        <f>_xlfn.XLOOKUP($A23,TT_Emissions!$A:$A,TT_Emissions!R:R)*Convert!$B$2*Convert!$B$5</f>
        <v>0</v>
      </c>
      <c r="E23">
        <f>_xlfn.XLOOKUP($A23,TT_Emissions!$A:$A,TT_Emissions!S:S)*Convert!$B$2*Convert!$B$5</f>
        <v>137.78898952</v>
      </c>
      <c r="F23">
        <f>_xlfn.XLOOKUP($A23,TT_Emissions!$A:$A,TT_Emissions!T:T)*Convert!$B$2*Convert!$B$5</f>
        <v>0</v>
      </c>
      <c r="G23">
        <f>_xlfn.XLOOKUP($A23,TT_Emissions!$A:$A,TT_Emissions!U:U)*Convert!$B$2*Convert!$B$5</f>
        <v>0</v>
      </c>
      <c r="H23">
        <f>_xlfn.XLOOKUP($A23,TT_Emissions!$A:$A,TT_Emissions!V:V)*Convert!$B$3*Convert!$B$5</f>
        <v>0</v>
      </c>
      <c r="I23">
        <f>_xlfn.XLOOKUP($A23,TT_Emissions!$A:$A,TT_Emissions!W:W)*Convert!$B$3*Convert!$B$5</f>
        <v>0</v>
      </c>
      <c r="J23">
        <f>_xlfn.XLOOKUP($A23,TT_Emissions!$A:$A,TT_Emissions!X:X)*Convert!$B$3*Convert!$B$5</f>
        <v>240.75219048</v>
      </c>
      <c r="K23">
        <f>_xlfn.XLOOKUP($A23,TT_Emissions!$A:$A,TT_Emissions!AB:AB)*Convert!$B$3*Convert!$B$5</f>
        <v>38.011259907347494</v>
      </c>
      <c r="L23">
        <f>_xlfn.XLOOKUP($A23,TT_Emissions!$A:$A,TT_Emissions!Z:Z)*Convert!$B$3*Convert!$B$5</f>
        <v>0</v>
      </c>
      <c r="M23">
        <f>_xlfn.XLOOKUP($A23,TT_Emissions!$A:$A,TT_Emissions!AA:AA)*Convert!$B$3*Convert!$B$5</f>
        <v>0</v>
      </c>
      <c r="N23">
        <v>0</v>
      </c>
      <c r="O23">
        <v>0</v>
      </c>
      <c r="P23">
        <v>0</v>
      </c>
      <c r="Q23">
        <f>_xlfn.XLOOKUP($A23,TT_Emissions!$A:$A,TT_Emissions!AC:AC)*Convert!$B$5</f>
        <v>4.0160173464367803</v>
      </c>
      <c r="R23">
        <f>_xlfn.XLOOKUP($A23,TT_Emissions!$A:$A,TT_Emissions!AD:AD)*Convert!$B$5</f>
        <v>0</v>
      </c>
      <c r="S23">
        <f>_xlfn.XLOOKUP($A23,TT_Emissions!$A:$A,TT_Emissions!AE:AE)*Convert!$B$5</f>
        <v>0</v>
      </c>
      <c r="T23">
        <f>_xlfn.IFNA(_xlfn.XLOOKUP($A23,TT_Energy!$A:$A,TT_Energy!B:B),"")</f>
        <v>1054.1499999999999</v>
      </c>
      <c r="U23">
        <f>_xlfn.IFNA(_xlfn.XLOOKUP($A23,TT_Energy!$A:$A,TT_Energy!C:C),"")</f>
        <v>903</v>
      </c>
      <c r="V23">
        <f>_xlfn.IFNA(_xlfn.XLOOKUP($A23,N_C_CO2!A:A,N_C_CO2!D:D)*Convert!$B$5,"")</f>
        <v>79.493647800000005</v>
      </c>
    </row>
    <row r="24" spans="1:22" x14ac:dyDescent="0.2">
      <c r="A24" t="str">
        <v>D4</v>
      </c>
      <c r="B24">
        <f>_xlfn.XLOOKUP($A24,TT_Emissions!$A:$A,TT_Emissions!P:P)*Convert!$B$2*Convert!$B$5</f>
        <v>0</v>
      </c>
      <c r="C24">
        <f>_xlfn.XLOOKUP($A24,TT_Emissions!$A:$A,TT_Emissions!Q:Q)*Convert!$B$2*Convert!$B$5</f>
        <v>264.97882600000003</v>
      </c>
      <c r="D24">
        <f>_xlfn.XLOOKUP($A24,TT_Emissions!$A:$A,TT_Emissions!R:R)*Convert!$B$2*Convert!$B$5</f>
        <v>0</v>
      </c>
      <c r="E24">
        <f>_xlfn.XLOOKUP($A24,TT_Emissions!$A:$A,TT_Emissions!S:S)*Convert!$B$2*Convert!$B$5</f>
        <v>137.78898952</v>
      </c>
      <c r="F24">
        <f>_xlfn.XLOOKUP($A24,TT_Emissions!$A:$A,TT_Emissions!T:T)*Convert!$B$2*Convert!$B$5</f>
        <v>0</v>
      </c>
      <c r="G24">
        <f>_xlfn.XLOOKUP($A24,TT_Emissions!$A:$A,TT_Emissions!U:U)*Convert!$B$2*Convert!$B$5</f>
        <v>0</v>
      </c>
      <c r="H24">
        <f>_xlfn.XLOOKUP($A24,TT_Emissions!$A:$A,TT_Emissions!V:V)*Convert!$B$3*Convert!$B$5</f>
        <v>0</v>
      </c>
      <c r="I24">
        <f>_xlfn.XLOOKUP($A24,TT_Emissions!$A:$A,TT_Emissions!W:W)*Convert!$B$3*Convert!$B$5</f>
        <v>0</v>
      </c>
      <c r="J24">
        <f>_xlfn.XLOOKUP($A24,TT_Emissions!$A:$A,TT_Emissions!X:X)*Convert!$B$3*Convert!$B$5</f>
        <v>240.75219048</v>
      </c>
      <c r="K24">
        <f>_xlfn.XLOOKUP($A24,TT_Emissions!$A:$A,TT_Emissions!AB:AB)*Convert!$B$3*Convert!$B$5</f>
        <v>38.011259907347494</v>
      </c>
      <c r="L24">
        <f>_xlfn.XLOOKUP($A24,TT_Emissions!$A:$A,TT_Emissions!Z:Z)*Convert!$B$3*Convert!$B$5</f>
        <v>0</v>
      </c>
      <c r="M24">
        <f>_xlfn.XLOOKUP($A24,TT_Emissions!$A:$A,TT_Emissions!AA:AA)*Convert!$B$3*Convert!$B$5</f>
        <v>0</v>
      </c>
      <c r="N24">
        <v>0</v>
      </c>
      <c r="O24">
        <v>0</v>
      </c>
      <c r="P24">
        <v>0</v>
      </c>
      <c r="Q24">
        <f>_xlfn.XLOOKUP($A24,TT_Emissions!$A:$A,TT_Emissions!AC:AC)*Convert!$B$5</f>
        <v>4.0160173464367803</v>
      </c>
      <c r="R24">
        <f>_xlfn.XLOOKUP($A24,TT_Emissions!$A:$A,TT_Emissions!AD:AD)*Convert!$B$5</f>
        <v>0</v>
      </c>
      <c r="S24">
        <f>_xlfn.XLOOKUP($A24,TT_Emissions!$A:$A,TT_Emissions!AE:AE)*Convert!$B$5</f>
        <v>0</v>
      </c>
      <c r="T24">
        <f>_xlfn.IFNA(_xlfn.XLOOKUP($A24,TT_Energy!$A:$A,TT_Energy!B:B),"")</f>
        <v>1147.8999999999999</v>
      </c>
      <c r="U24">
        <f>_xlfn.IFNA(_xlfn.XLOOKUP($A24,TT_Energy!$A:$A,TT_Energy!C:C),"")</f>
        <v>2750.8</v>
      </c>
      <c r="V24">
        <f>_xlfn.IFNA(_xlfn.XLOOKUP($A24,N_C_CO2!A:A,N_C_CO2!D:D)*Convert!$B$5,"")</f>
        <v>79.493647800000005</v>
      </c>
    </row>
    <row r="25" spans="1:22" x14ac:dyDescent="0.2">
      <c r="A25" t="str">
        <v>D5</v>
      </c>
      <c r="B25">
        <f>_xlfn.XLOOKUP($A25,TT_Emissions!$A:$A,TT_Emissions!P:P)*Convert!$B$2*Convert!$B$5</f>
        <v>0</v>
      </c>
      <c r="C25">
        <f>_xlfn.XLOOKUP($A25,TT_Emissions!$A:$A,TT_Emissions!Q:Q)*Convert!$B$2*Convert!$B$5</f>
        <v>0</v>
      </c>
      <c r="D25">
        <f>_xlfn.XLOOKUP($A25,TT_Emissions!$A:$A,TT_Emissions!R:R)*Convert!$B$2*Convert!$B$5</f>
        <v>0</v>
      </c>
      <c r="E25">
        <f>_xlfn.XLOOKUP($A25,TT_Emissions!$A:$A,TT_Emissions!S:S)*Convert!$B$2*Convert!$B$5</f>
        <v>0</v>
      </c>
      <c r="F25">
        <f>_xlfn.XLOOKUP($A25,TT_Emissions!$A:$A,TT_Emissions!T:T)*Convert!$B$2*Convert!$B$5</f>
        <v>0</v>
      </c>
      <c r="G25">
        <f>_xlfn.XLOOKUP($A25,TT_Emissions!$A:$A,TT_Emissions!U:U)*Convert!$B$2*Convert!$B$5</f>
        <v>0</v>
      </c>
      <c r="H25">
        <f>_xlfn.XLOOKUP($A25,TT_Emissions!$A:$A,TT_Emissions!V:V)*Convert!$B$3*Convert!$B$5</f>
        <v>0</v>
      </c>
      <c r="I25">
        <f>_xlfn.XLOOKUP($A25,TT_Emissions!$A:$A,TT_Emissions!W:W)*Convert!$B$3*Convert!$B$5</f>
        <v>0</v>
      </c>
      <c r="J25">
        <f>_xlfn.XLOOKUP($A25,TT_Emissions!$A:$A,TT_Emissions!X:X)*Convert!$B$3*Convert!$B$5</f>
        <v>240.75219048</v>
      </c>
      <c r="K25">
        <f>_xlfn.XLOOKUP($A25,TT_Emissions!$A:$A,TT_Emissions!AB:AB)*Convert!$B$3*Convert!$B$5</f>
        <v>0</v>
      </c>
      <c r="L25">
        <f>_xlfn.XLOOKUP($A25,TT_Emissions!$A:$A,TT_Emissions!Z:Z)*Convert!$B$3*Convert!$B$5</f>
        <v>0</v>
      </c>
      <c r="M25">
        <f>_xlfn.XLOOKUP($A25,TT_Emissions!$A:$A,TT_Emissions!AA:AA)*Convert!$B$3*Convert!$B$5</f>
        <v>0</v>
      </c>
      <c r="N25">
        <v>0</v>
      </c>
      <c r="O25">
        <v>0</v>
      </c>
      <c r="P25">
        <v>0</v>
      </c>
      <c r="Q25">
        <f>_xlfn.XLOOKUP($A25,TT_Emissions!$A:$A,TT_Emissions!AC:AC)*Convert!$B$5</f>
        <v>0</v>
      </c>
      <c r="R25">
        <f>_xlfn.XLOOKUP($A25,TT_Emissions!$A:$A,TT_Emissions!AD:AD)*Convert!$B$5</f>
        <v>974.36499731999982</v>
      </c>
      <c r="S25">
        <f>_xlfn.XLOOKUP($A25,TT_Emissions!$A:$A,TT_Emissions!AE:AE)*Convert!$B$5</f>
        <v>0</v>
      </c>
      <c r="T25">
        <f>_xlfn.IFNA(_xlfn.XLOOKUP($A25,TT_Energy!$A:$A,TT_Energy!B:B),"")</f>
        <v>1287.3999999999999</v>
      </c>
      <c r="U25">
        <f>_xlfn.IFNA(_xlfn.XLOOKUP($A25,TT_Energy!$A:$A,TT_Energy!C:C),"")</f>
        <v>6127.1</v>
      </c>
      <c r="V25">
        <f>_xlfn.IFNA(_xlfn.XLOOKUP($A25,N_C_CO2!A:A,N_C_CO2!D:D)*Convert!$B$5,"")</f>
        <v>79.493647800000005</v>
      </c>
    </row>
    <row r="26" spans="1:22" x14ac:dyDescent="0.2">
      <c r="A26" t="str">
        <v>D6</v>
      </c>
      <c r="B26">
        <f>_xlfn.XLOOKUP($A26,TT_Emissions!$A:$A,TT_Emissions!P:P)*Convert!$B$2*Convert!$B$5</f>
        <v>0</v>
      </c>
      <c r="C26">
        <f>_xlfn.XLOOKUP($A26,TT_Emissions!$A:$A,TT_Emissions!Q:Q)*Convert!$B$2*Convert!$B$5</f>
        <v>0</v>
      </c>
      <c r="D26">
        <f>_xlfn.XLOOKUP($A26,TT_Emissions!$A:$A,TT_Emissions!R:R)*Convert!$B$2*Convert!$B$5</f>
        <v>0</v>
      </c>
      <c r="E26">
        <f>_xlfn.XLOOKUP($A26,TT_Emissions!$A:$A,TT_Emissions!S:S)*Convert!$B$2*Convert!$B$5</f>
        <v>0</v>
      </c>
      <c r="F26">
        <f>_xlfn.XLOOKUP($A26,TT_Emissions!$A:$A,TT_Emissions!T:T)*Convert!$B$2*Convert!$B$5</f>
        <v>0</v>
      </c>
      <c r="G26">
        <f>_xlfn.XLOOKUP($A26,TT_Emissions!$A:$A,TT_Emissions!U:U)*Convert!$B$2*Convert!$B$5</f>
        <v>0</v>
      </c>
      <c r="H26">
        <f>_xlfn.XLOOKUP($A26,TT_Emissions!$A:$A,TT_Emissions!V:V)*Convert!$B$3*Convert!$B$5</f>
        <v>0</v>
      </c>
      <c r="I26">
        <f>_xlfn.XLOOKUP($A26,TT_Emissions!$A:$A,TT_Emissions!W:W)*Convert!$B$3*Convert!$B$5</f>
        <v>0</v>
      </c>
      <c r="J26">
        <f>_xlfn.XLOOKUP($A26,TT_Emissions!$A:$A,TT_Emissions!X:X)*Convert!$B$3*Convert!$B$5</f>
        <v>240.75219048</v>
      </c>
      <c r="K26">
        <f>_xlfn.XLOOKUP($A26,TT_Emissions!$A:$A,TT_Emissions!AB:AB)*Convert!$B$3*Convert!$B$5</f>
        <v>0</v>
      </c>
      <c r="L26">
        <f>_xlfn.XLOOKUP($A26,TT_Emissions!$A:$A,TT_Emissions!Z:Z)*Convert!$B$3*Convert!$B$5</f>
        <v>0</v>
      </c>
      <c r="M26">
        <f>_xlfn.XLOOKUP($A26,TT_Emissions!$A:$A,TT_Emissions!AA:AA)*Convert!$B$3*Convert!$B$5</f>
        <v>0</v>
      </c>
      <c r="N26">
        <v>0</v>
      </c>
      <c r="O26">
        <v>0</v>
      </c>
      <c r="P26">
        <v>0</v>
      </c>
      <c r="Q26">
        <f>_xlfn.XLOOKUP($A26,TT_Emissions!$A:$A,TT_Emissions!AC:AC)*Convert!$B$5</f>
        <v>0</v>
      </c>
      <c r="R26">
        <f>_xlfn.XLOOKUP($A26,TT_Emissions!$A:$A,TT_Emissions!AD:AD)*Convert!$B$5</f>
        <v>974.36499731999982</v>
      </c>
      <c r="S26">
        <f>_xlfn.XLOOKUP($A26,TT_Emissions!$A:$A,TT_Emissions!AE:AE)*Convert!$B$5</f>
        <v>0</v>
      </c>
      <c r="T26">
        <f>_xlfn.IFNA(_xlfn.XLOOKUP($A26,TT_Energy!$A:$A,TT_Energy!B:B),"")</f>
        <v>1160.0999999999999</v>
      </c>
      <c r="U26">
        <f>_xlfn.IFNA(_xlfn.XLOOKUP($A26,TT_Energy!$A:$A,TT_Energy!C:C),"")</f>
        <v>1965.9</v>
      </c>
      <c r="V26">
        <f>_xlfn.IFNA(_xlfn.XLOOKUP($A26,N_C_CO2!A:A,N_C_CO2!D:D)*Convert!$B$5,"")</f>
        <v>79.493647800000005</v>
      </c>
    </row>
    <row r="27" spans="1:22" x14ac:dyDescent="0.2">
      <c r="A27" t="str">
        <v>D7</v>
      </c>
      <c r="B27">
        <f>_xlfn.XLOOKUP($A27,TT_Emissions!$A:$A,TT_Emissions!P:P)*Convert!$B$2*Convert!$B$5</f>
        <v>0</v>
      </c>
      <c r="C27">
        <f>_xlfn.XLOOKUP($A27,TT_Emissions!$A:$A,TT_Emissions!Q:Q)*Convert!$B$2*Convert!$B$5</f>
        <v>0</v>
      </c>
      <c r="D27">
        <f>_xlfn.XLOOKUP($A27,TT_Emissions!$A:$A,TT_Emissions!R:R)*Convert!$B$2*Convert!$B$5</f>
        <v>0</v>
      </c>
      <c r="E27">
        <f>_xlfn.XLOOKUP($A27,TT_Emissions!$A:$A,TT_Emissions!S:S)*Convert!$B$2*Convert!$B$5</f>
        <v>137.78898952</v>
      </c>
      <c r="F27">
        <f>_xlfn.XLOOKUP($A27,TT_Emissions!$A:$A,TT_Emissions!T:T)*Convert!$B$2*Convert!$B$5</f>
        <v>0</v>
      </c>
      <c r="G27">
        <f>_xlfn.XLOOKUP($A27,TT_Emissions!$A:$A,TT_Emissions!U:U)*Convert!$B$2*Convert!$B$5</f>
        <v>0</v>
      </c>
      <c r="H27">
        <f>_xlfn.XLOOKUP($A27,TT_Emissions!$A:$A,TT_Emissions!V:V)*Convert!$B$3*Convert!$B$5</f>
        <v>0</v>
      </c>
      <c r="I27">
        <f>_xlfn.XLOOKUP($A27,TT_Emissions!$A:$A,TT_Emissions!W:W)*Convert!$B$3*Convert!$B$5</f>
        <v>0</v>
      </c>
      <c r="J27">
        <f>_xlfn.XLOOKUP($A27,TT_Emissions!$A:$A,TT_Emissions!X:X)*Convert!$B$3*Convert!$B$5</f>
        <v>240.75219048</v>
      </c>
      <c r="K27">
        <f>_xlfn.XLOOKUP($A27,TT_Emissions!$A:$A,TT_Emissions!AB:AB)*Convert!$B$3*Convert!$B$5</f>
        <v>38.011259907347494</v>
      </c>
      <c r="L27">
        <f>_xlfn.XLOOKUP($A27,TT_Emissions!$A:$A,TT_Emissions!Z:Z)*Convert!$B$3*Convert!$B$5</f>
        <v>0</v>
      </c>
      <c r="M27">
        <f>_xlfn.XLOOKUP($A27,TT_Emissions!$A:$A,TT_Emissions!AA:AA)*Convert!$B$3*Convert!$B$5</f>
        <v>0</v>
      </c>
      <c r="N27">
        <v>0</v>
      </c>
      <c r="O27">
        <v>0</v>
      </c>
      <c r="P27">
        <v>0</v>
      </c>
      <c r="Q27">
        <f>_xlfn.XLOOKUP($A27,TT_Emissions!$A:$A,TT_Emissions!AC:AC)*Convert!$B$5</f>
        <v>4.0160173464367803</v>
      </c>
      <c r="R27">
        <f>_xlfn.XLOOKUP($A27,TT_Emissions!$A:$A,TT_Emissions!AD:AD)*Convert!$B$5</f>
        <v>0</v>
      </c>
      <c r="S27">
        <f>_xlfn.XLOOKUP($A27,TT_Emissions!$A:$A,TT_Emissions!AE:AE)*Convert!$B$5</f>
        <v>0</v>
      </c>
      <c r="T27">
        <f>_xlfn.IFNA(_xlfn.XLOOKUP($A27,TT_Energy!$A:$A,TT_Energy!B:B),"")</f>
        <v>1026.2</v>
      </c>
      <c r="U27">
        <f>_xlfn.IFNA(_xlfn.XLOOKUP($A27,TT_Energy!$A:$A,TT_Energy!C:C),"")</f>
        <v>0</v>
      </c>
      <c r="V27" t="str">
        <f>_xlfn.IFNA(_xlfn.XLOOKUP($A27,N_C_CO2!A:A,N_C_CO2!D:D)*Convert!$B$5,"")</f>
        <v/>
      </c>
    </row>
    <row r="28" spans="1:22" x14ac:dyDescent="0.2">
      <c r="A28" t="str">
        <v>E1</v>
      </c>
      <c r="B28">
        <f>_xlfn.XLOOKUP($A28,TT_Emissions!$A:$A,TT_Emissions!P:P)*Convert!$B$2*Convert!$B$5</f>
        <v>34.977205032000001</v>
      </c>
      <c r="C28">
        <f>_xlfn.XLOOKUP($A28,TT_Emissions!$A:$A,TT_Emissions!Q:Q)*Convert!$B$2*Convert!$B$5</f>
        <v>264.97882600000003</v>
      </c>
      <c r="D28">
        <f>_xlfn.XLOOKUP($A28,TT_Emissions!$A:$A,TT_Emissions!R:R)*Convert!$B$2*Convert!$B$5</f>
        <v>0</v>
      </c>
      <c r="E28">
        <f>_xlfn.XLOOKUP($A28,TT_Emissions!$A:$A,TT_Emissions!S:S)*Convert!$B$2*Convert!$B$5</f>
        <v>137.78898952</v>
      </c>
      <c r="F28">
        <f>_xlfn.XLOOKUP($A28,TT_Emissions!$A:$A,TT_Emissions!T:T)*Convert!$B$2*Convert!$B$5</f>
        <v>0</v>
      </c>
      <c r="G28">
        <f>_xlfn.XLOOKUP($A28,TT_Emissions!$A:$A,TT_Emissions!U:U)*Convert!$B$2*Convert!$B$5</f>
        <v>15.044975617521926</v>
      </c>
      <c r="H28">
        <f>_xlfn.XLOOKUP($A28,TT_Emissions!$A:$A,TT_Emissions!V:V)*Convert!$B$3*Convert!$B$5</f>
        <v>24.075219048000001</v>
      </c>
      <c r="I28">
        <f>_xlfn.XLOOKUP($A28,TT_Emissions!$A:$A,TT_Emissions!W:W)*Convert!$B$3*Convert!$B$5</f>
        <v>0</v>
      </c>
      <c r="J28">
        <f>_xlfn.XLOOKUP($A28,TT_Emissions!$A:$A,TT_Emissions!X:X)*Convert!$B$3*Convert!$B$5</f>
        <v>240.75219048</v>
      </c>
      <c r="K28">
        <f>_xlfn.XLOOKUP($A28,TT_Emissions!$A:$A,TT_Emissions!AB:AB)*Convert!$B$3*Convert!$B$5</f>
        <v>38.011259907347494</v>
      </c>
      <c r="L28">
        <f>_xlfn.XLOOKUP($A28,TT_Emissions!$A:$A,TT_Emissions!Z:Z)*Convert!$B$3*Convert!$B$5</f>
        <v>0</v>
      </c>
      <c r="M28">
        <f>_xlfn.XLOOKUP($A28,TT_Emissions!$A:$A,TT_Emissions!AA:AA)*Convert!$B$3*Convert!$B$5</f>
        <v>0</v>
      </c>
      <c r="N28">
        <v>0</v>
      </c>
      <c r="O28">
        <v>0</v>
      </c>
      <c r="P28">
        <v>0</v>
      </c>
      <c r="Q28">
        <f>_xlfn.XLOOKUP($A28,TT_Emissions!$A:$A,TT_Emissions!AC:AC)*Convert!$B$5</f>
        <v>4.0160173464367803</v>
      </c>
      <c r="R28">
        <f>_xlfn.XLOOKUP($A28,TT_Emissions!$A:$A,TT_Emissions!AD:AD)*Convert!$B$5</f>
        <v>0</v>
      </c>
      <c r="S28">
        <f>_xlfn.XLOOKUP($A28,TT_Emissions!$A:$A,TT_Emissions!AE:AE)*Convert!$B$5</f>
        <v>884.8997935752293</v>
      </c>
      <c r="T28">
        <f>_xlfn.IFNA(_xlfn.XLOOKUP($A28,TT_Energy!$A:$A,TT_Energy!B:B),"")</f>
        <v>1926.7916666666667</v>
      </c>
      <c r="U28">
        <f>_xlfn.IFNA(_xlfn.XLOOKUP($A28,TT_Energy!$A:$A,TT_Energy!C:C),"")</f>
        <v>625</v>
      </c>
      <c r="V28" t="str">
        <f>_xlfn.IFNA(_xlfn.XLOOKUP($A28,N_C_CO2!A:A,N_C_CO2!D:D)*Convert!$B$5,"")</f>
        <v/>
      </c>
    </row>
    <row r="29" spans="1:22" x14ac:dyDescent="0.2">
      <c r="A29" t="str">
        <v>E2</v>
      </c>
      <c r="B29">
        <f>_xlfn.XLOOKUP($A29,TT_Emissions!$A:$A,TT_Emissions!P:P)*Convert!$B$2*Convert!$B$5</f>
        <v>34.977205032000001</v>
      </c>
      <c r="C29">
        <f>_xlfn.XLOOKUP($A29,TT_Emissions!$A:$A,TT_Emissions!Q:Q)*Convert!$B$2*Convert!$B$5</f>
        <v>0</v>
      </c>
      <c r="D29">
        <f>_xlfn.XLOOKUP($A29,TT_Emissions!$A:$A,TT_Emissions!R:R)*Convert!$B$2*Convert!$B$5</f>
        <v>0</v>
      </c>
      <c r="E29">
        <f>_xlfn.XLOOKUP($A29,TT_Emissions!$A:$A,TT_Emissions!S:S)*Convert!$B$2*Convert!$B$5</f>
        <v>137.78898952</v>
      </c>
      <c r="F29">
        <f>_xlfn.XLOOKUP($A29,TT_Emissions!$A:$A,TT_Emissions!T:T)*Convert!$B$2*Convert!$B$5</f>
        <v>0</v>
      </c>
      <c r="G29">
        <f>_xlfn.XLOOKUP($A29,TT_Emissions!$A:$A,TT_Emissions!U:U)*Convert!$B$2*Convert!$B$5</f>
        <v>0</v>
      </c>
      <c r="H29">
        <f>_xlfn.XLOOKUP($A29,TT_Emissions!$A:$A,TT_Emissions!V:V)*Convert!$B$3*Convert!$B$5</f>
        <v>24.075219048000001</v>
      </c>
      <c r="I29">
        <f>_xlfn.XLOOKUP($A29,TT_Emissions!$A:$A,TT_Emissions!W:W)*Convert!$B$3*Convert!$B$5</f>
        <v>0</v>
      </c>
      <c r="J29">
        <f>_xlfn.XLOOKUP($A29,TT_Emissions!$A:$A,TT_Emissions!X:X)*Convert!$B$3*Convert!$B$5</f>
        <v>240.75219048</v>
      </c>
      <c r="K29">
        <f>_xlfn.XLOOKUP($A29,TT_Emissions!$A:$A,TT_Emissions!AB:AB)*Convert!$B$3*Convert!$B$5</f>
        <v>38.011259907347494</v>
      </c>
      <c r="L29">
        <f>_xlfn.XLOOKUP($A29,TT_Emissions!$A:$A,TT_Emissions!Z:Z)*Convert!$B$3*Convert!$B$5</f>
        <v>0</v>
      </c>
      <c r="M29">
        <f>_xlfn.XLOOKUP($A29,TT_Emissions!$A:$A,TT_Emissions!AA:AA)*Convert!$B$3*Convert!$B$5</f>
        <v>0</v>
      </c>
      <c r="N29">
        <v>0</v>
      </c>
      <c r="O29">
        <v>0</v>
      </c>
      <c r="P29">
        <v>0</v>
      </c>
      <c r="Q29">
        <f>_xlfn.XLOOKUP($A29,TT_Emissions!$A:$A,TT_Emissions!AC:AC)*Convert!$B$5</f>
        <v>4.0160173464367803</v>
      </c>
      <c r="R29">
        <f>_xlfn.XLOOKUP($A29,TT_Emissions!$A:$A,TT_Emissions!AD:AD)*Convert!$B$5</f>
        <v>0</v>
      </c>
      <c r="S29">
        <f>_xlfn.XLOOKUP($A29,TT_Emissions!$A:$A,TT_Emissions!AE:AE)*Convert!$B$5</f>
        <v>0</v>
      </c>
      <c r="T29">
        <f>_xlfn.IFNA(_xlfn.XLOOKUP($A29,TT_Energy!$A:$A,TT_Energy!B:B),"")</f>
        <v>2137</v>
      </c>
      <c r="U29">
        <f>_xlfn.IFNA(_xlfn.XLOOKUP($A29,TT_Energy!$A:$A,TT_Energy!C:C),"")</f>
        <v>625</v>
      </c>
      <c r="V29">
        <f>_xlfn.IFNA(_xlfn.XLOOKUP($A29,N_C_CO2!A:A,N_C_CO2!D:D)*Convert!$B$5,"")</f>
        <v>79.493647800000005</v>
      </c>
    </row>
    <row r="30" spans="1:22" x14ac:dyDescent="0.2">
      <c r="A30" t="str">
        <v>E2P</v>
      </c>
      <c r="B30">
        <f>_xlfn.XLOOKUP($A30,TT_Emissions!$A:$A,TT_Emissions!P:P)*Convert!$B$2*Convert!$B$5</f>
        <v>34.977205032000001</v>
      </c>
      <c r="C30">
        <f>_xlfn.XLOOKUP($A30,TT_Emissions!$A:$A,TT_Emissions!Q:Q)*Convert!$B$2*Convert!$B$5</f>
        <v>0</v>
      </c>
      <c r="D30">
        <f>_xlfn.XLOOKUP($A30,TT_Emissions!$A:$A,TT_Emissions!R:R)*Convert!$B$2*Convert!$B$5</f>
        <v>0</v>
      </c>
      <c r="E30">
        <f>_xlfn.XLOOKUP($A30,TT_Emissions!$A:$A,TT_Emissions!S:S)*Convert!$B$2*Convert!$B$5</f>
        <v>137.78898952</v>
      </c>
      <c r="F30">
        <f>_xlfn.XLOOKUP($A30,TT_Emissions!$A:$A,TT_Emissions!T:T)*Convert!$B$2*Convert!$B$5</f>
        <v>0</v>
      </c>
      <c r="G30">
        <f>_xlfn.XLOOKUP($A30,TT_Emissions!$A:$A,TT_Emissions!U:U)*Convert!$B$2*Convert!$B$5</f>
        <v>0</v>
      </c>
      <c r="H30">
        <f>_xlfn.XLOOKUP($A30,TT_Emissions!$A:$A,TT_Emissions!V:V)*Convert!$B$3*Convert!$B$5</f>
        <v>24.075219048000001</v>
      </c>
      <c r="I30">
        <f>_xlfn.XLOOKUP($A30,TT_Emissions!$A:$A,TT_Emissions!W:W)*Convert!$B$3*Convert!$B$5</f>
        <v>0</v>
      </c>
      <c r="J30">
        <f>_xlfn.XLOOKUP($A30,TT_Emissions!$A:$A,TT_Emissions!X:X)*Convert!$B$3*Convert!$B$5</f>
        <v>240.75219048</v>
      </c>
      <c r="K30">
        <f>_xlfn.XLOOKUP($A30,TT_Emissions!$A:$A,TT_Emissions!AB:AB)*Convert!$B$3*Convert!$B$5</f>
        <v>38.011259907347494</v>
      </c>
      <c r="L30">
        <f>_xlfn.XLOOKUP($A30,TT_Emissions!$A:$A,TT_Emissions!Z:Z)*Convert!$B$3*Convert!$B$5</f>
        <v>0</v>
      </c>
      <c r="M30">
        <f>_xlfn.XLOOKUP($A30,TT_Emissions!$A:$A,TT_Emissions!AA:AA)*Convert!$B$3*Convert!$B$5</f>
        <v>0</v>
      </c>
      <c r="N30">
        <v>0</v>
      </c>
      <c r="O30">
        <v>0</v>
      </c>
      <c r="P30">
        <v>0</v>
      </c>
      <c r="Q30">
        <f>_xlfn.XLOOKUP($A30,TT_Emissions!$A:$A,TT_Emissions!AC:AC)*Convert!$B$5</f>
        <v>4.0160173464367803</v>
      </c>
      <c r="R30">
        <f>_xlfn.XLOOKUP($A30,TT_Emissions!$A:$A,TT_Emissions!AD:AD)*Convert!$B$5</f>
        <v>0</v>
      </c>
      <c r="S30">
        <f>_xlfn.XLOOKUP($A30,TT_Emissions!$A:$A,TT_Emissions!AE:AE)*Convert!$B$5</f>
        <v>0</v>
      </c>
      <c r="T30">
        <f>_xlfn.IFNA(_xlfn.XLOOKUP($A30,TT_Energy!$A:$A,TT_Energy!B:B),"")</f>
        <v>2087</v>
      </c>
      <c r="U30">
        <f>_xlfn.IFNA(_xlfn.XLOOKUP($A30,TT_Energy!$A:$A,TT_Energy!C:C),"")</f>
        <v>625</v>
      </c>
      <c r="V30">
        <f>_xlfn.IFNA(_xlfn.XLOOKUP($A30,N_C_CO2!A:A,N_C_CO2!D:D)*Convert!$B$5,"")</f>
        <v>79.493647800000005</v>
      </c>
    </row>
    <row r="31" spans="1:22" x14ac:dyDescent="0.2">
      <c r="A31" t="str">
        <v>E3</v>
      </c>
      <c r="B31">
        <f>_xlfn.XLOOKUP($A31,TT_Emissions!$A:$A,TT_Emissions!P:P)*Convert!$B$2*Convert!$B$5</f>
        <v>34.977205032000001</v>
      </c>
      <c r="C31">
        <f>_xlfn.XLOOKUP($A31,TT_Emissions!$A:$A,TT_Emissions!Q:Q)*Convert!$B$2*Convert!$B$5</f>
        <v>0</v>
      </c>
      <c r="D31">
        <f>_xlfn.XLOOKUP($A31,TT_Emissions!$A:$A,TT_Emissions!R:R)*Convert!$B$2*Convert!$B$5</f>
        <v>0</v>
      </c>
      <c r="E31">
        <f>_xlfn.XLOOKUP($A31,TT_Emissions!$A:$A,TT_Emissions!S:S)*Convert!$B$2*Convert!$B$5</f>
        <v>137.78898952</v>
      </c>
      <c r="F31">
        <f>_xlfn.XLOOKUP($A31,TT_Emissions!$A:$A,TT_Emissions!T:T)*Convert!$B$2*Convert!$B$5</f>
        <v>0</v>
      </c>
      <c r="G31">
        <f>_xlfn.XLOOKUP($A31,TT_Emissions!$A:$A,TT_Emissions!U:U)*Convert!$B$2*Convert!$B$5</f>
        <v>0</v>
      </c>
      <c r="H31">
        <f>_xlfn.XLOOKUP($A31,TT_Emissions!$A:$A,TT_Emissions!V:V)*Convert!$B$3*Convert!$B$5</f>
        <v>24.075219048000001</v>
      </c>
      <c r="I31">
        <f>_xlfn.XLOOKUP($A31,TT_Emissions!$A:$A,TT_Emissions!W:W)*Convert!$B$3*Convert!$B$5</f>
        <v>0</v>
      </c>
      <c r="J31">
        <f>_xlfn.XLOOKUP($A31,TT_Emissions!$A:$A,TT_Emissions!X:X)*Convert!$B$3*Convert!$B$5</f>
        <v>240.75219048</v>
      </c>
      <c r="K31">
        <f>_xlfn.XLOOKUP($A31,TT_Emissions!$A:$A,TT_Emissions!AB:AB)*Convert!$B$3*Convert!$B$5</f>
        <v>38.011259907347494</v>
      </c>
      <c r="L31">
        <f>_xlfn.XLOOKUP($A31,TT_Emissions!$A:$A,TT_Emissions!Z:Z)*Convert!$B$3*Convert!$B$5</f>
        <v>0</v>
      </c>
      <c r="M31">
        <f>_xlfn.XLOOKUP($A31,TT_Emissions!$A:$A,TT_Emissions!AA:AA)*Convert!$B$3*Convert!$B$5</f>
        <v>0</v>
      </c>
      <c r="N31">
        <v>0</v>
      </c>
      <c r="O31">
        <v>0</v>
      </c>
      <c r="P31">
        <v>0</v>
      </c>
      <c r="Q31">
        <f>_xlfn.XLOOKUP($A31,TT_Emissions!$A:$A,TT_Emissions!AC:AC)*Convert!$B$5</f>
        <v>4.0160173464367803</v>
      </c>
      <c r="R31">
        <f>_xlfn.XLOOKUP($A31,TT_Emissions!$A:$A,TT_Emissions!AD:AD)*Convert!$B$5</f>
        <v>0</v>
      </c>
      <c r="S31">
        <f>_xlfn.XLOOKUP($A31,TT_Emissions!$A:$A,TT_Emissions!AE:AE)*Convert!$B$5</f>
        <v>0</v>
      </c>
      <c r="T31">
        <f>_xlfn.IFNA(_xlfn.XLOOKUP($A31,TT_Energy!$A:$A,TT_Energy!B:B),"")</f>
        <v>1816.35</v>
      </c>
      <c r="U31">
        <f>_xlfn.IFNA(_xlfn.XLOOKUP($A31,TT_Energy!$A:$A,TT_Energy!C:C),"")</f>
        <v>1528</v>
      </c>
      <c r="V31" t="str">
        <f>_xlfn.IFNA(_xlfn.XLOOKUP($A31,N_C_CO2!A:A,N_C_CO2!D:D)*Convert!$B$5,"")</f>
        <v/>
      </c>
    </row>
    <row r="32" spans="1:22" x14ac:dyDescent="0.2">
      <c r="A32" t="str">
        <v>E7</v>
      </c>
      <c r="B32">
        <f>_xlfn.XLOOKUP($A32,TT_Emissions!$A:$A,TT_Emissions!P:P)*Convert!$B$2*Convert!$B$5</f>
        <v>34.977205032000001</v>
      </c>
      <c r="C32">
        <f>_xlfn.XLOOKUP($A32,TT_Emissions!$A:$A,TT_Emissions!Q:Q)*Convert!$B$2*Convert!$B$5</f>
        <v>0</v>
      </c>
      <c r="D32">
        <f>_xlfn.XLOOKUP($A32,TT_Emissions!$A:$A,TT_Emissions!R:R)*Convert!$B$2*Convert!$B$5</f>
        <v>0</v>
      </c>
      <c r="E32">
        <f>_xlfn.XLOOKUP($A32,TT_Emissions!$A:$A,TT_Emissions!S:S)*Convert!$B$2*Convert!$B$5</f>
        <v>137.78898952</v>
      </c>
      <c r="F32">
        <f>_xlfn.XLOOKUP($A32,TT_Emissions!$A:$A,TT_Emissions!T:T)*Convert!$B$2*Convert!$B$5</f>
        <v>0</v>
      </c>
      <c r="G32">
        <f>_xlfn.XLOOKUP($A32,TT_Emissions!$A:$A,TT_Emissions!U:U)*Convert!$B$2*Convert!$B$5</f>
        <v>0</v>
      </c>
      <c r="H32">
        <f>_xlfn.XLOOKUP($A32,TT_Emissions!$A:$A,TT_Emissions!V:V)*Convert!$B$3*Convert!$B$5</f>
        <v>24.075219048000001</v>
      </c>
      <c r="I32">
        <f>_xlfn.XLOOKUP($A32,TT_Emissions!$A:$A,TT_Emissions!W:W)*Convert!$B$3*Convert!$B$5</f>
        <v>0</v>
      </c>
      <c r="J32">
        <f>_xlfn.XLOOKUP($A32,TT_Emissions!$A:$A,TT_Emissions!X:X)*Convert!$B$3*Convert!$B$5</f>
        <v>240.75219048</v>
      </c>
      <c r="K32">
        <f>_xlfn.XLOOKUP($A32,TT_Emissions!$A:$A,TT_Emissions!AB:AB)*Convert!$B$3*Convert!$B$5</f>
        <v>38.011259907347494</v>
      </c>
      <c r="L32">
        <f>_xlfn.XLOOKUP($A32,TT_Emissions!$A:$A,TT_Emissions!Z:Z)*Convert!$B$3*Convert!$B$5</f>
        <v>0</v>
      </c>
      <c r="M32">
        <f>_xlfn.XLOOKUP($A32,TT_Emissions!$A:$A,TT_Emissions!AA:AA)*Convert!$B$3*Convert!$B$5</f>
        <v>0</v>
      </c>
      <c r="N32">
        <v>0</v>
      </c>
      <c r="O32">
        <v>0</v>
      </c>
      <c r="P32">
        <v>0</v>
      </c>
      <c r="Q32">
        <f>_xlfn.XLOOKUP($A32,TT_Emissions!$A:$A,TT_Emissions!AC:AC)*Convert!$B$5</f>
        <v>4.0160173464367803</v>
      </c>
      <c r="R32">
        <f>_xlfn.XLOOKUP($A32,TT_Emissions!$A:$A,TT_Emissions!AD:AD)*Convert!$B$5</f>
        <v>0</v>
      </c>
      <c r="S32">
        <f>_xlfn.XLOOKUP($A32,TT_Emissions!$A:$A,TT_Emissions!AE:AE)*Convert!$B$5</f>
        <v>0</v>
      </c>
      <c r="T32">
        <f>_xlfn.IFNA(_xlfn.XLOOKUP($A32,TT_Energy!$A:$A,TT_Energy!B:B),"")</f>
        <v>1788.4</v>
      </c>
      <c r="U32">
        <f>_xlfn.IFNA(_xlfn.XLOOKUP($A32,TT_Energy!$A:$A,TT_Energy!C:C),"")</f>
        <v>625</v>
      </c>
      <c r="V32" t="str">
        <f>_xlfn.IFNA(_xlfn.XLOOKUP($A32,N_C_CO2!A:A,N_C_CO2!D:D)*Convert!$B$5,"")</f>
        <v/>
      </c>
    </row>
    <row r="33" spans="1:22" x14ac:dyDescent="0.2">
      <c r="A33" t="str">
        <v>F1</v>
      </c>
      <c r="B33">
        <f>_xlfn.XLOOKUP($A33,TT_Emissions!$A:$A,TT_Emissions!P:P)*Convert!$B$2*Convert!$B$5</f>
        <v>34.977205032000001</v>
      </c>
      <c r="C33">
        <f>_xlfn.XLOOKUP($A33,TT_Emissions!$A:$A,TT_Emissions!Q:Q)*Convert!$B$2*Convert!$B$5</f>
        <v>264.97882600000003</v>
      </c>
      <c r="D33">
        <f>_xlfn.XLOOKUP($A33,TT_Emissions!$A:$A,TT_Emissions!R:R)*Convert!$B$2*Convert!$B$5</f>
        <v>0</v>
      </c>
      <c r="E33">
        <f>_xlfn.XLOOKUP($A33,TT_Emissions!$A:$A,TT_Emissions!S:S)*Convert!$B$2*Convert!$B$5</f>
        <v>137.78898952</v>
      </c>
      <c r="F33">
        <f>_xlfn.XLOOKUP($A33,TT_Emissions!$A:$A,TT_Emissions!T:T)*Convert!$B$2*Convert!$B$5</f>
        <v>0</v>
      </c>
      <c r="G33">
        <f>_xlfn.XLOOKUP($A33,TT_Emissions!$A:$A,TT_Emissions!U:U)*Convert!$B$2*Convert!$B$5</f>
        <v>15.044975617521926</v>
      </c>
      <c r="H33">
        <f>_xlfn.XLOOKUP($A33,TT_Emissions!$A:$A,TT_Emissions!V:V)*Convert!$B$3*Convert!$B$5</f>
        <v>24.075219048000001</v>
      </c>
      <c r="I33">
        <f>_xlfn.XLOOKUP($A33,TT_Emissions!$A:$A,TT_Emissions!W:W)*Convert!$B$3*Convert!$B$5</f>
        <v>0</v>
      </c>
      <c r="J33">
        <f>_xlfn.XLOOKUP($A33,TT_Emissions!$A:$A,TT_Emissions!X:X)*Convert!$B$3*Convert!$B$5</f>
        <v>240.75219048</v>
      </c>
      <c r="K33">
        <f>_xlfn.XLOOKUP($A33,TT_Emissions!$A:$A,TT_Emissions!AB:AB)*Convert!$B$3*Convert!$B$5</f>
        <v>38.011259907347494</v>
      </c>
      <c r="L33">
        <f>_xlfn.XLOOKUP($A33,TT_Emissions!$A:$A,TT_Emissions!Z:Z)*Convert!$B$3*Convert!$B$5</f>
        <v>0</v>
      </c>
      <c r="M33">
        <f>_xlfn.XLOOKUP($A33,TT_Emissions!$A:$A,TT_Emissions!AA:AA)*Convert!$B$3*Convert!$B$5</f>
        <v>0</v>
      </c>
      <c r="N33">
        <v>0</v>
      </c>
      <c r="O33">
        <v>0</v>
      </c>
      <c r="P33">
        <v>0</v>
      </c>
      <c r="Q33">
        <f>_xlfn.XLOOKUP($A33,TT_Emissions!$A:$A,TT_Emissions!AC:AC)*Convert!$B$5</f>
        <v>4.0160173464367803</v>
      </c>
      <c r="R33">
        <f>_xlfn.XLOOKUP($A33,TT_Emissions!$A:$A,TT_Emissions!AD:AD)*Convert!$B$5</f>
        <v>0</v>
      </c>
      <c r="S33">
        <f>_xlfn.XLOOKUP($A33,TT_Emissions!$A:$A,TT_Emissions!AE:AE)*Convert!$B$5</f>
        <v>884.8997935752293</v>
      </c>
      <c r="T33">
        <f>_xlfn.IFNA(_xlfn.XLOOKUP($A33,TT_Energy!$A:$A,TT_Energy!B:B),"")</f>
        <v>1755</v>
      </c>
      <c r="U33">
        <f>_xlfn.IFNA(_xlfn.XLOOKUP($A33,TT_Energy!$A:$A,TT_Energy!C:C),"")</f>
        <v>0</v>
      </c>
      <c r="V33">
        <f>_xlfn.IFNA(_xlfn.XLOOKUP($A33,N_C_CO2!A:A,N_C_CO2!D:D)*Convert!$B$5,"")</f>
        <v>79.493647800000005</v>
      </c>
    </row>
    <row r="34" spans="1:22" x14ac:dyDescent="0.2">
      <c r="A34" t="str">
        <v>G1</v>
      </c>
      <c r="B34">
        <f>_xlfn.XLOOKUP($A34,TT_Emissions!$A:$A,TT_Emissions!P:P)*Convert!$B$2*Convert!$B$5</f>
        <v>755.18965409999976</v>
      </c>
      <c r="C34">
        <f>_xlfn.XLOOKUP($A34,TT_Emissions!$A:$A,TT_Emissions!Q:Q)*Convert!$B$2*Convert!$B$5</f>
        <v>223.90710796999997</v>
      </c>
      <c r="D34">
        <f>_xlfn.XLOOKUP($A34,TT_Emissions!$A:$A,TT_Emissions!R:R)*Convert!$B$2*Convert!$B$5</f>
        <v>0</v>
      </c>
      <c r="E34">
        <f>_xlfn.XLOOKUP($A34,TT_Emissions!$A:$A,TT_Emissions!S:S)*Convert!$B$2*Convert!$B$5</f>
        <v>111.95355398499999</v>
      </c>
      <c r="F34">
        <f>_xlfn.XLOOKUP($A34,TT_Emissions!$A:$A,TT_Emissions!T:T)*Convert!$B$2*Convert!$B$5</f>
        <v>0</v>
      </c>
      <c r="G34">
        <f>_xlfn.XLOOKUP($A34,TT_Emissions!$A:$A,TT_Emissions!U:U)*Convert!$B$2*Convert!$B$5</f>
        <v>12.067324193220712</v>
      </c>
      <c r="H34">
        <f>_xlfn.XLOOKUP($A34,TT_Emissions!$A:$A,TT_Emissions!V:V)*Convert!$B$3*Convert!$B$5</f>
        <v>206.77102192787501</v>
      </c>
      <c r="I34">
        <f>_xlfn.XLOOKUP($A34,TT_Emissions!$A:$A,TT_Emissions!W:W)*Convert!$B$3*Convert!$B$5</f>
        <v>0</v>
      </c>
      <c r="J34">
        <f>_xlfn.XLOOKUP($A34,TT_Emissions!$A:$A,TT_Emissions!X:X)*Convert!$B$3*Convert!$B$5</f>
        <v>35.485869742624992</v>
      </c>
      <c r="K34">
        <f>_xlfn.XLOOKUP($A34,TT_Emissions!$A:$A,TT_Emissions!AB:AB)*Convert!$B$3*Convert!$B$5</f>
        <v>38.011259907347494</v>
      </c>
      <c r="L34">
        <f>_xlfn.XLOOKUP($A34,TT_Emissions!$A:$A,TT_Emissions!Z:Z)*Convert!$B$3*Convert!$B$5</f>
        <v>0</v>
      </c>
      <c r="M34">
        <f>_xlfn.XLOOKUP($A34,TT_Emissions!$A:$A,TT_Emissions!AA:AA)*Convert!$B$3*Convert!$B$5</f>
        <v>0</v>
      </c>
      <c r="N34">
        <v>0</v>
      </c>
      <c r="O34">
        <v>0</v>
      </c>
      <c r="P34">
        <v>0</v>
      </c>
      <c r="Q34">
        <f>_xlfn.XLOOKUP($A34,TT_Emissions!$A:$A,TT_Emissions!AC:AC)*Convert!$B$5</f>
        <v>3.263014093979884</v>
      </c>
      <c r="R34">
        <f>_xlfn.XLOOKUP($A34,TT_Emissions!$A:$A,TT_Emissions!AD:AD)*Convert!$B$5</f>
        <v>0</v>
      </c>
      <c r="S34">
        <f>_xlfn.XLOOKUP($A34,TT_Emissions!$A:$A,TT_Emissions!AE:AE)*Convert!$B$5</f>
        <v>709.76337609679865</v>
      </c>
      <c r="T34">
        <f>_xlfn.IFNA(_xlfn.XLOOKUP($A34,TT_Energy!$A:$A,TT_Energy!B:B),"")</f>
        <v>2254</v>
      </c>
      <c r="U34">
        <f>_xlfn.IFNA(_xlfn.XLOOKUP($A34,TT_Energy!$A:$A,TT_Energy!C:C),"")</f>
        <v>8251</v>
      </c>
      <c r="V34">
        <f>_xlfn.IFNA(_xlfn.XLOOKUP($A34,N_C_CO2!A:A,N_C_CO2!D:D)*Convert!$B$5,"")</f>
        <v>79.493647800000005</v>
      </c>
    </row>
    <row r="35" spans="1:22" x14ac:dyDescent="0.2">
      <c r="A35" t="str">
        <v>G1E</v>
      </c>
      <c r="B35">
        <f>_xlfn.XLOOKUP($A35,TT_Emissions!$A:$A,TT_Emissions!P:P)*Convert!$B$2*Convert!$B$5</f>
        <v>755.18965409999976</v>
      </c>
      <c r="C35">
        <f>_xlfn.XLOOKUP($A35,TT_Emissions!$A:$A,TT_Emissions!Q:Q)*Convert!$B$2*Convert!$B$5</f>
        <v>223.90710796999997</v>
      </c>
      <c r="D35">
        <f>_xlfn.XLOOKUP($A35,TT_Emissions!$A:$A,TT_Emissions!R:R)*Convert!$B$2*Convert!$B$5</f>
        <v>0</v>
      </c>
      <c r="E35">
        <f>_xlfn.XLOOKUP($A35,TT_Emissions!$A:$A,TT_Emissions!S:S)*Convert!$B$2*Convert!$B$5</f>
        <v>111.95355398499999</v>
      </c>
      <c r="F35">
        <f>_xlfn.XLOOKUP($A35,TT_Emissions!$A:$A,TT_Emissions!T:T)*Convert!$B$2*Convert!$B$5</f>
        <v>0</v>
      </c>
      <c r="G35">
        <f>_xlfn.XLOOKUP($A35,TT_Emissions!$A:$A,TT_Emissions!U:U)*Convert!$B$2*Convert!$B$5</f>
        <v>0</v>
      </c>
      <c r="H35">
        <f>_xlfn.XLOOKUP($A35,TT_Emissions!$A:$A,TT_Emissions!V:V)*Convert!$B$3*Convert!$B$5</f>
        <v>206.77102192787501</v>
      </c>
      <c r="I35">
        <f>_xlfn.XLOOKUP($A35,TT_Emissions!$A:$A,TT_Emissions!W:W)*Convert!$B$3*Convert!$B$5</f>
        <v>0</v>
      </c>
      <c r="J35">
        <f>_xlfn.XLOOKUP($A35,TT_Emissions!$A:$A,TT_Emissions!X:X)*Convert!$B$3*Convert!$B$5</f>
        <v>35.485869742624992</v>
      </c>
      <c r="K35">
        <f>_xlfn.XLOOKUP($A35,TT_Emissions!$A:$A,TT_Emissions!AB:AB)*Convert!$B$3*Convert!$B$5</f>
        <v>38.011259907347494</v>
      </c>
      <c r="L35">
        <f>_xlfn.XLOOKUP($A35,TT_Emissions!$A:$A,TT_Emissions!Z:Z)*Convert!$B$3*Convert!$B$5</f>
        <v>0</v>
      </c>
      <c r="M35">
        <f>_xlfn.XLOOKUP($A35,TT_Emissions!$A:$A,TT_Emissions!AA:AA)*Convert!$B$3*Convert!$B$5</f>
        <v>0</v>
      </c>
      <c r="N35">
        <v>0</v>
      </c>
      <c r="O35">
        <v>0</v>
      </c>
      <c r="P35">
        <v>0</v>
      </c>
      <c r="Q35">
        <f>_xlfn.XLOOKUP($A35,TT_Emissions!$A:$A,TT_Emissions!AC:AC)*Convert!$B$5</f>
        <v>3.263014093979884</v>
      </c>
      <c r="R35">
        <f>_xlfn.XLOOKUP($A35,TT_Emissions!$A:$A,TT_Emissions!AD:AD)*Convert!$B$5</f>
        <v>0</v>
      </c>
      <c r="S35">
        <f>_xlfn.XLOOKUP($A35,TT_Emissions!$A:$A,TT_Emissions!AE:AE)*Convert!$B$5</f>
        <v>0</v>
      </c>
      <c r="T35">
        <f>_xlfn.IFNA(_xlfn.XLOOKUP($A35,TT_Energy!$A:$A,TT_Energy!B:B),"")</f>
        <v>1678</v>
      </c>
      <c r="U35">
        <f>_xlfn.IFNA(_xlfn.XLOOKUP($A35,TT_Energy!$A:$A,TT_Energy!C:C),"")</f>
        <v>8411</v>
      </c>
      <c r="V35">
        <f>_xlfn.IFNA(_xlfn.XLOOKUP($A35,N_C_CO2!A:A,N_C_CO2!D:D)*Convert!$B$5,"")</f>
        <v>79.493647800000005</v>
      </c>
    </row>
    <row r="36" spans="1:22" x14ac:dyDescent="0.2">
      <c r="A36" t="str">
        <v>G2</v>
      </c>
      <c r="B36">
        <f>_xlfn.XLOOKUP($A36,TT_Emissions!$A:$A,TT_Emissions!P:P)*Convert!$B$2*Convert!$B$5</f>
        <v>755.18965409999976</v>
      </c>
      <c r="C36">
        <f>_xlfn.XLOOKUP($A36,TT_Emissions!$A:$A,TT_Emissions!Q:Q)*Convert!$B$2*Convert!$B$5</f>
        <v>0</v>
      </c>
      <c r="D36">
        <f>_xlfn.XLOOKUP($A36,TT_Emissions!$A:$A,TT_Emissions!R:R)*Convert!$B$2*Convert!$B$5</f>
        <v>0</v>
      </c>
      <c r="E36">
        <f>_xlfn.XLOOKUP($A36,TT_Emissions!$A:$A,TT_Emissions!S:S)*Convert!$B$2*Convert!$B$5</f>
        <v>111.95355398499999</v>
      </c>
      <c r="F36">
        <f>_xlfn.XLOOKUP($A36,TT_Emissions!$A:$A,TT_Emissions!T:T)*Convert!$B$2*Convert!$B$5</f>
        <v>0</v>
      </c>
      <c r="G36">
        <f>_xlfn.XLOOKUP($A36,TT_Emissions!$A:$A,TT_Emissions!U:U)*Convert!$B$2*Convert!$B$5</f>
        <v>0</v>
      </c>
      <c r="H36">
        <f>_xlfn.XLOOKUP($A36,TT_Emissions!$A:$A,TT_Emissions!V:V)*Convert!$B$3*Convert!$B$5</f>
        <v>206.77102192787501</v>
      </c>
      <c r="I36">
        <f>_xlfn.XLOOKUP($A36,TT_Emissions!$A:$A,TT_Emissions!W:W)*Convert!$B$3*Convert!$B$5</f>
        <v>0</v>
      </c>
      <c r="J36">
        <f>_xlfn.XLOOKUP($A36,TT_Emissions!$A:$A,TT_Emissions!X:X)*Convert!$B$3*Convert!$B$5</f>
        <v>35.485869742624992</v>
      </c>
      <c r="K36">
        <f>_xlfn.XLOOKUP($A36,TT_Emissions!$A:$A,TT_Emissions!AB:AB)*Convert!$B$3*Convert!$B$5</f>
        <v>38.011259907347494</v>
      </c>
      <c r="L36">
        <f>_xlfn.XLOOKUP($A36,TT_Emissions!$A:$A,TT_Emissions!Z:Z)*Convert!$B$3*Convert!$B$5</f>
        <v>0</v>
      </c>
      <c r="M36">
        <f>_xlfn.XLOOKUP($A36,TT_Emissions!$A:$A,TT_Emissions!AA:AA)*Convert!$B$3*Convert!$B$5</f>
        <v>0</v>
      </c>
      <c r="N36">
        <v>0</v>
      </c>
      <c r="O36">
        <v>0</v>
      </c>
      <c r="P36">
        <v>0</v>
      </c>
      <c r="Q36">
        <f>_xlfn.XLOOKUP($A36,TT_Emissions!$A:$A,TT_Emissions!AC:AC)*Convert!$B$5</f>
        <v>3.263014093979884</v>
      </c>
      <c r="R36">
        <f>_xlfn.XLOOKUP($A36,TT_Emissions!$A:$A,TT_Emissions!AD:AD)*Convert!$B$5</f>
        <v>0</v>
      </c>
      <c r="S36">
        <f>_xlfn.XLOOKUP($A36,TT_Emissions!$A:$A,TT_Emissions!AE:AE)*Convert!$B$5</f>
        <v>0</v>
      </c>
      <c r="T36">
        <f>_xlfn.IFNA(_xlfn.XLOOKUP($A36,TT_Energy!$A:$A,TT_Energy!B:B),"")</f>
        <v>2411.3666666666668</v>
      </c>
      <c r="U36">
        <f>_xlfn.IFNA(_xlfn.XLOOKUP($A36,TT_Energy!$A:$A,TT_Energy!C:C),"")</f>
        <v>8250.6</v>
      </c>
      <c r="V36">
        <f>_xlfn.IFNA(_xlfn.XLOOKUP($A36,N_C_CO2!A:A,N_C_CO2!D:D)*Convert!$B$5,"")</f>
        <v>79.493647800000005</v>
      </c>
    </row>
    <row r="37" spans="1:22" x14ac:dyDescent="0.2">
      <c r="A37" t="str">
        <v>G3</v>
      </c>
      <c r="B37">
        <f>_xlfn.XLOOKUP($A37,TT_Emissions!$A:$A,TT_Emissions!P:P)*Convert!$B$2*Convert!$B$5</f>
        <v>755.18965409999976</v>
      </c>
      <c r="C37">
        <f>_xlfn.XLOOKUP($A37,TT_Emissions!$A:$A,TT_Emissions!Q:Q)*Convert!$B$2*Convert!$B$5</f>
        <v>0</v>
      </c>
      <c r="D37">
        <f>_xlfn.XLOOKUP($A37,TT_Emissions!$A:$A,TT_Emissions!R:R)*Convert!$B$2*Convert!$B$5</f>
        <v>0</v>
      </c>
      <c r="E37">
        <f>_xlfn.XLOOKUP($A37,TT_Emissions!$A:$A,TT_Emissions!S:S)*Convert!$B$2*Convert!$B$5</f>
        <v>111.95355398499999</v>
      </c>
      <c r="F37">
        <f>_xlfn.XLOOKUP($A37,TT_Emissions!$A:$A,TT_Emissions!T:T)*Convert!$B$2*Convert!$B$5</f>
        <v>0</v>
      </c>
      <c r="G37">
        <f>_xlfn.XLOOKUP($A37,TT_Emissions!$A:$A,TT_Emissions!U:U)*Convert!$B$2*Convert!$B$5</f>
        <v>0</v>
      </c>
      <c r="H37">
        <f>_xlfn.XLOOKUP($A37,TT_Emissions!$A:$A,TT_Emissions!V:V)*Convert!$B$3*Convert!$B$5</f>
        <v>206.77102192787501</v>
      </c>
      <c r="I37">
        <f>_xlfn.XLOOKUP($A37,TT_Emissions!$A:$A,TT_Emissions!W:W)*Convert!$B$3*Convert!$B$5</f>
        <v>0</v>
      </c>
      <c r="J37">
        <f>_xlfn.XLOOKUP($A37,TT_Emissions!$A:$A,TT_Emissions!X:X)*Convert!$B$3*Convert!$B$5</f>
        <v>35.485869742624992</v>
      </c>
      <c r="K37">
        <f>_xlfn.XLOOKUP($A37,TT_Emissions!$A:$A,TT_Emissions!AB:AB)*Convert!$B$3*Convert!$B$5</f>
        <v>38.011259907347494</v>
      </c>
      <c r="L37">
        <f>_xlfn.XLOOKUP($A37,TT_Emissions!$A:$A,TT_Emissions!Z:Z)*Convert!$B$3*Convert!$B$5</f>
        <v>0</v>
      </c>
      <c r="M37">
        <f>_xlfn.XLOOKUP($A37,TT_Emissions!$A:$A,TT_Emissions!AA:AA)*Convert!$B$3*Convert!$B$5</f>
        <v>0</v>
      </c>
      <c r="N37">
        <v>0</v>
      </c>
      <c r="O37">
        <v>0</v>
      </c>
      <c r="P37">
        <v>0</v>
      </c>
      <c r="Q37">
        <f>_xlfn.XLOOKUP($A37,TT_Emissions!$A:$A,TT_Emissions!AC:AC)*Convert!$B$5</f>
        <v>3.263014093979884</v>
      </c>
      <c r="R37">
        <f>_xlfn.XLOOKUP($A37,TT_Emissions!$A:$A,TT_Emissions!AD:AD)*Convert!$B$5</f>
        <v>0</v>
      </c>
      <c r="S37">
        <f>_xlfn.XLOOKUP($A37,TT_Emissions!$A:$A,TT_Emissions!AE:AE)*Convert!$B$5</f>
        <v>0</v>
      </c>
      <c r="T37">
        <f>_xlfn.IFNA(_xlfn.XLOOKUP($A37,TT_Energy!$A:$A,TT_Energy!B:B),"")</f>
        <v>2124.4499999999998</v>
      </c>
      <c r="U37">
        <f>_xlfn.IFNA(_xlfn.XLOOKUP($A37,TT_Energy!$A:$A,TT_Energy!C:C),"")</f>
        <v>9153.6</v>
      </c>
      <c r="V37">
        <f>_xlfn.IFNA(_xlfn.XLOOKUP($A37,N_C_CO2!A:A,N_C_CO2!D:D)*Convert!$B$5,"")</f>
        <v>79.493647800000005</v>
      </c>
    </row>
    <row r="38" spans="1:22" x14ac:dyDescent="0.2">
      <c r="A38" t="str">
        <v>G5</v>
      </c>
      <c r="B38">
        <f>_xlfn.XLOOKUP($A38,TT_Emissions!$A:$A,TT_Emissions!P:P)*Convert!$B$2*Convert!$B$5</f>
        <v>755.18965409999976</v>
      </c>
      <c r="C38">
        <f>_xlfn.XLOOKUP($A38,TT_Emissions!$A:$A,TT_Emissions!Q:Q)*Convert!$B$2*Convert!$B$5</f>
        <v>223.90710796999997</v>
      </c>
      <c r="D38">
        <f>_xlfn.XLOOKUP($A38,TT_Emissions!$A:$A,TT_Emissions!R:R)*Convert!$B$2*Convert!$B$5</f>
        <v>0</v>
      </c>
      <c r="E38">
        <f>_xlfn.XLOOKUP($A38,TT_Emissions!$A:$A,TT_Emissions!S:S)*Convert!$B$2*Convert!$B$5</f>
        <v>0</v>
      </c>
      <c r="F38">
        <f>_xlfn.XLOOKUP($A38,TT_Emissions!$A:$A,TT_Emissions!T:T)*Convert!$B$2*Convert!$B$5</f>
        <v>0</v>
      </c>
      <c r="G38">
        <f>_xlfn.XLOOKUP($A38,TT_Emissions!$A:$A,TT_Emissions!U:U)*Convert!$B$2*Convert!$B$5</f>
        <v>0</v>
      </c>
      <c r="H38">
        <f>_xlfn.XLOOKUP($A38,TT_Emissions!$A:$A,TT_Emissions!V:V)*Convert!$B$3*Convert!$B$5</f>
        <v>206.77102192787501</v>
      </c>
      <c r="I38">
        <f>_xlfn.XLOOKUP($A38,TT_Emissions!$A:$A,TT_Emissions!W:W)*Convert!$B$3*Convert!$B$5</f>
        <v>0</v>
      </c>
      <c r="J38">
        <f>_xlfn.XLOOKUP($A38,TT_Emissions!$A:$A,TT_Emissions!X:X)*Convert!$B$3*Convert!$B$5</f>
        <v>35.485869742624992</v>
      </c>
      <c r="K38">
        <f>_xlfn.XLOOKUP($A38,TT_Emissions!$A:$A,TT_Emissions!AB:AB)*Convert!$B$3*Convert!$B$5</f>
        <v>0</v>
      </c>
      <c r="L38">
        <f>_xlfn.XLOOKUP($A38,TT_Emissions!$A:$A,TT_Emissions!Z:Z)*Convert!$B$3*Convert!$B$5</f>
        <v>0</v>
      </c>
      <c r="M38">
        <f>_xlfn.XLOOKUP($A38,TT_Emissions!$A:$A,TT_Emissions!AA:AA)*Convert!$B$3*Convert!$B$5</f>
        <v>0</v>
      </c>
      <c r="N38">
        <v>0</v>
      </c>
      <c r="O38">
        <v>0</v>
      </c>
      <c r="P38">
        <v>0</v>
      </c>
      <c r="Q38">
        <f>_xlfn.XLOOKUP($A38,TT_Emissions!$A:$A,TT_Emissions!AC:AC)*Convert!$B$5</f>
        <v>0</v>
      </c>
      <c r="R38">
        <f>_xlfn.XLOOKUP($A38,TT_Emissions!$A:$A,TT_Emissions!AD:AD)*Convert!$B$5</f>
        <v>781.5219249337498</v>
      </c>
      <c r="S38">
        <f>_xlfn.XLOOKUP($A38,TT_Emissions!$A:$A,TT_Emissions!AE:AE)*Convert!$B$5</f>
        <v>0</v>
      </c>
      <c r="T38">
        <f>_xlfn.IFNA(_xlfn.XLOOKUP($A38,TT_Energy!$A:$A,TT_Energy!B:B),"")</f>
        <v>2357.6999999999998</v>
      </c>
      <c r="U38">
        <f>_xlfn.IFNA(_xlfn.XLOOKUP($A38,TT_Energy!$A:$A,TT_Energy!C:C),"")</f>
        <v>14377.7</v>
      </c>
      <c r="V38">
        <f>_xlfn.IFNA(_xlfn.XLOOKUP($A38,N_C_CO2!A:A,N_C_CO2!D:D)*Convert!$B$5,"")</f>
        <v>79.493647800000005</v>
      </c>
    </row>
    <row r="39" spans="1:22" x14ac:dyDescent="0.2">
      <c r="A39" t="str">
        <v>G6</v>
      </c>
      <c r="B39">
        <f>_xlfn.XLOOKUP($A39,TT_Emissions!$A:$A,TT_Emissions!P:P)*Convert!$B$2*Convert!$B$5</f>
        <v>755.18965409999976</v>
      </c>
      <c r="C39">
        <f>_xlfn.XLOOKUP($A39,TT_Emissions!$A:$A,TT_Emissions!Q:Q)*Convert!$B$2*Convert!$B$5</f>
        <v>223.90710796999997</v>
      </c>
      <c r="D39">
        <f>_xlfn.XLOOKUP($A39,TT_Emissions!$A:$A,TT_Emissions!R:R)*Convert!$B$2*Convert!$B$5</f>
        <v>0</v>
      </c>
      <c r="E39">
        <f>_xlfn.XLOOKUP($A39,TT_Emissions!$A:$A,TT_Emissions!S:S)*Convert!$B$2*Convert!$B$5</f>
        <v>0</v>
      </c>
      <c r="F39">
        <f>_xlfn.XLOOKUP($A39,TT_Emissions!$A:$A,TT_Emissions!T:T)*Convert!$B$2*Convert!$B$5</f>
        <v>0</v>
      </c>
      <c r="G39">
        <f>_xlfn.XLOOKUP($A39,TT_Emissions!$A:$A,TT_Emissions!U:U)*Convert!$B$2*Convert!$B$5</f>
        <v>0</v>
      </c>
      <c r="H39">
        <f>_xlfn.XLOOKUP($A39,TT_Emissions!$A:$A,TT_Emissions!V:V)*Convert!$B$3*Convert!$B$5</f>
        <v>206.77102192787501</v>
      </c>
      <c r="I39">
        <f>_xlfn.XLOOKUP($A39,TT_Emissions!$A:$A,TT_Emissions!W:W)*Convert!$B$3*Convert!$B$5</f>
        <v>0</v>
      </c>
      <c r="J39">
        <f>_xlfn.XLOOKUP($A39,TT_Emissions!$A:$A,TT_Emissions!X:X)*Convert!$B$3*Convert!$B$5</f>
        <v>35.485869742624992</v>
      </c>
      <c r="K39">
        <f>_xlfn.XLOOKUP($A39,TT_Emissions!$A:$A,TT_Emissions!AB:AB)*Convert!$B$3*Convert!$B$5</f>
        <v>0</v>
      </c>
      <c r="L39">
        <f>_xlfn.XLOOKUP($A39,TT_Emissions!$A:$A,TT_Emissions!Z:Z)*Convert!$B$3*Convert!$B$5</f>
        <v>0</v>
      </c>
      <c r="M39">
        <f>_xlfn.XLOOKUP($A39,TT_Emissions!$A:$A,TT_Emissions!AA:AA)*Convert!$B$3*Convert!$B$5</f>
        <v>0</v>
      </c>
      <c r="N39">
        <v>0</v>
      </c>
      <c r="O39">
        <v>0</v>
      </c>
      <c r="P39">
        <v>0</v>
      </c>
      <c r="Q39">
        <f>_xlfn.XLOOKUP($A39,TT_Emissions!$A:$A,TT_Emissions!AC:AC)*Convert!$B$5</f>
        <v>0</v>
      </c>
      <c r="R39">
        <f>_xlfn.XLOOKUP($A39,TT_Emissions!$A:$A,TT_Emissions!AD:AD)*Convert!$B$5</f>
        <v>781.5219249337498</v>
      </c>
      <c r="S39">
        <f>_xlfn.XLOOKUP($A39,TT_Emissions!$A:$A,TT_Emissions!AE:AE)*Convert!$B$5</f>
        <v>0</v>
      </c>
      <c r="T39">
        <f>_xlfn.IFNA(_xlfn.XLOOKUP($A39,TT_Energy!$A:$A,TT_Energy!B:B),"")</f>
        <v>2230.4</v>
      </c>
      <c r="U39">
        <f>_xlfn.IFNA(_xlfn.XLOOKUP($A39,TT_Energy!$A:$A,TT_Energy!C:C),"")</f>
        <v>10216.5</v>
      </c>
      <c r="V39">
        <f>_xlfn.IFNA(_xlfn.XLOOKUP($A39,N_C_CO2!A:A,N_C_CO2!D:D)*Convert!$B$5,"")</f>
        <v>79.493647800000005</v>
      </c>
    </row>
    <row r="40" spans="1:22" x14ac:dyDescent="0.2">
      <c r="A40" t="str">
        <v>G7</v>
      </c>
      <c r="B40">
        <f>_xlfn.XLOOKUP($A40,TT_Emissions!$A:$A,TT_Emissions!P:P)*Convert!$B$2*Convert!$B$5</f>
        <v>755.18965409999976</v>
      </c>
      <c r="C40">
        <f>_xlfn.XLOOKUP($A40,TT_Emissions!$A:$A,TT_Emissions!Q:Q)*Convert!$B$2*Convert!$B$5</f>
        <v>0</v>
      </c>
      <c r="D40">
        <f>_xlfn.XLOOKUP($A40,TT_Emissions!$A:$A,TT_Emissions!R:R)*Convert!$B$2*Convert!$B$5</f>
        <v>0</v>
      </c>
      <c r="E40">
        <f>_xlfn.XLOOKUP($A40,TT_Emissions!$A:$A,TT_Emissions!S:S)*Convert!$B$2*Convert!$B$5</f>
        <v>111.95355398499999</v>
      </c>
      <c r="F40">
        <f>_xlfn.XLOOKUP($A40,TT_Emissions!$A:$A,TT_Emissions!T:T)*Convert!$B$2*Convert!$B$5</f>
        <v>0</v>
      </c>
      <c r="G40">
        <f>_xlfn.XLOOKUP($A40,TT_Emissions!$A:$A,TT_Emissions!U:U)*Convert!$B$2*Convert!$B$5</f>
        <v>0</v>
      </c>
      <c r="H40">
        <f>_xlfn.XLOOKUP($A40,TT_Emissions!$A:$A,TT_Emissions!V:V)*Convert!$B$3*Convert!$B$5</f>
        <v>206.77102192787501</v>
      </c>
      <c r="I40">
        <f>_xlfn.XLOOKUP($A40,TT_Emissions!$A:$A,TT_Emissions!W:W)*Convert!$B$3*Convert!$B$5</f>
        <v>0</v>
      </c>
      <c r="J40">
        <f>_xlfn.XLOOKUP($A40,TT_Emissions!$A:$A,TT_Emissions!X:X)*Convert!$B$3*Convert!$B$5</f>
        <v>35.485869742624992</v>
      </c>
      <c r="K40">
        <f>_xlfn.XLOOKUP($A40,TT_Emissions!$A:$A,TT_Emissions!AB:AB)*Convert!$B$3*Convert!$B$5</f>
        <v>38.011259907347494</v>
      </c>
      <c r="L40">
        <f>_xlfn.XLOOKUP($A40,TT_Emissions!$A:$A,TT_Emissions!Z:Z)*Convert!$B$3*Convert!$B$5</f>
        <v>0</v>
      </c>
      <c r="M40">
        <f>_xlfn.XLOOKUP($A40,TT_Emissions!$A:$A,TT_Emissions!AA:AA)*Convert!$B$3*Convert!$B$5</f>
        <v>0</v>
      </c>
      <c r="N40">
        <v>0</v>
      </c>
      <c r="O40">
        <v>0</v>
      </c>
      <c r="P40">
        <v>0</v>
      </c>
      <c r="Q40">
        <f>_xlfn.XLOOKUP($A40,TT_Emissions!$A:$A,TT_Emissions!AC:AC)*Convert!$B$5</f>
        <v>3.263014093979884</v>
      </c>
      <c r="R40">
        <f>_xlfn.XLOOKUP($A40,TT_Emissions!$A:$A,TT_Emissions!AD:AD)*Convert!$B$5</f>
        <v>0</v>
      </c>
      <c r="S40">
        <f>_xlfn.XLOOKUP($A40,TT_Emissions!$A:$A,TT_Emissions!AE:AE)*Convert!$B$5</f>
        <v>0</v>
      </c>
      <c r="T40">
        <f>_xlfn.IFNA(_xlfn.XLOOKUP($A40,TT_Energy!$A:$A,TT_Energy!B:B),"")</f>
        <v>2096.5</v>
      </c>
      <c r="U40">
        <f>_xlfn.IFNA(_xlfn.XLOOKUP($A40,TT_Energy!$A:$A,TT_Energy!C:C),"")</f>
        <v>8250.6</v>
      </c>
      <c r="V40" t="str">
        <f>_xlfn.IFNA(_xlfn.XLOOKUP($A40,N_C_CO2!A:A,N_C_CO2!D:D)*Convert!$B$5,"")</f>
        <v/>
      </c>
    </row>
    <row r="41" spans="1:22" x14ac:dyDescent="0.2">
      <c r="A41" t="str">
        <v>H1</v>
      </c>
      <c r="B41">
        <f>_xlfn.XLOOKUP($A41,TT_Emissions!$A:$A,TT_Emissions!P:P)*Convert!$B$2*Convert!$B$5</f>
        <v>755.18965409999976</v>
      </c>
      <c r="C41">
        <f>_xlfn.XLOOKUP($A41,TT_Emissions!$A:$A,TT_Emissions!Q:Q)*Convert!$B$2*Convert!$B$5</f>
        <v>223.90710796999997</v>
      </c>
      <c r="D41">
        <f>_xlfn.XLOOKUP($A41,TT_Emissions!$A:$A,TT_Emissions!R:R)*Convert!$B$2*Convert!$B$5</f>
        <v>0</v>
      </c>
      <c r="E41">
        <f>_xlfn.XLOOKUP($A41,TT_Emissions!$A:$A,TT_Emissions!S:S)*Convert!$B$2*Convert!$B$5</f>
        <v>111.95355398499999</v>
      </c>
      <c r="F41">
        <f>_xlfn.XLOOKUP($A41,TT_Emissions!$A:$A,TT_Emissions!T:T)*Convert!$B$2*Convert!$B$5</f>
        <v>0</v>
      </c>
      <c r="G41">
        <f>_xlfn.XLOOKUP($A41,TT_Emissions!$A:$A,TT_Emissions!U:U)*Convert!$B$2*Convert!$B$5</f>
        <v>12.067324193220712</v>
      </c>
      <c r="H41">
        <f>_xlfn.XLOOKUP($A41,TT_Emissions!$A:$A,TT_Emissions!V:V)*Convert!$B$3*Convert!$B$5</f>
        <v>206.77102192787501</v>
      </c>
      <c r="I41">
        <f>_xlfn.XLOOKUP($A41,TT_Emissions!$A:$A,TT_Emissions!W:W)*Convert!$B$3*Convert!$B$5</f>
        <v>0</v>
      </c>
      <c r="J41">
        <f>_xlfn.XLOOKUP($A41,TT_Emissions!$A:$A,TT_Emissions!X:X)*Convert!$B$3*Convert!$B$5</f>
        <v>35.485869742624992</v>
      </c>
      <c r="K41">
        <f>_xlfn.XLOOKUP($A41,TT_Emissions!$A:$A,TT_Emissions!AB:AB)*Convert!$B$3*Convert!$B$5</f>
        <v>38.011259907347494</v>
      </c>
      <c r="L41">
        <f>_xlfn.XLOOKUP($A41,TT_Emissions!$A:$A,TT_Emissions!Z:Z)*Convert!$B$3*Convert!$B$5</f>
        <v>0</v>
      </c>
      <c r="M41">
        <f>_xlfn.XLOOKUP($A41,TT_Emissions!$A:$A,TT_Emissions!AA:AA)*Convert!$B$3*Convert!$B$5</f>
        <v>0</v>
      </c>
      <c r="N41">
        <v>0</v>
      </c>
      <c r="O41">
        <v>0</v>
      </c>
      <c r="P41">
        <v>0</v>
      </c>
      <c r="Q41">
        <f>_xlfn.XLOOKUP($A41,TT_Emissions!$A:$A,TT_Emissions!AC:AC)*Convert!$B$5</f>
        <v>3.263014093979884</v>
      </c>
      <c r="R41">
        <f>_xlfn.XLOOKUP($A41,TT_Emissions!$A:$A,TT_Emissions!AD:AD)*Convert!$B$5</f>
        <v>0</v>
      </c>
      <c r="S41">
        <f>_xlfn.XLOOKUP($A41,TT_Emissions!$A:$A,TT_Emissions!AE:AE)*Convert!$B$5</f>
        <v>709.76337609679865</v>
      </c>
      <c r="T41">
        <f>_xlfn.IFNA(_xlfn.XLOOKUP($A41,TT_Energy!$A:$A,TT_Energy!B:B),"")</f>
        <v>2020</v>
      </c>
      <c r="U41">
        <f>_xlfn.IFNA(_xlfn.XLOOKUP($A41,TT_Energy!$A:$A,TT_Energy!C:C),"")</f>
        <v>3366</v>
      </c>
      <c r="V41">
        <f>_xlfn.IFNA(_xlfn.XLOOKUP($A41,N_C_CO2!A:A,N_C_CO2!D:D)*Convert!$B$5,"")</f>
        <v>79.493647800000005</v>
      </c>
    </row>
    <row r="42" spans="1:22" x14ac:dyDescent="0.2">
      <c r="A42" t="str">
        <v>I1</v>
      </c>
      <c r="B42">
        <f>_xlfn.XLOOKUP($A42,TT_Emissions!$A:$A,TT_Emissions!P:P)*Convert!$B$2*Convert!$B$5</f>
        <v>34.977205032000001</v>
      </c>
      <c r="C42">
        <f>_xlfn.XLOOKUP($A42,TT_Emissions!$A:$A,TT_Emissions!Q:Q)*Convert!$B$2*Convert!$B$5</f>
        <v>264.97882600000003</v>
      </c>
      <c r="D42">
        <f>_xlfn.XLOOKUP($A42,TT_Emissions!$A:$A,TT_Emissions!R:R)*Convert!$B$2*Convert!$B$5</f>
        <v>0</v>
      </c>
      <c r="E42">
        <f>_xlfn.XLOOKUP($A42,TT_Emissions!$A:$A,TT_Emissions!S:S)*Convert!$B$2*Convert!$B$5</f>
        <v>137.78898952</v>
      </c>
      <c r="F42">
        <f>_xlfn.XLOOKUP($A42,TT_Emissions!$A:$A,TT_Emissions!T:T)*Convert!$B$2*Convert!$B$5</f>
        <v>0</v>
      </c>
      <c r="G42">
        <f>_xlfn.XLOOKUP($A42,TT_Emissions!$A:$A,TT_Emissions!U:U)*Convert!$B$2*Convert!$B$5</f>
        <v>15.044975617521926</v>
      </c>
      <c r="H42">
        <f>_xlfn.XLOOKUP($A42,TT_Emissions!$A:$A,TT_Emissions!V:V)*Convert!$B$3*Convert!$B$5</f>
        <v>24.075219048000001</v>
      </c>
      <c r="I42">
        <f>_xlfn.XLOOKUP($A42,TT_Emissions!$A:$A,TT_Emissions!W:W)*Convert!$B$3*Convert!$B$5</f>
        <v>0</v>
      </c>
      <c r="J42">
        <f>_xlfn.XLOOKUP($A42,TT_Emissions!$A:$A,TT_Emissions!X:X)*Convert!$B$3*Convert!$B$5</f>
        <v>240.75219048</v>
      </c>
      <c r="K42">
        <f>_xlfn.XLOOKUP($A42,TT_Emissions!$A:$A,TT_Emissions!AB:AB)*Convert!$B$3*Convert!$B$5</f>
        <v>18.89026952906875</v>
      </c>
      <c r="L42">
        <f>_xlfn.XLOOKUP($A42,TT_Emissions!$A:$A,TT_Emissions!Z:Z)*Convert!$B$3*Convert!$B$5</f>
        <v>0</v>
      </c>
      <c r="M42">
        <f>_xlfn.XLOOKUP($A42,TT_Emissions!$A:$A,TT_Emissions!AA:AA)*Convert!$B$3*Convert!$B$5</f>
        <v>0</v>
      </c>
      <c r="N42">
        <v>0</v>
      </c>
      <c r="O42">
        <v>0</v>
      </c>
      <c r="P42">
        <v>0</v>
      </c>
      <c r="Q42">
        <f>_xlfn.XLOOKUP($A42,TT_Emissions!$A:$A,TT_Emissions!AC:AC)*Convert!$B$5</f>
        <v>4.0160173464367803</v>
      </c>
      <c r="R42">
        <f>_xlfn.XLOOKUP($A42,TT_Emissions!$A:$A,TT_Emissions!AD:AD)*Convert!$B$5</f>
        <v>0</v>
      </c>
      <c r="S42">
        <f>_xlfn.XLOOKUP($A42,TT_Emissions!$A:$A,TT_Emissions!AE:AE)*Convert!$B$5</f>
        <v>884.8997935752293</v>
      </c>
      <c r="T42">
        <f>_xlfn.IFNA(_xlfn.XLOOKUP($A42,TT_Energy!$A:$A,TT_Energy!B:B),"")</f>
        <v>2434.8916666666664</v>
      </c>
      <c r="U42">
        <f>_xlfn.IFNA(_xlfn.XLOOKUP($A42,TT_Energy!$A:$A,TT_Energy!C:C),"")</f>
        <v>625</v>
      </c>
      <c r="V42">
        <f>_xlfn.IFNA(_xlfn.XLOOKUP($A42,N_C_CO2!A:A,N_C_CO2!D:D)*Convert!$B$5,"")</f>
        <v>79.493647800000005</v>
      </c>
    </row>
    <row r="43" spans="1:22" x14ac:dyDescent="0.2">
      <c r="A43" t="str">
        <v>I1E</v>
      </c>
      <c r="B43">
        <f>_xlfn.XLOOKUP($A43,TT_Emissions!$A:$A,TT_Emissions!P:P)*Convert!$B$2*Convert!$B$5</f>
        <v>34.977205032000001</v>
      </c>
      <c r="C43">
        <f>_xlfn.XLOOKUP($A43,TT_Emissions!$A:$A,TT_Emissions!Q:Q)*Convert!$B$2*Convert!$B$5</f>
        <v>264.97882600000003</v>
      </c>
      <c r="D43">
        <f>_xlfn.XLOOKUP($A43,TT_Emissions!$A:$A,TT_Emissions!R:R)*Convert!$B$2*Convert!$B$5</f>
        <v>0</v>
      </c>
      <c r="E43">
        <f>_xlfn.XLOOKUP($A43,TT_Emissions!$A:$A,TT_Emissions!S:S)*Convert!$B$2*Convert!$B$5</f>
        <v>137.78898952</v>
      </c>
      <c r="F43">
        <f>_xlfn.XLOOKUP($A43,TT_Emissions!$A:$A,TT_Emissions!T:T)*Convert!$B$2*Convert!$B$5</f>
        <v>0</v>
      </c>
      <c r="G43">
        <f>_xlfn.XLOOKUP($A43,TT_Emissions!$A:$A,TT_Emissions!U:U)*Convert!$B$2*Convert!$B$5</f>
        <v>0</v>
      </c>
      <c r="H43">
        <f>_xlfn.XLOOKUP($A43,TT_Emissions!$A:$A,TT_Emissions!V:V)*Convert!$B$3*Convert!$B$5</f>
        <v>24.075219048000001</v>
      </c>
      <c r="I43">
        <f>_xlfn.XLOOKUP($A43,TT_Emissions!$A:$A,TT_Emissions!W:W)*Convert!$B$3*Convert!$B$5</f>
        <v>0</v>
      </c>
      <c r="J43">
        <f>_xlfn.XLOOKUP($A43,TT_Emissions!$A:$A,TT_Emissions!X:X)*Convert!$B$3*Convert!$B$5</f>
        <v>240.75219048</v>
      </c>
      <c r="K43">
        <f>_xlfn.XLOOKUP($A43,TT_Emissions!$A:$A,TT_Emissions!AB:AB)*Convert!$B$3*Convert!$B$5</f>
        <v>18.89026952906875</v>
      </c>
      <c r="L43">
        <f>_xlfn.XLOOKUP($A43,TT_Emissions!$A:$A,TT_Emissions!Z:Z)*Convert!$B$3*Convert!$B$5</f>
        <v>0</v>
      </c>
      <c r="M43">
        <f>_xlfn.XLOOKUP($A43,TT_Emissions!$A:$A,TT_Emissions!AA:AA)*Convert!$B$3*Convert!$B$5</f>
        <v>0</v>
      </c>
      <c r="N43">
        <v>0</v>
      </c>
      <c r="O43">
        <v>0</v>
      </c>
      <c r="P43">
        <v>0</v>
      </c>
      <c r="Q43">
        <f>_xlfn.XLOOKUP($A43,TT_Emissions!$A:$A,TT_Emissions!AC:AC)*Convert!$B$5</f>
        <v>4.0160173464367803</v>
      </c>
      <c r="R43">
        <f>_xlfn.XLOOKUP($A43,TT_Emissions!$A:$A,TT_Emissions!AD:AD)*Convert!$B$5</f>
        <v>0</v>
      </c>
      <c r="S43">
        <f>_xlfn.XLOOKUP($A43,TT_Emissions!$A:$A,TT_Emissions!AE:AE)*Convert!$B$5</f>
        <v>0</v>
      </c>
      <c r="T43">
        <f>_xlfn.IFNA(_xlfn.XLOOKUP($A43,TT_Energy!$A:$A,TT_Energy!B:B),"")</f>
        <v>1803.8916666666664</v>
      </c>
      <c r="U43">
        <f>_xlfn.IFNA(_xlfn.XLOOKUP($A43,TT_Energy!$A:$A,TT_Energy!C:C),"")</f>
        <v>625</v>
      </c>
      <c r="V43">
        <f>_xlfn.IFNA(_xlfn.XLOOKUP($A43,N_C_CO2!A:A,N_C_CO2!D:D)*Convert!$B$5,"")</f>
        <v>79.493647800000005</v>
      </c>
    </row>
    <row r="44" spans="1:22" x14ac:dyDescent="0.2">
      <c r="A44" t="str">
        <v>I2</v>
      </c>
      <c r="B44">
        <f>_xlfn.XLOOKUP($A44,TT_Emissions!$A:$A,TT_Emissions!P:P)*Convert!$B$2*Convert!$B$5</f>
        <v>34.977205032000001</v>
      </c>
      <c r="C44">
        <f>_xlfn.XLOOKUP($A44,TT_Emissions!$A:$A,TT_Emissions!Q:Q)*Convert!$B$2*Convert!$B$5</f>
        <v>0</v>
      </c>
      <c r="D44">
        <f>_xlfn.XLOOKUP($A44,TT_Emissions!$A:$A,TT_Emissions!R:R)*Convert!$B$2*Convert!$B$5</f>
        <v>0</v>
      </c>
      <c r="E44">
        <f>_xlfn.XLOOKUP($A44,TT_Emissions!$A:$A,TT_Emissions!S:S)*Convert!$B$2*Convert!$B$5</f>
        <v>137.78898952</v>
      </c>
      <c r="F44">
        <f>_xlfn.XLOOKUP($A44,TT_Emissions!$A:$A,TT_Emissions!T:T)*Convert!$B$2*Convert!$B$5</f>
        <v>0</v>
      </c>
      <c r="G44">
        <f>_xlfn.XLOOKUP($A44,TT_Emissions!$A:$A,TT_Emissions!U:U)*Convert!$B$2*Convert!$B$5</f>
        <v>0</v>
      </c>
      <c r="H44">
        <f>_xlfn.XLOOKUP($A44,TT_Emissions!$A:$A,TT_Emissions!V:V)*Convert!$B$3*Convert!$B$5</f>
        <v>24.075219048000001</v>
      </c>
      <c r="I44">
        <f>_xlfn.XLOOKUP($A44,TT_Emissions!$A:$A,TT_Emissions!W:W)*Convert!$B$3*Convert!$B$5</f>
        <v>0</v>
      </c>
      <c r="J44">
        <f>_xlfn.XLOOKUP($A44,TT_Emissions!$A:$A,TT_Emissions!X:X)*Convert!$B$3*Convert!$B$5</f>
        <v>240.75219048</v>
      </c>
      <c r="K44">
        <f>_xlfn.XLOOKUP($A44,TT_Emissions!$A:$A,TT_Emissions!AB:AB)*Convert!$B$3*Convert!$B$5</f>
        <v>18.89026952906875</v>
      </c>
      <c r="L44">
        <f>_xlfn.XLOOKUP($A44,TT_Emissions!$A:$A,TT_Emissions!Z:Z)*Convert!$B$3*Convert!$B$5</f>
        <v>0</v>
      </c>
      <c r="M44">
        <f>_xlfn.XLOOKUP($A44,TT_Emissions!$A:$A,TT_Emissions!AA:AA)*Convert!$B$3*Convert!$B$5</f>
        <v>0</v>
      </c>
      <c r="N44">
        <v>0</v>
      </c>
      <c r="O44">
        <v>0</v>
      </c>
      <c r="P44">
        <v>0</v>
      </c>
      <c r="Q44">
        <f>_xlfn.XLOOKUP($A44,TT_Emissions!$A:$A,TT_Emissions!AC:AC)*Convert!$B$5</f>
        <v>4.0160173464367803</v>
      </c>
      <c r="R44">
        <f>_xlfn.XLOOKUP($A44,TT_Emissions!$A:$A,TT_Emissions!AD:AD)*Convert!$B$5</f>
        <v>0</v>
      </c>
      <c r="S44">
        <f>_xlfn.XLOOKUP($A44,TT_Emissions!$A:$A,TT_Emissions!AE:AE)*Convert!$B$5</f>
        <v>0</v>
      </c>
      <c r="T44">
        <f>_xlfn.IFNA(_xlfn.XLOOKUP($A44,TT_Energy!$A:$A,TT_Energy!B:B),"")</f>
        <v>2501</v>
      </c>
      <c r="U44">
        <f>_xlfn.IFNA(_xlfn.XLOOKUP($A44,TT_Energy!$A:$A,TT_Energy!C:C),"")</f>
        <v>625</v>
      </c>
      <c r="V44">
        <f>_xlfn.IFNA(_xlfn.XLOOKUP($A44,N_C_CO2!A:A,N_C_CO2!D:D)*Convert!$B$5,"")</f>
        <v>79.493647800000005</v>
      </c>
    </row>
    <row r="45" spans="1:22" x14ac:dyDescent="0.2">
      <c r="A45" t="str">
        <v>I3</v>
      </c>
      <c r="B45">
        <f>_xlfn.XLOOKUP($A45,TT_Emissions!$A:$A,TT_Emissions!P:P)*Convert!$B$2*Convert!$B$5</f>
        <v>34.977205032000001</v>
      </c>
      <c r="C45">
        <f>_xlfn.XLOOKUP($A45,TT_Emissions!$A:$A,TT_Emissions!Q:Q)*Convert!$B$2*Convert!$B$5</f>
        <v>0</v>
      </c>
      <c r="D45">
        <f>_xlfn.XLOOKUP($A45,TT_Emissions!$A:$A,TT_Emissions!R:R)*Convert!$B$2*Convert!$B$5</f>
        <v>0</v>
      </c>
      <c r="E45">
        <f>_xlfn.XLOOKUP($A45,TT_Emissions!$A:$A,TT_Emissions!S:S)*Convert!$B$2*Convert!$B$5</f>
        <v>137.78898952</v>
      </c>
      <c r="F45">
        <f>_xlfn.XLOOKUP($A45,TT_Emissions!$A:$A,TT_Emissions!T:T)*Convert!$B$2*Convert!$B$5</f>
        <v>0</v>
      </c>
      <c r="G45">
        <f>_xlfn.XLOOKUP($A45,TT_Emissions!$A:$A,TT_Emissions!U:U)*Convert!$B$2*Convert!$B$5</f>
        <v>0</v>
      </c>
      <c r="H45">
        <f>_xlfn.XLOOKUP($A45,TT_Emissions!$A:$A,TT_Emissions!V:V)*Convert!$B$3*Convert!$B$5</f>
        <v>24.075219048000001</v>
      </c>
      <c r="I45">
        <f>_xlfn.XLOOKUP($A45,TT_Emissions!$A:$A,TT_Emissions!W:W)*Convert!$B$3*Convert!$B$5</f>
        <v>0</v>
      </c>
      <c r="J45">
        <f>_xlfn.XLOOKUP($A45,TT_Emissions!$A:$A,TT_Emissions!X:X)*Convert!$B$3*Convert!$B$5</f>
        <v>240.75219048</v>
      </c>
      <c r="K45">
        <f>_xlfn.XLOOKUP($A45,TT_Emissions!$A:$A,TT_Emissions!AB:AB)*Convert!$B$3*Convert!$B$5</f>
        <v>18.89026952906875</v>
      </c>
      <c r="L45">
        <f>_xlfn.XLOOKUP($A45,TT_Emissions!$A:$A,TT_Emissions!Z:Z)*Convert!$B$3*Convert!$B$5</f>
        <v>0</v>
      </c>
      <c r="M45">
        <f>_xlfn.XLOOKUP($A45,TT_Emissions!$A:$A,TT_Emissions!AA:AA)*Convert!$B$3*Convert!$B$5</f>
        <v>0</v>
      </c>
      <c r="N45">
        <v>0</v>
      </c>
      <c r="O45">
        <v>0</v>
      </c>
      <c r="P45">
        <v>0</v>
      </c>
      <c r="Q45">
        <f>_xlfn.XLOOKUP($A45,TT_Emissions!$A:$A,TT_Emissions!AC:AC)*Convert!$B$5</f>
        <v>4.0160173464367803</v>
      </c>
      <c r="R45">
        <f>_xlfn.XLOOKUP($A45,TT_Emissions!$A:$A,TT_Emissions!AD:AD)*Convert!$B$5</f>
        <v>0</v>
      </c>
      <c r="S45">
        <f>_xlfn.XLOOKUP($A45,TT_Emissions!$A:$A,TT_Emissions!AE:AE)*Convert!$B$5</f>
        <v>0</v>
      </c>
      <c r="T45">
        <f>_xlfn.IFNA(_xlfn.XLOOKUP($A45,TT_Energy!$A:$A,TT_Energy!B:B),"")</f>
        <v>2342</v>
      </c>
      <c r="U45">
        <f>_xlfn.IFNA(_xlfn.XLOOKUP($A45,TT_Energy!$A:$A,TT_Energy!C:C),"")</f>
        <v>1343</v>
      </c>
      <c r="V45">
        <f>_xlfn.IFNA(_xlfn.XLOOKUP($A45,N_C_CO2!A:A,N_C_CO2!D:D)*Convert!$B$5,"")</f>
        <v>79.493647800000005</v>
      </c>
    </row>
    <row r="46" spans="1:22" x14ac:dyDescent="0.2">
      <c r="A46" t="str">
        <v>I5</v>
      </c>
      <c r="B46">
        <f>_xlfn.XLOOKUP($A46,TT_Emissions!$A:$A,TT_Emissions!P:P)*Convert!$B$2*Convert!$B$5</f>
        <v>34.977205032000001</v>
      </c>
      <c r="C46">
        <f>_xlfn.XLOOKUP($A46,TT_Emissions!$A:$A,TT_Emissions!Q:Q)*Convert!$B$2*Convert!$B$5</f>
        <v>0</v>
      </c>
      <c r="D46">
        <f>_xlfn.XLOOKUP($A46,TT_Emissions!$A:$A,TT_Emissions!R:R)*Convert!$B$2*Convert!$B$5</f>
        <v>0</v>
      </c>
      <c r="E46">
        <f>_xlfn.XLOOKUP($A46,TT_Emissions!$A:$A,TT_Emissions!S:S)*Convert!$B$2*Convert!$B$5</f>
        <v>0</v>
      </c>
      <c r="F46">
        <f>_xlfn.XLOOKUP($A46,TT_Emissions!$A:$A,TT_Emissions!T:T)*Convert!$B$2*Convert!$B$5</f>
        <v>0</v>
      </c>
      <c r="G46">
        <f>_xlfn.XLOOKUP($A46,TT_Emissions!$A:$A,TT_Emissions!U:U)*Convert!$B$2*Convert!$B$5</f>
        <v>0</v>
      </c>
      <c r="H46">
        <f>_xlfn.XLOOKUP($A46,TT_Emissions!$A:$A,TT_Emissions!V:V)*Convert!$B$3*Convert!$B$5</f>
        <v>24.075219048000001</v>
      </c>
      <c r="I46">
        <f>_xlfn.XLOOKUP($A46,TT_Emissions!$A:$A,TT_Emissions!W:W)*Convert!$B$3*Convert!$B$5</f>
        <v>0</v>
      </c>
      <c r="J46">
        <f>_xlfn.XLOOKUP($A46,TT_Emissions!$A:$A,TT_Emissions!X:X)*Convert!$B$3*Convert!$B$5</f>
        <v>240.75219048</v>
      </c>
      <c r="K46">
        <f>_xlfn.XLOOKUP($A46,TT_Emissions!$A:$A,TT_Emissions!AB:AB)*Convert!$B$3*Convert!$B$5</f>
        <v>0</v>
      </c>
      <c r="L46">
        <f>_xlfn.XLOOKUP($A46,TT_Emissions!$A:$A,TT_Emissions!Z:Z)*Convert!$B$3*Convert!$B$5</f>
        <v>0</v>
      </c>
      <c r="M46">
        <f>_xlfn.XLOOKUP($A46,TT_Emissions!$A:$A,TT_Emissions!AA:AA)*Convert!$B$3*Convert!$B$5</f>
        <v>0</v>
      </c>
      <c r="N46">
        <v>0</v>
      </c>
      <c r="O46">
        <v>0</v>
      </c>
      <c r="P46">
        <v>0</v>
      </c>
      <c r="Q46">
        <f>_xlfn.XLOOKUP($A46,TT_Emissions!$A:$A,TT_Emissions!AC:AC)*Convert!$B$5</f>
        <v>0</v>
      </c>
      <c r="R46">
        <f>_xlfn.XLOOKUP($A46,TT_Emissions!$A:$A,TT_Emissions!AD:AD)*Convert!$B$5</f>
        <v>974.36499731999982</v>
      </c>
      <c r="S46">
        <f>_xlfn.XLOOKUP($A46,TT_Emissions!$A:$A,TT_Emissions!AE:AE)*Convert!$B$5</f>
        <v>0</v>
      </c>
      <c r="T46">
        <f>_xlfn.IFNA(_xlfn.XLOOKUP($A46,TT_Energy!$A:$A,TT_Energy!B:B),"")</f>
        <v>2557.6999999999998</v>
      </c>
      <c r="U46">
        <f>_xlfn.IFNA(_xlfn.XLOOKUP($A46,TT_Energy!$A:$A,TT_Energy!C:C),"")</f>
        <v>6752.1</v>
      </c>
      <c r="V46">
        <f>_xlfn.IFNA(_xlfn.XLOOKUP($A46,N_C_CO2!A:A,N_C_CO2!D:D)*Convert!$B$5,"")</f>
        <v>79.493647800000005</v>
      </c>
    </row>
    <row r="47" spans="1:22" x14ac:dyDescent="0.2">
      <c r="A47" t="str">
        <v>I6</v>
      </c>
      <c r="B47">
        <f>_xlfn.XLOOKUP($A47,TT_Emissions!$A:$A,TT_Emissions!P:P)*Convert!$B$2*Convert!$B$5</f>
        <v>34.977205032000001</v>
      </c>
      <c r="C47">
        <f>_xlfn.XLOOKUP($A47,TT_Emissions!$A:$A,TT_Emissions!Q:Q)*Convert!$B$2*Convert!$B$5</f>
        <v>0</v>
      </c>
      <c r="D47">
        <f>_xlfn.XLOOKUP($A47,TT_Emissions!$A:$A,TT_Emissions!R:R)*Convert!$B$2*Convert!$B$5</f>
        <v>0</v>
      </c>
      <c r="E47">
        <f>_xlfn.XLOOKUP($A47,TT_Emissions!$A:$A,TT_Emissions!S:S)*Convert!$B$2*Convert!$B$5</f>
        <v>137.78898952</v>
      </c>
      <c r="F47">
        <f>_xlfn.XLOOKUP($A47,TT_Emissions!$A:$A,TT_Emissions!T:T)*Convert!$B$2*Convert!$B$5</f>
        <v>0</v>
      </c>
      <c r="G47">
        <f>_xlfn.XLOOKUP($A47,TT_Emissions!$A:$A,TT_Emissions!U:U)*Convert!$B$2*Convert!$B$5</f>
        <v>0</v>
      </c>
      <c r="H47">
        <f>_xlfn.XLOOKUP($A47,TT_Emissions!$A:$A,TT_Emissions!V:V)*Convert!$B$3*Convert!$B$5</f>
        <v>24.075219048000001</v>
      </c>
      <c r="I47">
        <f>_xlfn.XLOOKUP($A47,TT_Emissions!$A:$A,TT_Emissions!W:W)*Convert!$B$3*Convert!$B$5</f>
        <v>0</v>
      </c>
      <c r="J47">
        <f>_xlfn.XLOOKUP($A47,TT_Emissions!$A:$A,TT_Emissions!X:X)*Convert!$B$3*Convert!$B$5</f>
        <v>240.75219048</v>
      </c>
      <c r="K47">
        <f>_xlfn.XLOOKUP($A47,TT_Emissions!$A:$A,TT_Emissions!AB:AB)*Convert!$B$3*Convert!$B$5</f>
        <v>0</v>
      </c>
      <c r="L47">
        <f>_xlfn.XLOOKUP($A47,TT_Emissions!$A:$A,TT_Emissions!Z:Z)*Convert!$B$3*Convert!$B$5</f>
        <v>0</v>
      </c>
      <c r="M47">
        <f>_xlfn.XLOOKUP($A47,TT_Emissions!$A:$A,TT_Emissions!AA:AA)*Convert!$B$3*Convert!$B$5</f>
        <v>0</v>
      </c>
      <c r="N47">
        <v>0</v>
      </c>
      <c r="O47">
        <v>0</v>
      </c>
      <c r="P47">
        <v>0</v>
      </c>
      <c r="Q47">
        <f>_xlfn.XLOOKUP($A47,TT_Emissions!$A:$A,TT_Emissions!AC:AC)*Convert!$B$5</f>
        <v>4.0160173464367803</v>
      </c>
      <c r="R47">
        <f>_xlfn.XLOOKUP($A47,TT_Emissions!$A:$A,TT_Emissions!AD:AD)*Convert!$B$5</f>
        <v>974.36499731999982</v>
      </c>
      <c r="S47">
        <f>_xlfn.XLOOKUP($A47,TT_Emissions!$A:$A,TT_Emissions!AE:AE)*Convert!$B$5</f>
        <v>0</v>
      </c>
      <c r="T47">
        <f>_xlfn.IFNA(_xlfn.XLOOKUP($A47,TT_Energy!$A:$A,TT_Energy!B:B),"")</f>
        <v>2430.4</v>
      </c>
      <c r="U47">
        <f>_xlfn.IFNA(_xlfn.XLOOKUP($A47,TT_Energy!$A:$A,TT_Energy!C:C),"")</f>
        <v>2590.9</v>
      </c>
      <c r="V47">
        <f>_xlfn.IFNA(_xlfn.XLOOKUP($A47,N_C_CO2!A:A,N_C_CO2!D:D)*Convert!$B$5,"")</f>
        <v>79.493647800000005</v>
      </c>
    </row>
    <row r="48" spans="1:22" x14ac:dyDescent="0.2">
      <c r="A48" t="str">
        <v>L1</v>
      </c>
      <c r="B48">
        <f>_xlfn.XLOOKUP($A48,TT_Emissions!$A:$A,TT_Emissions!P:P)*Convert!$B$2*Convert!$B$5</f>
        <v>890.32885535999992</v>
      </c>
      <c r="C48">
        <f>_xlfn.XLOOKUP($A48,TT_Emissions!$A:$A,TT_Emissions!Q:Q)*Convert!$B$2*Convert!$B$5</f>
        <v>211.9830608</v>
      </c>
      <c r="D48">
        <f>_xlfn.XLOOKUP($A48,TT_Emissions!$A:$A,TT_Emissions!R:R)*Convert!$B$2*Convert!$B$5</f>
        <v>0</v>
      </c>
      <c r="E48">
        <f>_xlfn.XLOOKUP($A48,TT_Emissions!$A:$A,TT_Emissions!S:S)*Convert!$B$2*Convert!$B$5</f>
        <v>105.9915304</v>
      </c>
      <c r="F48">
        <f>_xlfn.XLOOKUP($A48,TT_Emissions!$A:$A,TT_Emissions!T:T)*Convert!$B$2*Convert!$B$5</f>
        <v>0</v>
      </c>
      <c r="G48">
        <f>_xlfn.XLOOKUP($A48,TT_Emissions!$A:$A,TT_Emissions!U:U)*Convert!$B$2*Convert!$B$5</f>
        <v>11.283731713141446</v>
      </c>
      <c r="H48">
        <f>_xlfn.XLOOKUP($A48,TT_Emissions!$A:$A,TT_Emissions!V:V)*Convert!$B$3*Convert!$B$5</f>
        <v>285.89322619499995</v>
      </c>
      <c r="I48">
        <f>_xlfn.XLOOKUP($A48,TT_Emissions!$A:$A,TT_Emissions!W:W)*Convert!$B$3*Convert!$B$5</f>
        <v>0</v>
      </c>
      <c r="J48">
        <f>_xlfn.XLOOKUP($A48,TT_Emissions!$A:$A,TT_Emissions!X:X)*Convert!$B$3*Convert!$B$5</f>
        <v>23.072084920999998</v>
      </c>
      <c r="K48">
        <f>_xlfn.XLOOKUP($A48,TT_Emissions!$A:$A,TT_Emissions!AB:AB)*Convert!$B$3*Convert!$B$5</f>
        <v>38.011259907347494</v>
      </c>
      <c r="L48">
        <f>_xlfn.XLOOKUP($A48,TT_Emissions!$A:$A,TT_Emissions!Z:Z)*Convert!$B$3*Convert!$B$5</f>
        <v>0</v>
      </c>
      <c r="M48">
        <f>_xlfn.XLOOKUP($A48,TT_Emissions!$A:$A,TT_Emissions!AA:AA)*Convert!$B$3*Convert!$B$5</f>
        <v>0</v>
      </c>
      <c r="N48">
        <v>0</v>
      </c>
      <c r="O48">
        <v>0</v>
      </c>
      <c r="P48">
        <v>0</v>
      </c>
      <c r="Q48">
        <f>_xlfn.XLOOKUP($A48,TT_Emissions!$A:$A,TT_Emissions!AC:AC)*Convert!$B$5</f>
        <v>3.0892441126436774</v>
      </c>
      <c r="R48">
        <f>_xlfn.XLOOKUP($A48,TT_Emissions!$A:$A,TT_Emissions!AD:AD)*Convert!$B$5</f>
        <v>0</v>
      </c>
      <c r="S48">
        <f>_xlfn.XLOOKUP($A48,TT_Emissions!$A:$A,TT_Emissions!AE:AE)*Convert!$B$5</f>
        <v>663.67484518142203</v>
      </c>
      <c r="T48">
        <f>_xlfn.IFNA(_xlfn.XLOOKUP($A48,TT_Energy!$A:$A,TT_Energy!B:B),"")</f>
        <v>2294</v>
      </c>
      <c r="U48">
        <f>_xlfn.IFNA(_xlfn.XLOOKUP($A48,TT_Energy!$A:$A,TT_Energy!C:C),"")</f>
        <v>11604</v>
      </c>
      <c r="V48" t="str">
        <f>_xlfn.IFNA(_xlfn.XLOOKUP($A48,N_C_CO2!A:A,N_C_CO2!D:D)*Convert!$B$5,"")</f>
        <v/>
      </c>
    </row>
    <row r="49" spans="1:22" x14ac:dyDescent="0.2">
      <c r="A49" t="str">
        <v>L5</v>
      </c>
      <c r="B49">
        <f>_xlfn.XLOOKUP($A49,TT_Emissions!$A:$A,TT_Emissions!P:P)*Convert!$B$2*Convert!$B$5</f>
        <v>890.32885535999992</v>
      </c>
      <c r="C49">
        <f>_xlfn.XLOOKUP($A49,TT_Emissions!$A:$A,TT_Emissions!Q:Q)*Convert!$B$2*Convert!$B$5</f>
        <v>211.9830608</v>
      </c>
      <c r="D49">
        <f>_xlfn.XLOOKUP($A49,TT_Emissions!$A:$A,TT_Emissions!R:R)*Convert!$B$2*Convert!$B$5</f>
        <v>0</v>
      </c>
      <c r="E49">
        <f>_xlfn.XLOOKUP($A49,TT_Emissions!$A:$A,TT_Emissions!S:S)*Convert!$B$2*Convert!$B$5</f>
        <v>0</v>
      </c>
      <c r="F49">
        <f>_xlfn.XLOOKUP($A49,TT_Emissions!$A:$A,TT_Emissions!T:T)*Convert!$B$2*Convert!$B$5</f>
        <v>0</v>
      </c>
      <c r="G49">
        <f>_xlfn.XLOOKUP($A49,TT_Emissions!$A:$A,TT_Emissions!U:U)*Convert!$B$2*Convert!$B$5</f>
        <v>0</v>
      </c>
      <c r="H49">
        <f>_xlfn.XLOOKUP($A49,TT_Emissions!$A:$A,TT_Emissions!V:V)*Convert!$B$3*Convert!$B$5</f>
        <v>285.89322619499995</v>
      </c>
      <c r="I49">
        <f>_xlfn.XLOOKUP($A49,TT_Emissions!$A:$A,TT_Emissions!W:W)*Convert!$B$3*Convert!$B$5</f>
        <v>0</v>
      </c>
      <c r="J49">
        <f>_xlfn.XLOOKUP($A49,TT_Emissions!$A:$A,TT_Emissions!X:X)*Convert!$B$3*Convert!$B$5</f>
        <v>23.072084920999998</v>
      </c>
      <c r="K49">
        <f>_xlfn.XLOOKUP($A49,TT_Emissions!$A:$A,TT_Emissions!AB:AB)*Convert!$B$3*Convert!$B$5</f>
        <v>0</v>
      </c>
      <c r="L49">
        <f>_xlfn.XLOOKUP($A49,TT_Emissions!$A:$A,TT_Emissions!Z:Z)*Convert!$B$3*Convert!$B$5</f>
        <v>0</v>
      </c>
      <c r="M49">
        <f>_xlfn.XLOOKUP($A49,TT_Emissions!$A:$A,TT_Emissions!AA:AA)*Convert!$B$3*Convert!$B$5</f>
        <v>0</v>
      </c>
      <c r="N49">
        <v>0</v>
      </c>
      <c r="O49">
        <v>0</v>
      </c>
      <c r="P49">
        <v>0</v>
      </c>
      <c r="Q49">
        <f>_xlfn.XLOOKUP($A49,TT_Emissions!$A:$A,TT_Emissions!AC:AC)*Convert!$B$5</f>
        <v>0</v>
      </c>
      <c r="R49">
        <f>_xlfn.XLOOKUP($A49,TT_Emissions!$A:$A,TT_Emissions!AD:AD)*Convert!$B$5</f>
        <v>730.77374798999995</v>
      </c>
      <c r="S49">
        <f>_xlfn.XLOOKUP($A49,TT_Emissions!$A:$A,TT_Emissions!AE:AE)*Convert!$B$5</f>
        <v>0</v>
      </c>
      <c r="T49">
        <f>_xlfn.IFNA(_xlfn.XLOOKUP($A49,TT_Energy!$A:$A,TT_Energy!B:B),"")</f>
        <v>2397.6999999999998</v>
      </c>
      <c r="U49">
        <f>_xlfn.IFNA(_xlfn.XLOOKUP($A49,TT_Energy!$A:$A,TT_Energy!C:C),"")</f>
        <v>17730.800000000003</v>
      </c>
      <c r="V49" t="str">
        <f>_xlfn.IFNA(_xlfn.XLOOKUP($A49,N_C_CO2!A:A,N_C_CO2!D:D)*Convert!$B$5,"")</f>
        <v/>
      </c>
    </row>
    <row r="50" spans="1:22" x14ac:dyDescent="0.2">
      <c r="A50" t="str">
        <v>L6</v>
      </c>
      <c r="B50">
        <f>_xlfn.XLOOKUP($A50,TT_Emissions!$A:$A,TT_Emissions!P:P)*Convert!$B$2*Convert!$B$5</f>
        <v>890.32885535999992</v>
      </c>
      <c r="C50">
        <f>_xlfn.XLOOKUP($A50,TT_Emissions!$A:$A,TT_Emissions!Q:Q)*Convert!$B$2*Convert!$B$5</f>
        <v>211.9830608</v>
      </c>
      <c r="D50">
        <f>_xlfn.XLOOKUP($A50,TT_Emissions!$A:$A,TT_Emissions!R:R)*Convert!$B$2*Convert!$B$5</f>
        <v>0</v>
      </c>
      <c r="E50">
        <f>_xlfn.XLOOKUP($A50,TT_Emissions!$A:$A,TT_Emissions!S:S)*Convert!$B$2*Convert!$B$5</f>
        <v>0</v>
      </c>
      <c r="F50">
        <f>_xlfn.XLOOKUP($A50,TT_Emissions!$A:$A,TT_Emissions!T:T)*Convert!$B$2*Convert!$B$5</f>
        <v>0</v>
      </c>
      <c r="G50">
        <f>_xlfn.XLOOKUP($A50,TT_Emissions!$A:$A,TT_Emissions!U:U)*Convert!$B$2*Convert!$B$5</f>
        <v>0</v>
      </c>
      <c r="H50">
        <f>_xlfn.XLOOKUP($A50,TT_Emissions!$A:$A,TT_Emissions!V:V)*Convert!$B$3*Convert!$B$5</f>
        <v>285.89322619499995</v>
      </c>
      <c r="I50">
        <f>_xlfn.XLOOKUP($A50,TT_Emissions!$A:$A,TT_Emissions!W:W)*Convert!$B$3*Convert!$B$5</f>
        <v>0</v>
      </c>
      <c r="J50">
        <f>_xlfn.XLOOKUP($A50,TT_Emissions!$A:$A,TT_Emissions!X:X)*Convert!$B$3*Convert!$B$5</f>
        <v>23.072084920999998</v>
      </c>
      <c r="K50">
        <f>_xlfn.XLOOKUP($A50,TT_Emissions!$A:$A,TT_Emissions!AB:AB)*Convert!$B$3*Convert!$B$5</f>
        <v>0</v>
      </c>
      <c r="L50">
        <f>_xlfn.XLOOKUP($A50,TT_Emissions!$A:$A,TT_Emissions!Z:Z)*Convert!$B$3*Convert!$B$5</f>
        <v>0</v>
      </c>
      <c r="M50">
        <f>_xlfn.XLOOKUP($A50,TT_Emissions!$A:$A,TT_Emissions!AA:AA)*Convert!$B$3*Convert!$B$5</f>
        <v>0</v>
      </c>
      <c r="N50">
        <v>0</v>
      </c>
      <c r="O50">
        <v>0</v>
      </c>
      <c r="P50">
        <v>0</v>
      </c>
      <c r="Q50">
        <f>_xlfn.XLOOKUP($A50,TT_Emissions!$A:$A,TT_Emissions!AC:AC)*Convert!$B$5</f>
        <v>0</v>
      </c>
      <c r="R50">
        <f>_xlfn.XLOOKUP($A50,TT_Emissions!$A:$A,TT_Emissions!AD:AD)*Convert!$B$5</f>
        <v>730.77374798999995</v>
      </c>
      <c r="S50">
        <f>_xlfn.XLOOKUP($A50,TT_Emissions!$A:$A,TT_Emissions!AE:AE)*Convert!$B$5</f>
        <v>0</v>
      </c>
      <c r="T50">
        <f>_xlfn.IFNA(_xlfn.XLOOKUP($A50,TT_Energy!$A:$A,TT_Energy!B:B),"")</f>
        <v>2270.4</v>
      </c>
      <c r="U50">
        <f>_xlfn.IFNA(_xlfn.XLOOKUP($A50,TT_Energy!$A:$A,TT_Energy!C:C),"")</f>
        <v>13569.6</v>
      </c>
      <c r="V50" t="str">
        <f>_xlfn.IFNA(_xlfn.XLOOKUP($A50,N_C_CO2!A:A,N_C_CO2!D:D)*Convert!$B$5,"")</f>
        <v/>
      </c>
    </row>
    <row r="51" spans="1:22" x14ac:dyDescent="0.2">
      <c r="A51" t="str">
        <v>L7</v>
      </c>
      <c r="B51">
        <f>_xlfn.XLOOKUP($A51,TT_Emissions!$A:$A,TT_Emissions!P:P)*Convert!$B$2*Convert!$B$5</f>
        <v>890.32885535999992</v>
      </c>
      <c r="C51">
        <f>_xlfn.XLOOKUP($A51,TT_Emissions!$A:$A,TT_Emissions!Q:Q)*Convert!$B$2*Convert!$B$5</f>
        <v>0</v>
      </c>
      <c r="D51">
        <f>_xlfn.XLOOKUP($A51,TT_Emissions!$A:$A,TT_Emissions!R:R)*Convert!$B$2*Convert!$B$5</f>
        <v>0</v>
      </c>
      <c r="E51">
        <f>_xlfn.XLOOKUP($A51,TT_Emissions!$A:$A,TT_Emissions!S:S)*Convert!$B$2*Convert!$B$5</f>
        <v>105.9915304</v>
      </c>
      <c r="F51">
        <f>_xlfn.XLOOKUP($A51,TT_Emissions!$A:$A,TT_Emissions!T:T)*Convert!$B$2*Convert!$B$5</f>
        <v>0</v>
      </c>
      <c r="G51">
        <f>_xlfn.XLOOKUP($A51,TT_Emissions!$A:$A,TT_Emissions!U:U)*Convert!$B$2*Convert!$B$5</f>
        <v>0</v>
      </c>
      <c r="H51">
        <f>_xlfn.XLOOKUP($A51,TT_Emissions!$A:$A,TT_Emissions!V:V)*Convert!$B$3*Convert!$B$5</f>
        <v>285.89322619499995</v>
      </c>
      <c r="I51">
        <f>_xlfn.XLOOKUP($A51,TT_Emissions!$A:$A,TT_Emissions!W:W)*Convert!$B$3*Convert!$B$5</f>
        <v>0</v>
      </c>
      <c r="J51">
        <f>_xlfn.XLOOKUP($A51,TT_Emissions!$A:$A,TT_Emissions!X:X)*Convert!$B$3*Convert!$B$5</f>
        <v>23.072084920999998</v>
      </c>
      <c r="K51">
        <f>_xlfn.XLOOKUP($A51,TT_Emissions!$A:$A,TT_Emissions!AB:AB)*Convert!$B$3*Convert!$B$5</f>
        <v>38.011259907347494</v>
      </c>
      <c r="L51">
        <f>_xlfn.XLOOKUP($A51,TT_Emissions!$A:$A,TT_Emissions!Z:Z)*Convert!$B$3*Convert!$B$5</f>
        <v>0</v>
      </c>
      <c r="M51">
        <f>_xlfn.XLOOKUP($A51,TT_Emissions!$A:$A,TT_Emissions!AA:AA)*Convert!$B$3*Convert!$B$5</f>
        <v>0</v>
      </c>
      <c r="N51">
        <v>0</v>
      </c>
      <c r="O51">
        <v>0</v>
      </c>
      <c r="P51">
        <v>0</v>
      </c>
      <c r="Q51">
        <f>_xlfn.XLOOKUP($A51,TT_Emissions!$A:$A,TT_Emissions!AC:AC)*Convert!$B$5</f>
        <v>3.0892441126436774</v>
      </c>
      <c r="R51">
        <f>_xlfn.XLOOKUP($A51,TT_Emissions!$A:$A,TT_Emissions!AD:AD)*Convert!$B$5</f>
        <v>0</v>
      </c>
      <c r="S51">
        <f>_xlfn.XLOOKUP($A51,TT_Emissions!$A:$A,TT_Emissions!AE:AE)*Convert!$B$5</f>
        <v>0</v>
      </c>
      <c r="T51">
        <f>_xlfn.IFNA(_xlfn.XLOOKUP($A51,TT_Energy!$A:$A,TT_Energy!B:B),"")</f>
        <v>2136.5</v>
      </c>
      <c r="U51">
        <f>_xlfn.IFNA(_xlfn.XLOOKUP($A51,TT_Energy!$A:$A,TT_Energy!C:C),"")</f>
        <v>11603.7</v>
      </c>
      <c r="V51" t="str">
        <f>_xlfn.IFNA(_xlfn.XLOOKUP($A51,N_C_CO2!A:A,N_C_CO2!D:D)*Convert!$B$5,"")</f>
        <v/>
      </c>
    </row>
    <row r="52" spans="1:22" x14ac:dyDescent="0.2">
      <c r="A52" t="str">
        <v>LAGOON_AER</v>
      </c>
      <c r="B52">
        <f>_xlfn.XLOOKUP($A52,TT_Emissions!$A:$A,TT_Emissions!P:P)*Convert!$B$2*Convert!$B$5</f>
        <v>34.977205032000001</v>
      </c>
      <c r="C52">
        <f>_xlfn.XLOOKUP($A52,TT_Emissions!$A:$A,TT_Emissions!Q:Q)*Convert!$B$2*Convert!$B$5</f>
        <v>0</v>
      </c>
      <c r="D52">
        <f>_xlfn.XLOOKUP($A52,TT_Emissions!$A:$A,TT_Emissions!R:R)*Convert!$B$2*Convert!$B$5</f>
        <v>0</v>
      </c>
      <c r="E52">
        <f>_xlfn.XLOOKUP($A52,TT_Emissions!$A:$A,TT_Emissions!S:S)*Convert!$B$2*Convert!$B$5</f>
        <v>137.78898952</v>
      </c>
      <c r="F52">
        <f>_xlfn.XLOOKUP($A52,TT_Emissions!$A:$A,TT_Emissions!T:T)*Convert!$B$2*Convert!$B$5</f>
        <v>0</v>
      </c>
      <c r="G52">
        <f>_xlfn.XLOOKUP($A52,TT_Emissions!$A:$A,TT_Emissions!U:U)*Convert!$B$2*Convert!$B$5</f>
        <v>0</v>
      </c>
      <c r="H52">
        <f>_xlfn.XLOOKUP($A52,TT_Emissions!$A:$A,TT_Emissions!V:V)*Convert!$B$3*Convert!$B$5</f>
        <v>24.075219048000001</v>
      </c>
      <c r="I52">
        <f>_xlfn.XLOOKUP($A52,TT_Emissions!$A:$A,TT_Emissions!W:W)*Convert!$B$3*Convert!$B$5</f>
        <v>0</v>
      </c>
      <c r="J52">
        <f>_xlfn.XLOOKUP($A52,TT_Emissions!$A:$A,TT_Emissions!X:X)*Convert!$B$3*Convert!$B$5</f>
        <v>240.75219048</v>
      </c>
      <c r="K52">
        <f>_xlfn.XLOOKUP($A52,TT_Emissions!$A:$A,TT_Emissions!AB:AB)*Convert!$B$3*Convert!$B$5</f>
        <v>18.89026952906875</v>
      </c>
      <c r="L52">
        <f>_xlfn.XLOOKUP($A52,TT_Emissions!$A:$A,TT_Emissions!Z:Z)*Convert!$B$3*Convert!$B$5</f>
        <v>0</v>
      </c>
      <c r="M52">
        <f>_xlfn.XLOOKUP($A52,TT_Emissions!$A:$A,TT_Emissions!AA:AA)*Convert!$B$3*Convert!$B$5</f>
        <v>0</v>
      </c>
      <c r="N52">
        <v>0</v>
      </c>
      <c r="O52">
        <v>0</v>
      </c>
      <c r="P52">
        <v>0</v>
      </c>
      <c r="Q52">
        <f>_xlfn.XLOOKUP($A52,TT_Emissions!$A:$A,TT_Emissions!AC:AC)*Convert!$B$5</f>
        <v>4.0160173464367803</v>
      </c>
      <c r="R52">
        <f>_xlfn.XLOOKUP($A52,TT_Emissions!$A:$A,TT_Emissions!AD:AD)*Convert!$B$5</f>
        <v>0</v>
      </c>
      <c r="S52">
        <f>_xlfn.XLOOKUP($A52,TT_Emissions!$A:$A,TT_Emissions!AE:AE)*Convert!$B$5</f>
        <v>0</v>
      </c>
      <c r="T52">
        <f>_xlfn.IFNA(_xlfn.XLOOKUP($A52,TT_Energy!$A:$A,TT_Energy!B:B),"")</f>
        <v>1386.3</v>
      </c>
      <c r="U52">
        <f>_xlfn.IFNA(_xlfn.XLOOKUP($A52,TT_Energy!$A:$A,TT_Energy!C:C),"")</f>
        <v>0</v>
      </c>
      <c r="V52">
        <f>_xlfn.IFNA(_xlfn.XLOOKUP($A52,N_C_CO2!A:A,N_C_CO2!D:D)*Convert!$B$5,"")</f>
        <v>79.493647800000005</v>
      </c>
    </row>
    <row r="53" spans="1:22" x14ac:dyDescent="0.2">
      <c r="A53" t="str">
        <v>LAGOON_ANAER</v>
      </c>
      <c r="B53">
        <f>_xlfn.XLOOKUP($A53,TT_Emissions!$A:$A,TT_Emissions!P:P)*Convert!$B$2*Convert!$B$5</f>
        <v>0</v>
      </c>
      <c r="C53">
        <f>_xlfn.XLOOKUP($A53,TT_Emissions!$A:$A,TT_Emissions!Q:Q)*Convert!$B$2*Convert!$B$5</f>
        <v>635.94918240000004</v>
      </c>
      <c r="D53">
        <f>_xlfn.XLOOKUP($A53,TT_Emissions!$A:$A,TT_Emissions!R:R)*Convert!$B$2*Convert!$B$5</f>
        <v>0</v>
      </c>
      <c r="E53">
        <f>_xlfn.XLOOKUP($A53,TT_Emissions!$A:$A,TT_Emissions!S:S)*Convert!$B$2*Convert!$B$5</f>
        <v>0</v>
      </c>
      <c r="F53">
        <f>_xlfn.XLOOKUP($A53,TT_Emissions!$A:$A,TT_Emissions!T:T)*Convert!$B$2*Convert!$B$5</f>
        <v>0</v>
      </c>
      <c r="G53">
        <f>_xlfn.XLOOKUP($A53,TT_Emissions!$A:$A,TT_Emissions!U:U)*Convert!$B$2*Convert!$B$5</f>
        <v>0</v>
      </c>
      <c r="H53">
        <f>_xlfn.XLOOKUP($A53,TT_Emissions!$A:$A,TT_Emissions!V:V)*Convert!$B$3*Convert!$B$5</f>
        <v>0</v>
      </c>
      <c r="I53">
        <f>_xlfn.XLOOKUP($A53,TT_Emissions!$A:$A,TT_Emissions!W:W)*Convert!$B$3*Convert!$B$5</f>
        <v>0</v>
      </c>
      <c r="J53">
        <f>_xlfn.XLOOKUP($A53,TT_Emissions!$A:$A,TT_Emissions!X:X)*Convert!$B$3*Convert!$B$5</f>
        <v>0</v>
      </c>
      <c r="K53">
        <f>_xlfn.XLOOKUP($A53,TT_Emissions!$A:$A,TT_Emissions!AB:AB)*Convert!$B$3*Convert!$B$5</f>
        <v>0</v>
      </c>
      <c r="L53">
        <f>_xlfn.XLOOKUP($A53,TT_Emissions!$A:$A,TT_Emissions!Z:Z)*Convert!$B$3*Convert!$B$5</f>
        <v>0</v>
      </c>
      <c r="M53">
        <f>_xlfn.XLOOKUP($A53,TT_Emissions!$A:$A,TT_Emissions!AA:AA)*Convert!$B$3*Convert!$B$5</f>
        <v>0</v>
      </c>
      <c r="N53">
        <v>0</v>
      </c>
      <c r="O53">
        <v>0</v>
      </c>
      <c r="P53">
        <v>0</v>
      </c>
      <c r="Q53">
        <f>_xlfn.XLOOKUP($A53,TT_Emissions!$A:$A,TT_Emissions!AC:AC)*Convert!$B$5</f>
        <v>0</v>
      </c>
      <c r="R53">
        <f>_xlfn.XLOOKUP($A53,TT_Emissions!$A:$A,TT_Emissions!AD:AD)*Convert!$B$5</f>
        <v>0</v>
      </c>
      <c r="S53">
        <f>_xlfn.XLOOKUP($A53,TT_Emissions!$A:$A,TT_Emissions!AE:AE)*Convert!$B$5</f>
        <v>0</v>
      </c>
      <c r="T53">
        <f>_xlfn.IFNA(_xlfn.XLOOKUP($A53,TT_Energy!$A:$A,TT_Energy!B:B),"")</f>
        <v>660</v>
      </c>
      <c r="U53">
        <f>_xlfn.IFNA(_xlfn.XLOOKUP($A53,TT_Energy!$A:$A,TT_Energy!C:C),"")</f>
        <v>0</v>
      </c>
      <c r="V53">
        <f>_xlfn.IFNA(_xlfn.XLOOKUP($A53,N_C_CO2!A:A,N_C_CO2!D:D)*Convert!$B$5,"")</f>
        <v>79.493647800000005</v>
      </c>
    </row>
    <row r="54" spans="1:22" x14ac:dyDescent="0.2">
      <c r="A54" t="str">
        <v>LAGOON_FAC</v>
      </c>
      <c r="B54">
        <f>_xlfn.XLOOKUP($A54,TT_Emissions!$A:$A,TT_Emissions!P:P)*Convert!$B$2*Convert!$B$5</f>
        <v>0</v>
      </c>
      <c r="C54">
        <f>_xlfn.XLOOKUP($A54,TT_Emissions!$A:$A,TT_Emissions!Q:Q)*Convert!$B$2*Convert!$B$5</f>
        <v>158.98729560000001</v>
      </c>
      <c r="D54">
        <f>_xlfn.XLOOKUP($A54,TT_Emissions!$A:$A,TT_Emissions!R:R)*Convert!$B$2*Convert!$B$5</f>
        <v>0</v>
      </c>
      <c r="E54">
        <f>_xlfn.XLOOKUP($A54,TT_Emissions!$A:$A,TT_Emissions!S:S)*Convert!$B$2*Convert!$B$5</f>
        <v>0</v>
      </c>
      <c r="F54">
        <f>_xlfn.XLOOKUP($A54,TT_Emissions!$A:$A,TT_Emissions!T:T)*Convert!$B$2*Convert!$B$5</f>
        <v>0</v>
      </c>
      <c r="G54">
        <f>_xlfn.XLOOKUP($A54,TT_Emissions!$A:$A,TT_Emissions!U:U)*Convert!$B$2*Convert!$B$5</f>
        <v>0</v>
      </c>
      <c r="H54">
        <f>_xlfn.XLOOKUP($A54,TT_Emissions!$A:$A,TT_Emissions!V:V)*Convert!$B$3*Convert!$B$5</f>
        <v>0</v>
      </c>
      <c r="I54">
        <f>_xlfn.XLOOKUP($A54,TT_Emissions!$A:$A,TT_Emissions!W:W)*Convert!$B$3*Convert!$B$5</f>
        <v>0</v>
      </c>
      <c r="J54">
        <f>_xlfn.XLOOKUP($A54,TT_Emissions!$A:$A,TT_Emissions!X:X)*Convert!$B$3*Convert!$B$5</f>
        <v>0</v>
      </c>
      <c r="K54">
        <f>_xlfn.XLOOKUP($A54,TT_Emissions!$A:$A,TT_Emissions!AB:AB)*Convert!$B$3*Convert!$B$5</f>
        <v>0</v>
      </c>
      <c r="L54">
        <f>_xlfn.XLOOKUP($A54,TT_Emissions!$A:$A,TT_Emissions!Z:Z)*Convert!$B$3*Convert!$B$5</f>
        <v>0</v>
      </c>
      <c r="M54">
        <f>_xlfn.XLOOKUP($A54,TT_Emissions!$A:$A,TT_Emissions!AA:AA)*Convert!$B$3*Convert!$B$5</f>
        <v>0</v>
      </c>
      <c r="N54">
        <v>0</v>
      </c>
      <c r="O54">
        <v>0</v>
      </c>
      <c r="P54">
        <v>0</v>
      </c>
      <c r="Q54">
        <f>_xlfn.XLOOKUP($A54,TT_Emissions!$A:$A,TT_Emissions!AC:AC)*Convert!$B$5</f>
        <v>0</v>
      </c>
      <c r="R54">
        <f>_xlfn.XLOOKUP($A54,TT_Emissions!$A:$A,TT_Emissions!AD:AD)*Convert!$B$5</f>
        <v>0</v>
      </c>
      <c r="S54">
        <f>_xlfn.XLOOKUP($A54,TT_Emissions!$A:$A,TT_Emissions!AE:AE)*Convert!$B$5</f>
        <v>0</v>
      </c>
      <c r="T54">
        <f>_xlfn.IFNA(_xlfn.XLOOKUP($A54,TT_Energy!$A:$A,TT_Energy!B:B),"")</f>
        <v>660</v>
      </c>
      <c r="U54">
        <f>_xlfn.IFNA(_xlfn.XLOOKUP($A54,TT_Energy!$A:$A,TT_Energy!C:C),"")</f>
        <v>0</v>
      </c>
      <c r="V54">
        <f>_xlfn.IFNA(_xlfn.XLOOKUP($A54,N_C_CO2!A:A,N_C_CO2!D:D)*Convert!$B$5,"")</f>
        <v>79.493647800000005</v>
      </c>
    </row>
    <row r="55" spans="1:22" x14ac:dyDescent="0.2">
      <c r="A55" t="str">
        <v>M1</v>
      </c>
      <c r="B55">
        <f>_xlfn.XLOOKUP($A55,TT_Emissions!$A:$A,TT_Emissions!P:P)*Convert!$B$2*Convert!$B$5</f>
        <v>890.32885535999992</v>
      </c>
      <c r="C55">
        <f>_xlfn.XLOOKUP($A55,TT_Emissions!$A:$A,TT_Emissions!Q:Q)*Convert!$B$2*Convert!$B$5</f>
        <v>211.9830608</v>
      </c>
      <c r="D55">
        <f>_xlfn.XLOOKUP($A55,TT_Emissions!$A:$A,TT_Emissions!R:R)*Convert!$B$2*Convert!$B$5</f>
        <v>0</v>
      </c>
      <c r="E55">
        <f>_xlfn.XLOOKUP($A55,TT_Emissions!$A:$A,TT_Emissions!S:S)*Convert!$B$2*Convert!$B$5</f>
        <v>105.9915304</v>
      </c>
      <c r="F55">
        <f>_xlfn.XLOOKUP($A55,TT_Emissions!$A:$A,TT_Emissions!T:T)*Convert!$B$2*Convert!$B$5</f>
        <v>0</v>
      </c>
      <c r="G55">
        <f>_xlfn.XLOOKUP($A55,TT_Emissions!$A:$A,TT_Emissions!U:U)*Convert!$B$2*Convert!$B$5</f>
        <v>11.283731713141446</v>
      </c>
      <c r="H55">
        <f>_xlfn.XLOOKUP($A55,TT_Emissions!$A:$A,TT_Emissions!V:V)*Convert!$B$3*Convert!$B$5</f>
        <v>285.89322619499995</v>
      </c>
      <c r="I55">
        <f>_xlfn.XLOOKUP($A55,TT_Emissions!$A:$A,TT_Emissions!W:W)*Convert!$B$3*Convert!$B$5</f>
        <v>0</v>
      </c>
      <c r="J55">
        <f>_xlfn.XLOOKUP($A55,TT_Emissions!$A:$A,TT_Emissions!X:X)*Convert!$B$3*Convert!$B$5</f>
        <v>23.072084920999998</v>
      </c>
      <c r="K55">
        <f>_xlfn.XLOOKUP($A55,TT_Emissions!$A:$A,TT_Emissions!AB:AB)*Convert!$B$3*Convert!$B$5</f>
        <v>38.011259907347494</v>
      </c>
      <c r="L55">
        <f>_xlfn.XLOOKUP($A55,TT_Emissions!$A:$A,TT_Emissions!Z:Z)*Convert!$B$3*Convert!$B$5</f>
        <v>0</v>
      </c>
      <c r="M55">
        <f>_xlfn.XLOOKUP($A55,TT_Emissions!$A:$A,TT_Emissions!AA:AA)*Convert!$B$3*Convert!$B$5</f>
        <v>0</v>
      </c>
      <c r="N55">
        <v>0</v>
      </c>
      <c r="O55">
        <v>0</v>
      </c>
      <c r="P55">
        <v>0</v>
      </c>
      <c r="Q55">
        <f>_xlfn.XLOOKUP($A55,TT_Emissions!$A:$A,TT_Emissions!AC:AC)*Convert!$B$5</f>
        <v>3.0892441126436774</v>
      </c>
      <c r="R55">
        <f>_xlfn.XLOOKUP($A55,TT_Emissions!$A:$A,TT_Emissions!AD:AD)*Convert!$B$5</f>
        <v>0</v>
      </c>
      <c r="S55">
        <f>_xlfn.XLOOKUP($A55,TT_Emissions!$A:$A,TT_Emissions!AE:AE)*Convert!$B$5</f>
        <v>663.67484518142203</v>
      </c>
      <c r="T55">
        <f>_xlfn.IFNA(_xlfn.XLOOKUP($A55,TT_Energy!$A:$A,TT_Energy!B:B),"")</f>
        <v>2144</v>
      </c>
      <c r="U55">
        <f>_xlfn.IFNA(_xlfn.XLOOKUP($A55,TT_Energy!$A:$A,TT_Energy!C:C),"")</f>
        <v>8157</v>
      </c>
      <c r="V55" t="str">
        <f>_xlfn.IFNA(_xlfn.XLOOKUP($A55,N_C_CO2!A:A,N_C_CO2!D:D)*Convert!$B$5,"")</f>
        <v/>
      </c>
    </row>
    <row r="56" spans="1:22" x14ac:dyDescent="0.2">
      <c r="A56" t="str">
        <v>M3</v>
      </c>
      <c r="B56">
        <f>_xlfn.XLOOKUP($A56,TT_Emissions!$A:$A,TT_Emissions!P:P)*Convert!$B$2*Convert!$B$5</f>
        <v>890.32885535999992</v>
      </c>
      <c r="C56">
        <f>_xlfn.XLOOKUP($A56,TT_Emissions!$A:$A,TT_Emissions!Q:Q)*Convert!$B$2*Convert!$B$5</f>
        <v>0</v>
      </c>
      <c r="D56">
        <f>_xlfn.XLOOKUP($A56,TT_Emissions!$A:$A,TT_Emissions!R:R)*Convert!$B$2*Convert!$B$5</f>
        <v>0</v>
      </c>
      <c r="E56">
        <f>_xlfn.XLOOKUP($A56,TT_Emissions!$A:$A,TT_Emissions!S:S)*Convert!$B$2*Convert!$B$5</f>
        <v>105.9915304</v>
      </c>
      <c r="F56">
        <f>_xlfn.XLOOKUP($A56,TT_Emissions!$A:$A,TT_Emissions!T:T)*Convert!$B$2*Convert!$B$5</f>
        <v>0</v>
      </c>
      <c r="G56">
        <f>_xlfn.XLOOKUP($A56,TT_Emissions!$A:$A,TT_Emissions!U:U)*Convert!$B$2*Convert!$B$5</f>
        <v>0</v>
      </c>
      <c r="H56">
        <f>_xlfn.XLOOKUP($A56,TT_Emissions!$A:$A,TT_Emissions!V:V)*Convert!$B$3*Convert!$B$5</f>
        <v>285.89322619499995</v>
      </c>
      <c r="I56">
        <f>_xlfn.XLOOKUP($A56,TT_Emissions!$A:$A,TT_Emissions!W:W)*Convert!$B$3*Convert!$B$5</f>
        <v>0</v>
      </c>
      <c r="J56">
        <f>_xlfn.XLOOKUP($A56,TT_Emissions!$A:$A,TT_Emissions!X:X)*Convert!$B$3*Convert!$B$5</f>
        <v>23.072084920999998</v>
      </c>
      <c r="K56">
        <f>_xlfn.XLOOKUP($A56,TT_Emissions!$A:$A,TT_Emissions!AB:AB)*Convert!$B$3*Convert!$B$5</f>
        <v>38.011259907347494</v>
      </c>
      <c r="L56">
        <f>_xlfn.XLOOKUP($A56,TT_Emissions!$A:$A,TT_Emissions!Z:Z)*Convert!$B$3*Convert!$B$5</f>
        <v>0</v>
      </c>
      <c r="M56">
        <f>_xlfn.XLOOKUP($A56,TT_Emissions!$A:$A,TT_Emissions!AA:AA)*Convert!$B$3*Convert!$B$5</f>
        <v>0</v>
      </c>
      <c r="N56">
        <v>0</v>
      </c>
      <c r="O56">
        <v>0</v>
      </c>
      <c r="P56">
        <v>0</v>
      </c>
      <c r="Q56">
        <f>_xlfn.XLOOKUP($A56,TT_Emissions!$A:$A,TT_Emissions!AC:AC)*Convert!$B$5</f>
        <v>3.0892441126436774</v>
      </c>
      <c r="R56">
        <f>_xlfn.XLOOKUP($A56,TT_Emissions!$A:$A,TT_Emissions!AD:AD)*Convert!$B$5</f>
        <v>0</v>
      </c>
      <c r="S56">
        <f>_xlfn.XLOOKUP($A56,TT_Emissions!$A:$A,TT_Emissions!AE:AE)*Convert!$B$5</f>
        <v>0</v>
      </c>
      <c r="T56">
        <f>_xlfn.IFNA(_xlfn.XLOOKUP($A56,TT_Energy!$A:$A,TT_Energy!B:B),"")</f>
        <v>1437.25</v>
      </c>
      <c r="U56">
        <f>_xlfn.IFNA(_xlfn.XLOOKUP($A56,TT_Energy!$A:$A,TT_Energy!C:C),"")</f>
        <v>9692.7999999999993</v>
      </c>
      <c r="V56" t="str">
        <f>_xlfn.IFNA(_xlfn.XLOOKUP($A56,N_C_CO2!A:A,N_C_CO2!D:D)*Convert!$B$5,"")</f>
        <v/>
      </c>
    </row>
    <row r="57" spans="1:22" x14ac:dyDescent="0.2">
      <c r="A57" t="str">
        <v>M5</v>
      </c>
      <c r="B57">
        <f>_xlfn.XLOOKUP($A57,TT_Emissions!$A:$A,TT_Emissions!P:P)*Convert!$B$2*Convert!$B$5</f>
        <v>890.32885535999992</v>
      </c>
      <c r="C57">
        <f>_xlfn.XLOOKUP($A57,TT_Emissions!$A:$A,TT_Emissions!Q:Q)*Convert!$B$2*Convert!$B$5</f>
        <v>211.9830608</v>
      </c>
      <c r="D57">
        <f>_xlfn.XLOOKUP($A57,TT_Emissions!$A:$A,TT_Emissions!R:R)*Convert!$B$2*Convert!$B$5</f>
        <v>0</v>
      </c>
      <c r="E57">
        <f>_xlfn.XLOOKUP($A57,TT_Emissions!$A:$A,TT_Emissions!S:S)*Convert!$B$2*Convert!$B$5</f>
        <v>0</v>
      </c>
      <c r="F57">
        <f>_xlfn.XLOOKUP($A57,TT_Emissions!$A:$A,TT_Emissions!T:T)*Convert!$B$2*Convert!$B$5</f>
        <v>0</v>
      </c>
      <c r="G57">
        <f>_xlfn.XLOOKUP($A57,TT_Emissions!$A:$A,TT_Emissions!U:U)*Convert!$B$2*Convert!$B$5</f>
        <v>0</v>
      </c>
      <c r="H57">
        <f>_xlfn.XLOOKUP($A57,TT_Emissions!$A:$A,TT_Emissions!V:V)*Convert!$B$3*Convert!$B$5</f>
        <v>285.89322619499995</v>
      </c>
      <c r="I57">
        <f>_xlfn.XLOOKUP($A57,TT_Emissions!$A:$A,TT_Emissions!W:W)*Convert!$B$3*Convert!$B$5</f>
        <v>0</v>
      </c>
      <c r="J57">
        <f>_xlfn.XLOOKUP($A57,TT_Emissions!$A:$A,TT_Emissions!X:X)*Convert!$B$3*Convert!$B$5</f>
        <v>23.072084920999998</v>
      </c>
      <c r="K57">
        <f>_xlfn.XLOOKUP($A57,TT_Emissions!$A:$A,TT_Emissions!AB:AB)*Convert!$B$3*Convert!$B$5</f>
        <v>0</v>
      </c>
      <c r="L57">
        <f>_xlfn.XLOOKUP($A57,TT_Emissions!$A:$A,TT_Emissions!Z:Z)*Convert!$B$3*Convert!$B$5</f>
        <v>0</v>
      </c>
      <c r="M57">
        <f>_xlfn.XLOOKUP($A57,TT_Emissions!$A:$A,TT_Emissions!AA:AA)*Convert!$B$3*Convert!$B$5</f>
        <v>0</v>
      </c>
      <c r="N57">
        <v>0</v>
      </c>
      <c r="O57">
        <v>0</v>
      </c>
      <c r="P57">
        <v>0</v>
      </c>
      <c r="Q57">
        <f>_xlfn.XLOOKUP($A57,TT_Emissions!$A:$A,TT_Emissions!AC:AC)*Convert!$B$5</f>
        <v>0</v>
      </c>
      <c r="R57">
        <f>_xlfn.XLOOKUP($A57,TT_Emissions!$A:$A,TT_Emissions!AD:AD)*Convert!$B$5</f>
        <v>730.77374798999995</v>
      </c>
      <c r="S57">
        <f>_xlfn.XLOOKUP($A57,TT_Emissions!$A:$A,TT_Emissions!AE:AE)*Convert!$B$5</f>
        <v>0</v>
      </c>
      <c r="T57">
        <f>_xlfn.IFNA(_xlfn.XLOOKUP($A57,TT_Energy!$A:$A,TT_Energy!B:B),"")</f>
        <v>1670.5</v>
      </c>
      <c r="U57">
        <f>_xlfn.IFNA(_xlfn.XLOOKUP($A57,TT_Energy!$A:$A,TT_Energy!C:C),"")</f>
        <v>14916.9</v>
      </c>
      <c r="V57" t="str">
        <f>_xlfn.IFNA(_xlfn.XLOOKUP($A57,N_C_CO2!A:A,N_C_CO2!D:D)*Convert!$B$5,"")</f>
        <v/>
      </c>
    </row>
    <row r="58" spans="1:22" x14ac:dyDescent="0.2">
      <c r="A58" t="str">
        <v>M7</v>
      </c>
      <c r="B58">
        <f>_xlfn.XLOOKUP($A58,TT_Emissions!$A:$A,TT_Emissions!P:P)*Convert!$B$2*Convert!$B$5</f>
        <v>890.32885535999992</v>
      </c>
      <c r="C58">
        <f>_xlfn.XLOOKUP($A58,TT_Emissions!$A:$A,TT_Emissions!Q:Q)*Convert!$B$2*Convert!$B$5</f>
        <v>0</v>
      </c>
      <c r="D58">
        <f>_xlfn.XLOOKUP($A58,TT_Emissions!$A:$A,TT_Emissions!R:R)*Convert!$B$2*Convert!$B$5</f>
        <v>0</v>
      </c>
      <c r="E58">
        <f>_xlfn.XLOOKUP($A58,TT_Emissions!$A:$A,TT_Emissions!S:S)*Convert!$B$2*Convert!$B$5</f>
        <v>105.9915304</v>
      </c>
      <c r="F58">
        <f>_xlfn.XLOOKUP($A58,TT_Emissions!$A:$A,TT_Emissions!T:T)*Convert!$B$2*Convert!$B$5</f>
        <v>0</v>
      </c>
      <c r="G58">
        <f>_xlfn.XLOOKUP($A58,TT_Emissions!$A:$A,TT_Emissions!U:U)*Convert!$B$2*Convert!$B$5</f>
        <v>0</v>
      </c>
      <c r="H58">
        <f>_xlfn.XLOOKUP($A58,TT_Emissions!$A:$A,TT_Emissions!V:V)*Convert!$B$3*Convert!$B$5</f>
        <v>285.89322619499995</v>
      </c>
      <c r="I58">
        <f>_xlfn.XLOOKUP($A58,TT_Emissions!$A:$A,TT_Emissions!W:W)*Convert!$B$3*Convert!$B$5</f>
        <v>0</v>
      </c>
      <c r="J58">
        <f>_xlfn.XLOOKUP($A58,TT_Emissions!$A:$A,TT_Emissions!X:X)*Convert!$B$3*Convert!$B$5</f>
        <v>23.072084920999998</v>
      </c>
      <c r="K58">
        <f>_xlfn.XLOOKUP($A58,TT_Emissions!$A:$A,TT_Emissions!AB:AB)*Convert!$B$3*Convert!$B$5</f>
        <v>38.011259907347494</v>
      </c>
      <c r="L58">
        <f>_xlfn.XLOOKUP($A58,TT_Emissions!$A:$A,TT_Emissions!Z:Z)*Convert!$B$3*Convert!$B$5</f>
        <v>0</v>
      </c>
      <c r="M58">
        <f>_xlfn.XLOOKUP($A58,TT_Emissions!$A:$A,TT_Emissions!AA:AA)*Convert!$B$3*Convert!$B$5</f>
        <v>0</v>
      </c>
      <c r="N58">
        <v>0</v>
      </c>
      <c r="O58">
        <v>0</v>
      </c>
      <c r="P58">
        <v>0</v>
      </c>
      <c r="Q58">
        <f>_xlfn.XLOOKUP($A58,TT_Emissions!$A:$A,TT_Emissions!AC:AC)*Convert!$B$5</f>
        <v>3.0892441126436774</v>
      </c>
      <c r="R58">
        <f>_xlfn.XLOOKUP($A58,TT_Emissions!$A:$A,TT_Emissions!AD:AD)*Convert!$B$5</f>
        <v>0</v>
      </c>
      <c r="S58">
        <f>_xlfn.XLOOKUP($A58,TT_Emissions!$A:$A,TT_Emissions!AE:AE)*Convert!$B$5</f>
        <v>0</v>
      </c>
      <c r="T58">
        <f>_xlfn.IFNA(_xlfn.XLOOKUP($A58,TT_Energy!$A:$A,TT_Energy!B:B),"")</f>
        <v>1409.3000000000002</v>
      </c>
      <c r="U58">
        <f>_xlfn.IFNA(_xlfn.XLOOKUP($A58,TT_Energy!$A:$A,TT_Energy!C:C),"")</f>
        <v>8789.7999999999993</v>
      </c>
      <c r="V58" t="str">
        <f>_xlfn.IFNA(_xlfn.XLOOKUP($A58,N_C_CO2!A:A,N_C_CO2!D:D)*Convert!$B$5,"")</f>
        <v/>
      </c>
    </row>
    <row r="59" spans="1:22" x14ac:dyDescent="0.2">
      <c r="A59" t="str">
        <v>N1</v>
      </c>
      <c r="B59">
        <f>_xlfn.XLOOKUP($A59,TT_Emissions!$A:$A,TT_Emissions!P:P)*Convert!$B$2*Convert!$B$5</f>
        <v>890.32885535999992</v>
      </c>
      <c r="C59">
        <f>_xlfn.XLOOKUP($A59,TT_Emissions!$A:$A,TT_Emissions!Q:Q)*Convert!$B$2*Convert!$B$5</f>
        <v>211.9830608</v>
      </c>
      <c r="D59">
        <f>_xlfn.XLOOKUP($A59,TT_Emissions!$A:$A,TT_Emissions!R:R)*Convert!$B$2*Convert!$B$5</f>
        <v>0</v>
      </c>
      <c r="E59">
        <f>_xlfn.XLOOKUP($A59,TT_Emissions!$A:$A,TT_Emissions!S:S)*Convert!$B$2*Convert!$B$5</f>
        <v>111.29110691999999</v>
      </c>
      <c r="F59">
        <f>_xlfn.XLOOKUP($A59,TT_Emissions!$A:$A,TT_Emissions!T:T)*Convert!$B$2*Convert!$B$5</f>
        <v>0</v>
      </c>
      <c r="G59">
        <f>_xlfn.XLOOKUP($A59,TT_Emissions!$A:$A,TT_Emissions!U:U)*Convert!$B$2*Convert!$B$5</f>
        <v>11.283731713141446</v>
      </c>
      <c r="H59">
        <f>_xlfn.XLOOKUP($A59,TT_Emissions!$A:$A,TT_Emissions!V:V)*Convert!$B$3*Convert!$B$5</f>
        <v>280.87755555999996</v>
      </c>
      <c r="I59">
        <f>_xlfn.XLOOKUP($A59,TT_Emissions!$A:$A,TT_Emissions!W:W)*Convert!$B$3*Convert!$B$5</f>
        <v>0</v>
      </c>
      <c r="J59">
        <f>_xlfn.XLOOKUP($A59,TT_Emissions!$A:$A,TT_Emissions!X:X)*Convert!$B$3*Convert!$B$5</f>
        <v>24.075219048000001</v>
      </c>
      <c r="K59">
        <f>_xlfn.XLOOKUP($A59,TT_Emissions!$A:$A,TT_Emissions!AB:AB)*Convert!$B$3*Convert!$B$5</f>
        <v>38.011259907347494</v>
      </c>
      <c r="L59">
        <f>_xlfn.XLOOKUP($A59,TT_Emissions!$A:$A,TT_Emissions!Z:Z)*Convert!$B$3*Convert!$B$5</f>
        <v>0</v>
      </c>
      <c r="M59">
        <f>_xlfn.XLOOKUP($A59,TT_Emissions!$A:$A,TT_Emissions!AA:AA)*Convert!$B$3*Convert!$B$5</f>
        <v>0</v>
      </c>
      <c r="N59">
        <v>0</v>
      </c>
      <c r="O59">
        <v>0</v>
      </c>
      <c r="P59">
        <v>0</v>
      </c>
      <c r="Q59">
        <f>_xlfn.XLOOKUP($A59,TT_Emissions!$A:$A,TT_Emissions!AC:AC)*Convert!$B$5</f>
        <v>3.2437063182758608</v>
      </c>
      <c r="R59">
        <f>_xlfn.XLOOKUP($A59,TT_Emissions!$A:$A,TT_Emissions!AD:AD)*Convert!$B$5</f>
        <v>0</v>
      </c>
      <c r="S59">
        <f>_xlfn.XLOOKUP($A59,TT_Emissions!$A:$A,TT_Emissions!AE:AE)*Convert!$B$5</f>
        <v>663.67484518142203</v>
      </c>
      <c r="T59">
        <f>_xlfn.IFNA(_xlfn.XLOOKUP($A59,TT_Energy!$A:$A,TT_Energy!B:B),"")</f>
        <v>6587</v>
      </c>
      <c r="U59">
        <f>_xlfn.IFNA(_xlfn.XLOOKUP($A59,TT_Energy!$A:$A,TT_Energy!C:C),"")</f>
        <v>22002</v>
      </c>
      <c r="V59">
        <f>_xlfn.IFNA(_xlfn.XLOOKUP($A59,N_C_CO2!A:A,N_C_CO2!D:D)*Convert!$B$5,"")</f>
        <v>79.493647800000005</v>
      </c>
    </row>
    <row r="60" spans="1:22" x14ac:dyDescent="0.2">
      <c r="A60" t="str">
        <v>N1P</v>
      </c>
      <c r="B60">
        <f>_xlfn.XLOOKUP($A60,TT_Emissions!$A:$A,TT_Emissions!P:P)*Convert!$B$2*Convert!$B$5</f>
        <v>890.32885535999992</v>
      </c>
      <c r="C60">
        <f>_xlfn.XLOOKUP($A60,TT_Emissions!$A:$A,TT_Emissions!Q:Q)*Convert!$B$2*Convert!$B$5</f>
        <v>211.9830608</v>
      </c>
      <c r="D60">
        <f>_xlfn.XLOOKUP($A60,TT_Emissions!$A:$A,TT_Emissions!R:R)*Convert!$B$2*Convert!$B$5</f>
        <v>0</v>
      </c>
      <c r="E60">
        <f>_xlfn.XLOOKUP($A60,TT_Emissions!$A:$A,TT_Emissions!S:S)*Convert!$B$2*Convert!$B$5</f>
        <v>111.29110691999999</v>
      </c>
      <c r="F60">
        <f>_xlfn.XLOOKUP($A60,TT_Emissions!$A:$A,TT_Emissions!T:T)*Convert!$B$2*Convert!$B$5</f>
        <v>0</v>
      </c>
      <c r="G60">
        <f>_xlfn.XLOOKUP($A60,TT_Emissions!$A:$A,TT_Emissions!U:U)*Convert!$B$2*Convert!$B$5</f>
        <v>11.283731713141446</v>
      </c>
      <c r="H60">
        <f>_xlfn.XLOOKUP($A60,TT_Emissions!$A:$A,TT_Emissions!V:V)*Convert!$B$3*Convert!$B$5</f>
        <v>280.87755555999996</v>
      </c>
      <c r="I60">
        <f>_xlfn.XLOOKUP($A60,TT_Emissions!$A:$A,TT_Emissions!W:W)*Convert!$B$3*Convert!$B$5</f>
        <v>0</v>
      </c>
      <c r="J60">
        <f>_xlfn.XLOOKUP($A60,TT_Emissions!$A:$A,TT_Emissions!X:X)*Convert!$B$3*Convert!$B$5</f>
        <v>24.075219048000001</v>
      </c>
      <c r="K60">
        <f>_xlfn.XLOOKUP($A60,TT_Emissions!$A:$A,TT_Emissions!AB:AB)*Convert!$B$3*Convert!$B$5</f>
        <v>38.011259907347494</v>
      </c>
      <c r="L60">
        <f>_xlfn.XLOOKUP($A60,TT_Emissions!$A:$A,TT_Emissions!Z:Z)*Convert!$B$3*Convert!$B$5</f>
        <v>0</v>
      </c>
      <c r="M60">
        <f>_xlfn.XLOOKUP($A60,TT_Emissions!$A:$A,TT_Emissions!AA:AA)*Convert!$B$3*Convert!$B$5</f>
        <v>0</v>
      </c>
      <c r="N60">
        <v>0</v>
      </c>
      <c r="O60">
        <v>0</v>
      </c>
      <c r="P60">
        <v>0</v>
      </c>
      <c r="Q60">
        <f>_xlfn.XLOOKUP($A60,TT_Emissions!$A:$A,TT_Emissions!AC:AC)*Convert!$B$5</f>
        <v>3.2437063182758608</v>
      </c>
      <c r="R60">
        <f>_xlfn.XLOOKUP($A60,TT_Emissions!$A:$A,TT_Emissions!AD:AD)*Convert!$B$5</f>
        <v>0</v>
      </c>
      <c r="S60">
        <f>_xlfn.XLOOKUP($A60,TT_Emissions!$A:$A,TT_Emissions!AE:AE)*Convert!$B$5</f>
        <v>663.67484518142203</v>
      </c>
      <c r="T60">
        <f>_xlfn.IFNA(_xlfn.XLOOKUP($A60,TT_Energy!$A:$A,TT_Energy!B:B),"")</f>
        <v>5328</v>
      </c>
      <c r="U60">
        <f>_xlfn.IFNA(_xlfn.XLOOKUP($A60,TT_Energy!$A:$A,TT_Energy!C:C),"")</f>
        <v>0</v>
      </c>
      <c r="V60" t="str">
        <f>_xlfn.IFNA(_xlfn.XLOOKUP($A60,N_C_CO2!A:A,N_C_CO2!D:D)*Convert!$B$5,"")</f>
        <v/>
      </c>
    </row>
    <row r="61" spans="1:22" x14ac:dyDescent="0.2">
      <c r="A61" t="str">
        <v>N2</v>
      </c>
      <c r="B61">
        <f>_xlfn.XLOOKUP($A61,TT_Emissions!$A:$A,TT_Emissions!P:P)*Convert!$B$2*Convert!$B$5</f>
        <v>890.32885535999992</v>
      </c>
      <c r="C61">
        <f>_xlfn.XLOOKUP($A61,TT_Emissions!$A:$A,TT_Emissions!Q:Q)*Convert!$B$2*Convert!$B$5</f>
        <v>0</v>
      </c>
      <c r="D61">
        <f>_xlfn.XLOOKUP($A61,TT_Emissions!$A:$A,TT_Emissions!R:R)*Convert!$B$2*Convert!$B$5</f>
        <v>0</v>
      </c>
      <c r="E61">
        <f>_xlfn.XLOOKUP($A61,TT_Emissions!$A:$A,TT_Emissions!S:S)*Convert!$B$2*Convert!$B$5</f>
        <v>111.29110691999999</v>
      </c>
      <c r="F61">
        <f>_xlfn.XLOOKUP($A61,TT_Emissions!$A:$A,TT_Emissions!T:T)*Convert!$B$2*Convert!$B$5</f>
        <v>0</v>
      </c>
      <c r="G61">
        <f>_xlfn.XLOOKUP($A61,TT_Emissions!$A:$A,TT_Emissions!U:U)*Convert!$B$2*Convert!$B$5</f>
        <v>0</v>
      </c>
      <c r="H61">
        <f>_xlfn.XLOOKUP($A61,TT_Emissions!$A:$A,TT_Emissions!V:V)*Convert!$B$3*Convert!$B$5</f>
        <v>280.87755555999996</v>
      </c>
      <c r="I61">
        <f>_xlfn.XLOOKUP($A61,TT_Emissions!$A:$A,TT_Emissions!W:W)*Convert!$B$3*Convert!$B$5</f>
        <v>0</v>
      </c>
      <c r="J61">
        <f>_xlfn.XLOOKUP($A61,TT_Emissions!$A:$A,TT_Emissions!X:X)*Convert!$B$3*Convert!$B$5</f>
        <v>24.075219048000001</v>
      </c>
      <c r="K61">
        <f>_xlfn.XLOOKUP($A61,TT_Emissions!$A:$A,TT_Emissions!AB:AB)*Convert!$B$3*Convert!$B$5</f>
        <v>38.011259907347494</v>
      </c>
      <c r="L61">
        <f>_xlfn.XLOOKUP($A61,TT_Emissions!$A:$A,TT_Emissions!Z:Z)*Convert!$B$3*Convert!$B$5</f>
        <v>0</v>
      </c>
      <c r="M61">
        <f>_xlfn.XLOOKUP($A61,TT_Emissions!$A:$A,TT_Emissions!AA:AA)*Convert!$B$3*Convert!$B$5</f>
        <v>0</v>
      </c>
      <c r="N61">
        <v>0</v>
      </c>
      <c r="O61">
        <v>0</v>
      </c>
      <c r="P61">
        <v>0</v>
      </c>
      <c r="Q61">
        <f>_xlfn.XLOOKUP($A61,TT_Emissions!$A:$A,TT_Emissions!AC:AC)*Convert!$B$5</f>
        <v>3.2437063182758608</v>
      </c>
      <c r="R61">
        <f>_xlfn.XLOOKUP($A61,TT_Emissions!$A:$A,TT_Emissions!AD:AD)*Convert!$B$5</f>
        <v>0</v>
      </c>
      <c r="S61">
        <f>_xlfn.XLOOKUP($A61,TT_Emissions!$A:$A,TT_Emissions!AE:AE)*Convert!$B$5</f>
        <v>0</v>
      </c>
      <c r="T61">
        <f>_xlfn.IFNA(_xlfn.XLOOKUP($A61,TT_Energy!$A:$A,TT_Energy!B:B),"")</f>
        <v>6645</v>
      </c>
      <c r="U61">
        <f>_xlfn.IFNA(_xlfn.XLOOKUP($A61,TT_Energy!$A:$A,TT_Energy!C:C),"")</f>
        <v>17126</v>
      </c>
      <c r="V61">
        <f>_xlfn.IFNA(_xlfn.XLOOKUP($A61,N_C_CO2!A:A,N_C_CO2!D:D)*Convert!$B$5,"")</f>
        <v>79.493647800000005</v>
      </c>
    </row>
    <row r="62" spans="1:22" x14ac:dyDescent="0.2">
      <c r="A62" t="str">
        <v>N2P</v>
      </c>
      <c r="B62">
        <f>_xlfn.XLOOKUP($A62,TT_Emissions!$A:$A,TT_Emissions!P:P)*Convert!$B$2*Convert!$B$5</f>
        <v>890.32885535999992</v>
      </c>
      <c r="C62">
        <f>_xlfn.XLOOKUP($A62,TT_Emissions!$A:$A,TT_Emissions!Q:Q)*Convert!$B$2*Convert!$B$5</f>
        <v>0</v>
      </c>
      <c r="D62">
        <f>_xlfn.XLOOKUP($A62,TT_Emissions!$A:$A,TT_Emissions!R:R)*Convert!$B$2*Convert!$B$5</f>
        <v>0</v>
      </c>
      <c r="E62">
        <f>_xlfn.XLOOKUP($A62,TT_Emissions!$A:$A,TT_Emissions!S:S)*Convert!$B$2*Convert!$B$5</f>
        <v>111.29110691999999</v>
      </c>
      <c r="F62">
        <f>_xlfn.XLOOKUP($A62,TT_Emissions!$A:$A,TT_Emissions!T:T)*Convert!$B$2*Convert!$B$5</f>
        <v>0</v>
      </c>
      <c r="G62">
        <f>_xlfn.XLOOKUP($A62,TT_Emissions!$A:$A,TT_Emissions!U:U)*Convert!$B$2*Convert!$B$5</f>
        <v>0</v>
      </c>
      <c r="H62">
        <f>_xlfn.XLOOKUP($A62,TT_Emissions!$A:$A,TT_Emissions!V:V)*Convert!$B$3*Convert!$B$5</f>
        <v>280.87755555999996</v>
      </c>
      <c r="I62">
        <f>_xlfn.XLOOKUP($A62,TT_Emissions!$A:$A,TT_Emissions!W:W)*Convert!$B$3*Convert!$B$5</f>
        <v>0</v>
      </c>
      <c r="J62">
        <f>_xlfn.XLOOKUP($A62,TT_Emissions!$A:$A,TT_Emissions!X:X)*Convert!$B$3*Convert!$B$5</f>
        <v>24.075219048000001</v>
      </c>
      <c r="K62">
        <f>_xlfn.XLOOKUP($A62,TT_Emissions!$A:$A,TT_Emissions!AB:AB)*Convert!$B$3*Convert!$B$5</f>
        <v>38.011259907347494</v>
      </c>
      <c r="L62">
        <f>_xlfn.XLOOKUP($A62,TT_Emissions!$A:$A,TT_Emissions!Z:Z)*Convert!$B$3*Convert!$B$5</f>
        <v>0</v>
      </c>
      <c r="M62">
        <f>_xlfn.XLOOKUP($A62,TT_Emissions!$A:$A,TT_Emissions!AA:AA)*Convert!$B$3*Convert!$B$5</f>
        <v>0</v>
      </c>
      <c r="N62">
        <v>0</v>
      </c>
      <c r="O62">
        <v>0</v>
      </c>
      <c r="P62">
        <v>0</v>
      </c>
      <c r="Q62">
        <f>_xlfn.XLOOKUP($A62,TT_Emissions!$A:$A,TT_Emissions!AC:AC)*Convert!$B$5</f>
        <v>3.2437063182758608</v>
      </c>
      <c r="R62">
        <f>_xlfn.XLOOKUP($A62,TT_Emissions!$A:$A,TT_Emissions!AD:AD)*Convert!$B$5</f>
        <v>0</v>
      </c>
      <c r="S62">
        <f>_xlfn.XLOOKUP($A62,TT_Emissions!$A:$A,TT_Emissions!AE:AE)*Convert!$B$5</f>
        <v>0</v>
      </c>
      <c r="T62">
        <f>_xlfn.IFNA(_xlfn.XLOOKUP($A62,TT_Energy!$A:$A,TT_Energy!B:B),"")</f>
        <v>5551</v>
      </c>
      <c r="U62">
        <f>_xlfn.IFNA(_xlfn.XLOOKUP($A62,TT_Energy!$A:$A,TT_Energy!C:C),"")</f>
        <v>625</v>
      </c>
      <c r="V62" t="str">
        <f>_xlfn.IFNA(_xlfn.XLOOKUP($A62,N_C_CO2!A:A,N_C_CO2!D:D)*Convert!$B$5,"")</f>
        <v/>
      </c>
    </row>
    <row r="63" spans="1:22" x14ac:dyDescent="0.2">
      <c r="A63" t="str">
        <v>N7</v>
      </c>
      <c r="B63">
        <f>_xlfn.XLOOKUP($A63,TT_Emissions!$A:$A,TT_Emissions!P:P)*Convert!$B$2*Convert!$B$5</f>
        <v>890.32885535999992</v>
      </c>
      <c r="C63">
        <f>_xlfn.XLOOKUP($A63,TT_Emissions!$A:$A,TT_Emissions!Q:Q)*Convert!$B$2*Convert!$B$5</f>
        <v>0</v>
      </c>
      <c r="D63">
        <f>_xlfn.XLOOKUP($A63,TT_Emissions!$A:$A,TT_Emissions!R:R)*Convert!$B$2*Convert!$B$5</f>
        <v>0</v>
      </c>
      <c r="E63">
        <f>_xlfn.XLOOKUP($A63,TT_Emissions!$A:$A,TT_Emissions!S:S)*Convert!$B$2*Convert!$B$5</f>
        <v>111.29110691999999</v>
      </c>
      <c r="F63">
        <f>_xlfn.XLOOKUP($A63,TT_Emissions!$A:$A,TT_Emissions!T:T)*Convert!$B$2*Convert!$B$5</f>
        <v>0</v>
      </c>
      <c r="G63">
        <f>_xlfn.XLOOKUP($A63,TT_Emissions!$A:$A,TT_Emissions!U:U)*Convert!$B$2*Convert!$B$5</f>
        <v>0</v>
      </c>
      <c r="H63">
        <f>_xlfn.XLOOKUP($A63,TT_Emissions!$A:$A,TT_Emissions!V:V)*Convert!$B$3*Convert!$B$5</f>
        <v>280.87755555999996</v>
      </c>
      <c r="I63">
        <f>_xlfn.XLOOKUP($A63,TT_Emissions!$A:$A,TT_Emissions!W:W)*Convert!$B$3*Convert!$B$5</f>
        <v>0</v>
      </c>
      <c r="J63">
        <f>_xlfn.XLOOKUP($A63,TT_Emissions!$A:$A,TT_Emissions!X:X)*Convert!$B$3*Convert!$B$5</f>
        <v>24.075219048000001</v>
      </c>
      <c r="K63">
        <f>_xlfn.XLOOKUP($A63,TT_Emissions!$A:$A,TT_Emissions!AB:AB)*Convert!$B$3*Convert!$B$5</f>
        <v>38.011259907347494</v>
      </c>
      <c r="L63">
        <f>_xlfn.XLOOKUP($A63,TT_Emissions!$A:$A,TT_Emissions!Z:Z)*Convert!$B$3*Convert!$B$5</f>
        <v>0</v>
      </c>
      <c r="M63">
        <f>_xlfn.XLOOKUP($A63,TT_Emissions!$A:$A,TT_Emissions!AA:AA)*Convert!$B$3*Convert!$B$5</f>
        <v>0</v>
      </c>
      <c r="N63">
        <v>0</v>
      </c>
      <c r="O63">
        <v>0</v>
      </c>
      <c r="P63">
        <v>0</v>
      </c>
      <c r="Q63">
        <f>_xlfn.XLOOKUP($A63,TT_Emissions!$A:$A,TT_Emissions!AC:AC)*Convert!$B$5</f>
        <v>3.2437063182758608</v>
      </c>
      <c r="R63">
        <f>_xlfn.XLOOKUP($A63,TT_Emissions!$A:$A,TT_Emissions!AD:AD)*Convert!$B$5</f>
        <v>0</v>
      </c>
      <c r="S63">
        <f>_xlfn.XLOOKUP($A63,TT_Emissions!$A:$A,TT_Emissions!AE:AE)*Convert!$B$5</f>
        <v>0</v>
      </c>
      <c r="T63">
        <f>_xlfn.IFNA(_xlfn.XLOOKUP($A63,TT_Energy!$A:$A,TT_Energy!B:B),"")</f>
        <v>6429.5</v>
      </c>
      <c r="U63">
        <f>_xlfn.IFNA(_xlfn.XLOOKUP($A63,TT_Energy!$A:$A,TT_Energy!C:C),"")</f>
        <v>220015</v>
      </c>
      <c r="V63" t="str">
        <f>_xlfn.IFNA(_xlfn.XLOOKUP($A63,N_C_CO2!A:A,N_C_CO2!D:D)*Convert!$B$5,"")</f>
        <v/>
      </c>
    </row>
    <row r="64" spans="1:22" x14ac:dyDescent="0.2">
      <c r="A64" t="str">
        <v>O1</v>
      </c>
      <c r="B64">
        <f>_xlfn.XLOOKUP($A64,TT_Emissions!$A:$A,TT_Emissions!P:P)*Convert!$B$2*Convert!$B$5</f>
        <v>34.977205032000001</v>
      </c>
      <c r="C64">
        <f>_xlfn.XLOOKUP($A64,TT_Emissions!$A:$A,TT_Emissions!Q:Q)*Convert!$B$2*Convert!$B$5</f>
        <v>264.97882600000003</v>
      </c>
      <c r="D64">
        <f>_xlfn.XLOOKUP($A64,TT_Emissions!$A:$A,TT_Emissions!R:R)*Convert!$B$2*Convert!$B$5</f>
        <v>0</v>
      </c>
      <c r="E64">
        <f>_xlfn.XLOOKUP($A64,TT_Emissions!$A:$A,TT_Emissions!S:S)*Convert!$B$2*Convert!$B$5</f>
        <v>137.78898952</v>
      </c>
      <c r="F64">
        <f>_xlfn.XLOOKUP($A64,TT_Emissions!$A:$A,TT_Emissions!T:T)*Convert!$B$2*Convert!$B$5</f>
        <v>0</v>
      </c>
      <c r="G64">
        <f>_xlfn.XLOOKUP($A64,TT_Emissions!$A:$A,TT_Emissions!U:U)*Convert!$B$2*Convert!$B$5</f>
        <v>15.044975617521926</v>
      </c>
      <c r="H64">
        <f>_xlfn.XLOOKUP($A64,TT_Emissions!$A:$A,TT_Emissions!V:V)*Convert!$B$3*Convert!$B$5</f>
        <v>24.075219048000001</v>
      </c>
      <c r="I64">
        <f>_xlfn.XLOOKUP($A64,TT_Emissions!$A:$A,TT_Emissions!W:W)*Convert!$B$3*Convert!$B$5</f>
        <v>0</v>
      </c>
      <c r="J64">
        <f>_xlfn.XLOOKUP($A64,TT_Emissions!$A:$A,TT_Emissions!X:X)*Convert!$B$3*Convert!$B$5</f>
        <v>240.75219048</v>
      </c>
      <c r="K64">
        <f>_xlfn.XLOOKUP($A64,TT_Emissions!$A:$A,TT_Emissions!AB:AB)*Convert!$B$3*Convert!$B$5</f>
        <v>38.011259907347494</v>
      </c>
      <c r="L64">
        <f>_xlfn.XLOOKUP($A64,TT_Emissions!$A:$A,TT_Emissions!Z:Z)*Convert!$B$3*Convert!$B$5</f>
        <v>0</v>
      </c>
      <c r="M64">
        <f>_xlfn.XLOOKUP($A64,TT_Emissions!$A:$A,TT_Emissions!AA:AA)*Convert!$B$3*Convert!$B$5</f>
        <v>0</v>
      </c>
      <c r="N64">
        <v>0</v>
      </c>
      <c r="O64">
        <v>0</v>
      </c>
      <c r="P64">
        <v>0</v>
      </c>
      <c r="Q64">
        <f>_xlfn.XLOOKUP($A64,TT_Emissions!$A:$A,TT_Emissions!AC:AC)*Convert!$B$5</f>
        <v>4.0160173464367803</v>
      </c>
      <c r="R64">
        <f>_xlfn.XLOOKUP($A64,TT_Emissions!$A:$A,TT_Emissions!AD:AD)*Convert!$B$5</f>
        <v>0</v>
      </c>
      <c r="S64">
        <f>_xlfn.XLOOKUP($A64,TT_Emissions!$A:$A,TT_Emissions!AE:AE)*Convert!$B$5</f>
        <v>884.8997935752293</v>
      </c>
      <c r="T64">
        <f>_xlfn.IFNA(_xlfn.XLOOKUP($A64,TT_Energy!$A:$A,TT_Energy!B:B),"")</f>
        <v>1547</v>
      </c>
      <c r="U64">
        <f>_xlfn.IFNA(_xlfn.XLOOKUP($A64,TT_Energy!$A:$A,TT_Energy!C:C),"")</f>
        <v>0</v>
      </c>
      <c r="V64">
        <f>_xlfn.IFNA(_xlfn.XLOOKUP($A64,N_C_CO2!A:A,N_C_CO2!D:D)*Convert!$B$5,"")</f>
        <v>79.493647800000005</v>
      </c>
    </row>
    <row r="65" spans="1:22" x14ac:dyDescent="0.2">
      <c r="A65" t="str">
        <v>O1 w /AeD</v>
      </c>
      <c r="B65">
        <f>_xlfn.XLOOKUP($A65,TT_Emissions!$A:$A,TT_Emissions!P:P)*Convert!$B$2*Convert!$B$5</f>
        <v>34.977205032000001</v>
      </c>
      <c r="C65">
        <f>_xlfn.XLOOKUP($A65,TT_Emissions!$A:$A,TT_Emissions!Q:Q)*Convert!$B$2*Convert!$B$5</f>
        <v>0</v>
      </c>
      <c r="D65">
        <f>_xlfn.XLOOKUP($A65,TT_Emissions!$A:$A,TT_Emissions!R:R)*Convert!$B$2*Convert!$B$5</f>
        <v>0</v>
      </c>
      <c r="E65">
        <f>_xlfn.XLOOKUP($A65,TT_Emissions!$A:$A,TT_Emissions!S:S)*Convert!$B$2*Convert!$B$5</f>
        <v>137.78898952</v>
      </c>
      <c r="F65">
        <f>_xlfn.XLOOKUP($A65,TT_Emissions!$A:$A,TT_Emissions!T:T)*Convert!$B$2*Convert!$B$5</f>
        <v>0</v>
      </c>
      <c r="G65">
        <f>_xlfn.XLOOKUP($A65,TT_Emissions!$A:$A,TT_Emissions!U:U)*Convert!$B$2*Convert!$B$5</f>
        <v>0</v>
      </c>
      <c r="H65">
        <f>_xlfn.XLOOKUP($A65,TT_Emissions!$A:$A,TT_Emissions!V:V)*Convert!$B$3*Convert!$B$5</f>
        <v>24.075219048000001</v>
      </c>
      <c r="I65">
        <f>_xlfn.XLOOKUP($A65,TT_Emissions!$A:$A,TT_Emissions!W:W)*Convert!$B$3*Convert!$B$5</f>
        <v>0</v>
      </c>
      <c r="J65">
        <f>_xlfn.XLOOKUP($A65,TT_Emissions!$A:$A,TT_Emissions!X:X)*Convert!$B$3*Convert!$B$5</f>
        <v>240.75219048</v>
      </c>
      <c r="K65">
        <f>_xlfn.XLOOKUP($A65,TT_Emissions!$A:$A,TT_Emissions!AB:AB)*Convert!$B$3*Convert!$B$5</f>
        <v>38.011259907347494</v>
      </c>
      <c r="L65">
        <f>_xlfn.XLOOKUP($A65,TT_Emissions!$A:$A,TT_Emissions!Z:Z)*Convert!$B$3*Convert!$B$5</f>
        <v>0</v>
      </c>
      <c r="M65">
        <f>_xlfn.XLOOKUP($A65,TT_Emissions!$A:$A,TT_Emissions!AA:AA)*Convert!$B$3*Convert!$B$5</f>
        <v>0</v>
      </c>
      <c r="N65">
        <v>0</v>
      </c>
      <c r="O65">
        <v>0</v>
      </c>
      <c r="P65">
        <v>0</v>
      </c>
      <c r="Q65">
        <f>_xlfn.XLOOKUP($A65,TT_Emissions!$A:$A,TT_Emissions!AC:AC)*Convert!$B$5</f>
        <v>4.0160173464367803</v>
      </c>
      <c r="R65">
        <f>_xlfn.XLOOKUP($A65,TT_Emissions!$A:$A,TT_Emissions!AD:AD)*Convert!$B$5</f>
        <v>0</v>
      </c>
      <c r="S65">
        <f>_xlfn.XLOOKUP($A65,TT_Emissions!$A:$A,TT_Emissions!AE:AE)*Convert!$B$5</f>
        <v>0</v>
      </c>
      <c r="T65" t="str">
        <f>_xlfn.IFNA(_xlfn.XLOOKUP($A65,TT_Energy!$A:$A,TT_Energy!B:B),"")</f>
        <v/>
      </c>
      <c r="U65" t="str">
        <f>_xlfn.IFNA(_xlfn.XLOOKUP($A65,TT_Energy!$A:$A,TT_Energy!C:C),"")</f>
        <v/>
      </c>
      <c r="V65" t="str">
        <f>_xlfn.IFNA(_xlfn.XLOOKUP($A65,N_C_CO2!A:A,N_C_CO2!D:D)*Convert!$B$5,"")</f>
        <v/>
      </c>
    </row>
    <row r="66" spans="1:22" x14ac:dyDescent="0.2">
      <c r="A66" t="str">
        <v>O1-AnD+AeD</v>
      </c>
      <c r="B66">
        <f>_xlfn.XLOOKUP($A66,TT_Emissions!$A:$A,TT_Emissions!P:P)*Convert!$B$2*Convert!$B$5</f>
        <v>34.977205032000001</v>
      </c>
      <c r="C66">
        <f>_xlfn.XLOOKUP($A66,TT_Emissions!$A:$A,TT_Emissions!Q:Q)*Convert!$B$2*Convert!$B$5</f>
        <v>0</v>
      </c>
      <c r="D66">
        <f>_xlfn.XLOOKUP($A66,TT_Emissions!$A:$A,TT_Emissions!R:R)*Convert!$B$2*Convert!$B$5</f>
        <v>0</v>
      </c>
      <c r="E66">
        <f>_xlfn.XLOOKUP($A66,TT_Emissions!$A:$A,TT_Emissions!S:S)*Convert!$B$2*Convert!$B$5</f>
        <v>137.78898952</v>
      </c>
      <c r="F66">
        <f>_xlfn.XLOOKUP($A66,TT_Emissions!$A:$A,TT_Emissions!T:T)*Convert!$B$2*Convert!$B$5</f>
        <v>0</v>
      </c>
      <c r="G66">
        <f>_xlfn.XLOOKUP($A66,TT_Emissions!$A:$A,TT_Emissions!U:U)*Convert!$B$2*Convert!$B$5</f>
        <v>0</v>
      </c>
      <c r="H66">
        <f>_xlfn.XLOOKUP($A66,TT_Emissions!$A:$A,TT_Emissions!V:V)*Convert!$B$3*Convert!$B$5</f>
        <v>24.075219048000001</v>
      </c>
      <c r="I66">
        <f>_xlfn.XLOOKUP($A66,TT_Emissions!$A:$A,TT_Emissions!W:W)*Convert!$B$3*Convert!$B$5</f>
        <v>0</v>
      </c>
      <c r="J66">
        <f>_xlfn.XLOOKUP($A66,TT_Emissions!$A:$A,TT_Emissions!X:X)*Convert!$B$3*Convert!$B$5</f>
        <v>240.75219048</v>
      </c>
      <c r="K66">
        <f>_xlfn.XLOOKUP($A66,TT_Emissions!$A:$A,TT_Emissions!AB:AB)*Convert!$B$3*Convert!$B$5</f>
        <v>38.011259907347494</v>
      </c>
      <c r="L66">
        <f>_xlfn.XLOOKUP($A66,TT_Emissions!$A:$A,TT_Emissions!Z:Z)*Convert!$B$3*Convert!$B$5</f>
        <v>0</v>
      </c>
      <c r="M66">
        <f>_xlfn.XLOOKUP($A66,TT_Emissions!$A:$A,TT_Emissions!AA:AA)*Convert!$B$3*Convert!$B$5</f>
        <v>0</v>
      </c>
      <c r="N66">
        <v>0</v>
      </c>
      <c r="O66">
        <v>0</v>
      </c>
      <c r="P66">
        <v>0</v>
      </c>
      <c r="Q66">
        <f>_xlfn.XLOOKUP($A66,TT_Emissions!$A:$A,TT_Emissions!AC:AC)*Convert!$B$5</f>
        <v>4.0160173464367803</v>
      </c>
      <c r="R66">
        <f>_xlfn.XLOOKUP($A66,TT_Emissions!$A:$A,TT_Emissions!AD:AD)*Convert!$B$5</f>
        <v>0</v>
      </c>
      <c r="S66">
        <f>_xlfn.XLOOKUP($A66,TT_Emissions!$A:$A,TT_Emissions!AE:AE)*Convert!$B$5</f>
        <v>0</v>
      </c>
      <c r="T66" t="str">
        <f>_xlfn.IFNA(_xlfn.XLOOKUP($A66,TT_Energy!$A:$A,TT_Energy!B:B),"")</f>
        <v/>
      </c>
      <c r="U66" t="str">
        <f>_xlfn.IFNA(_xlfn.XLOOKUP($A66,TT_Energy!$A:$A,TT_Energy!C:C),"")</f>
        <v/>
      </c>
      <c r="V66" t="str">
        <f>_xlfn.IFNA(_xlfn.XLOOKUP($A66,N_C_CO2!A:A,N_C_CO2!D:D)*Convert!$B$5,"")</f>
        <v/>
      </c>
    </row>
    <row r="67" spans="1:22" x14ac:dyDescent="0.2">
      <c r="A67" t="str">
        <v>O1E</v>
      </c>
      <c r="B67">
        <f>_xlfn.XLOOKUP($A67,TT_Emissions!$A:$A,TT_Emissions!P:P)*Convert!$B$2*Convert!$B$5</f>
        <v>34.977205032000001</v>
      </c>
      <c r="C67">
        <f>_xlfn.XLOOKUP($A67,TT_Emissions!$A:$A,TT_Emissions!Q:Q)*Convert!$B$2*Convert!$B$5</f>
        <v>264.97882600000003</v>
      </c>
      <c r="D67">
        <f>_xlfn.XLOOKUP($A67,TT_Emissions!$A:$A,TT_Emissions!R:R)*Convert!$B$2*Convert!$B$5</f>
        <v>0</v>
      </c>
      <c r="E67">
        <f>_xlfn.XLOOKUP($A67,TT_Emissions!$A:$A,TT_Emissions!S:S)*Convert!$B$2*Convert!$B$5</f>
        <v>137.78898952</v>
      </c>
      <c r="F67">
        <f>_xlfn.XLOOKUP($A67,TT_Emissions!$A:$A,TT_Emissions!T:T)*Convert!$B$2*Convert!$B$5</f>
        <v>0</v>
      </c>
      <c r="G67">
        <f>_xlfn.XLOOKUP($A67,TT_Emissions!$A:$A,TT_Emissions!U:U)*Convert!$B$2*Convert!$B$5</f>
        <v>0</v>
      </c>
      <c r="H67">
        <f>_xlfn.XLOOKUP($A67,TT_Emissions!$A:$A,TT_Emissions!V:V)*Convert!$B$3*Convert!$B$5</f>
        <v>24.075219048000001</v>
      </c>
      <c r="I67">
        <f>_xlfn.XLOOKUP($A67,TT_Emissions!$A:$A,TT_Emissions!W:W)*Convert!$B$3*Convert!$B$5</f>
        <v>0</v>
      </c>
      <c r="J67">
        <f>_xlfn.XLOOKUP($A67,TT_Emissions!$A:$A,TT_Emissions!X:X)*Convert!$B$3*Convert!$B$5</f>
        <v>240.75219048</v>
      </c>
      <c r="K67">
        <f>_xlfn.XLOOKUP($A67,TT_Emissions!$A:$A,TT_Emissions!AB:AB)*Convert!$B$3*Convert!$B$5</f>
        <v>38.011259907347494</v>
      </c>
      <c r="L67">
        <f>_xlfn.XLOOKUP($A67,TT_Emissions!$A:$A,TT_Emissions!Z:Z)*Convert!$B$3*Convert!$B$5</f>
        <v>0</v>
      </c>
      <c r="M67">
        <f>_xlfn.XLOOKUP($A67,TT_Emissions!$A:$A,TT_Emissions!AA:AA)*Convert!$B$3*Convert!$B$5</f>
        <v>0</v>
      </c>
      <c r="N67">
        <v>0</v>
      </c>
      <c r="O67">
        <v>0</v>
      </c>
      <c r="P67">
        <v>0</v>
      </c>
      <c r="Q67">
        <f>_xlfn.XLOOKUP($A67,TT_Emissions!$A:$A,TT_Emissions!AC:AC)*Convert!$B$5</f>
        <v>4.0160173464367803</v>
      </c>
      <c r="R67">
        <f>_xlfn.XLOOKUP($A67,TT_Emissions!$A:$A,TT_Emissions!AD:AD)*Convert!$B$5</f>
        <v>0</v>
      </c>
      <c r="S67">
        <f>_xlfn.XLOOKUP($A67,TT_Emissions!$A:$A,TT_Emissions!AE:AE)*Convert!$B$5</f>
        <v>0</v>
      </c>
      <c r="T67">
        <f>_xlfn.IFNA(_xlfn.XLOOKUP($A67,TT_Energy!$A:$A,TT_Energy!B:B),"")</f>
        <v>925.5916666666667</v>
      </c>
      <c r="U67">
        <f>_xlfn.IFNA(_xlfn.XLOOKUP($A67,TT_Energy!$A:$A,TT_Energy!C:C),"")</f>
        <v>0</v>
      </c>
      <c r="V67">
        <f>_xlfn.IFNA(_xlfn.XLOOKUP($A67,N_C_CO2!A:A,N_C_CO2!D:D)*Convert!$B$5,"")</f>
        <v>79.493647800000005</v>
      </c>
    </row>
    <row r="68" spans="1:22" x14ac:dyDescent="0.2">
      <c r="A68" t="str">
        <v>O2</v>
      </c>
      <c r="B68">
        <f>_xlfn.XLOOKUP($A68,TT_Emissions!$A:$A,TT_Emissions!P:P)*Convert!$B$2*Convert!$B$5</f>
        <v>34.977205032000001</v>
      </c>
      <c r="C68">
        <f>_xlfn.XLOOKUP($A68,TT_Emissions!$A:$A,TT_Emissions!Q:Q)*Convert!$B$2*Convert!$B$5</f>
        <v>0</v>
      </c>
      <c r="D68">
        <f>_xlfn.XLOOKUP($A68,TT_Emissions!$A:$A,TT_Emissions!R:R)*Convert!$B$2*Convert!$B$5</f>
        <v>0</v>
      </c>
      <c r="E68">
        <f>_xlfn.XLOOKUP($A68,TT_Emissions!$A:$A,TT_Emissions!S:S)*Convert!$B$2*Convert!$B$5</f>
        <v>137.78898952</v>
      </c>
      <c r="F68">
        <f>_xlfn.XLOOKUP($A68,TT_Emissions!$A:$A,TT_Emissions!T:T)*Convert!$B$2*Convert!$B$5</f>
        <v>0</v>
      </c>
      <c r="G68">
        <f>_xlfn.XLOOKUP($A68,TT_Emissions!$A:$A,TT_Emissions!U:U)*Convert!$B$2*Convert!$B$5</f>
        <v>0</v>
      </c>
      <c r="H68">
        <f>_xlfn.XLOOKUP($A68,TT_Emissions!$A:$A,TT_Emissions!V:V)*Convert!$B$3*Convert!$B$5</f>
        <v>24.075219048000001</v>
      </c>
      <c r="I68">
        <f>_xlfn.XLOOKUP($A68,TT_Emissions!$A:$A,TT_Emissions!W:W)*Convert!$B$3*Convert!$B$5</f>
        <v>0</v>
      </c>
      <c r="J68">
        <f>_xlfn.XLOOKUP($A68,TT_Emissions!$A:$A,TT_Emissions!X:X)*Convert!$B$3*Convert!$B$5</f>
        <v>240.75219048</v>
      </c>
      <c r="K68">
        <f>_xlfn.XLOOKUP($A68,TT_Emissions!$A:$A,TT_Emissions!AB:AB)*Convert!$B$3*Convert!$B$5</f>
        <v>38.011259907347494</v>
      </c>
      <c r="L68">
        <f>_xlfn.XLOOKUP($A68,TT_Emissions!$A:$A,TT_Emissions!Z:Z)*Convert!$B$3*Convert!$B$5</f>
        <v>0</v>
      </c>
      <c r="M68">
        <f>_xlfn.XLOOKUP($A68,TT_Emissions!$A:$A,TT_Emissions!AA:AA)*Convert!$B$3*Convert!$B$5</f>
        <v>0</v>
      </c>
      <c r="N68">
        <v>0</v>
      </c>
      <c r="O68">
        <v>0</v>
      </c>
      <c r="P68">
        <v>0</v>
      </c>
      <c r="Q68">
        <f>_xlfn.XLOOKUP($A68,TT_Emissions!$A:$A,TT_Emissions!AC:AC)*Convert!$B$5</f>
        <v>4.0160173464367803</v>
      </c>
      <c r="R68">
        <f>_xlfn.XLOOKUP($A68,TT_Emissions!$A:$A,TT_Emissions!AD:AD)*Convert!$B$5</f>
        <v>0</v>
      </c>
      <c r="S68">
        <f>_xlfn.XLOOKUP($A68,TT_Emissions!$A:$A,TT_Emissions!AE:AE)*Convert!$B$5</f>
        <v>0</v>
      </c>
      <c r="T68">
        <f>_xlfn.IFNA(_xlfn.XLOOKUP($A68,TT_Energy!$A:$A,TT_Energy!B:B),"")</f>
        <v>1733.0666666666666</v>
      </c>
      <c r="U68">
        <f>_xlfn.IFNA(_xlfn.XLOOKUP($A68,TT_Energy!$A:$A,TT_Energy!C:C),"")</f>
        <v>0</v>
      </c>
      <c r="V68">
        <f>_xlfn.IFNA(_xlfn.XLOOKUP($A68,N_C_CO2!A:A,N_C_CO2!D:D)*Convert!$B$5,"")</f>
        <v>79.493647800000005</v>
      </c>
    </row>
    <row r="69" spans="1:22" x14ac:dyDescent="0.2">
      <c r="A69" t="str">
        <v>O3</v>
      </c>
      <c r="B69">
        <f>_xlfn.XLOOKUP($A69,TT_Emissions!$A:$A,TT_Emissions!P:P)*Convert!$B$2*Convert!$B$5</f>
        <v>34.977205032000001</v>
      </c>
      <c r="C69">
        <f>_xlfn.XLOOKUP($A69,TT_Emissions!$A:$A,TT_Emissions!Q:Q)*Convert!$B$2*Convert!$B$5</f>
        <v>0</v>
      </c>
      <c r="D69">
        <f>_xlfn.XLOOKUP($A69,TT_Emissions!$A:$A,TT_Emissions!R:R)*Convert!$B$2*Convert!$B$5</f>
        <v>0</v>
      </c>
      <c r="E69">
        <f>_xlfn.XLOOKUP($A69,TT_Emissions!$A:$A,TT_Emissions!S:S)*Convert!$B$2*Convert!$B$5</f>
        <v>137.78898952</v>
      </c>
      <c r="F69">
        <f>_xlfn.XLOOKUP($A69,TT_Emissions!$A:$A,TT_Emissions!T:T)*Convert!$B$2*Convert!$B$5</f>
        <v>0</v>
      </c>
      <c r="G69">
        <f>_xlfn.XLOOKUP($A69,TT_Emissions!$A:$A,TT_Emissions!U:U)*Convert!$B$2*Convert!$B$5</f>
        <v>0</v>
      </c>
      <c r="H69">
        <f>_xlfn.XLOOKUP($A69,TT_Emissions!$A:$A,TT_Emissions!V:V)*Convert!$B$3*Convert!$B$5</f>
        <v>24.075219048000001</v>
      </c>
      <c r="I69">
        <f>_xlfn.XLOOKUP($A69,TT_Emissions!$A:$A,TT_Emissions!W:W)*Convert!$B$3*Convert!$B$5</f>
        <v>0</v>
      </c>
      <c r="J69">
        <f>_xlfn.XLOOKUP($A69,TT_Emissions!$A:$A,TT_Emissions!X:X)*Convert!$B$3*Convert!$B$5</f>
        <v>240.75219048</v>
      </c>
      <c r="K69">
        <f>_xlfn.XLOOKUP($A69,TT_Emissions!$A:$A,TT_Emissions!AB:AB)*Convert!$B$3*Convert!$B$5</f>
        <v>38.011259907347494</v>
      </c>
      <c r="L69">
        <f>_xlfn.XLOOKUP($A69,TT_Emissions!$A:$A,TT_Emissions!Z:Z)*Convert!$B$3*Convert!$B$5</f>
        <v>0</v>
      </c>
      <c r="M69">
        <f>_xlfn.XLOOKUP($A69,TT_Emissions!$A:$A,TT_Emissions!AA:AA)*Convert!$B$3*Convert!$B$5</f>
        <v>0</v>
      </c>
      <c r="N69">
        <v>0</v>
      </c>
      <c r="O69">
        <v>0</v>
      </c>
      <c r="P69">
        <v>0</v>
      </c>
      <c r="Q69">
        <f>_xlfn.XLOOKUP($A69,TT_Emissions!$A:$A,TT_Emissions!AC:AC)*Convert!$B$5</f>
        <v>4.0160173464367803</v>
      </c>
      <c r="R69">
        <f>_xlfn.XLOOKUP($A69,TT_Emissions!$A:$A,TT_Emissions!AD:AD)*Convert!$B$5</f>
        <v>0</v>
      </c>
      <c r="S69">
        <f>_xlfn.XLOOKUP($A69,TT_Emissions!$A:$A,TT_Emissions!AE:AE)*Convert!$B$5</f>
        <v>0</v>
      </c>
      <c r="T69">
        <f>_xlfn.IFNA(_xlfn.XLOOKUP($A69,TT_Energy!$A:$A,TT_Energy!B:B),"")</f>
        <v>1446.1499999999999</v>
      </c>
      <c r="U69">
        <f>_xlfn.IFNA(_xlfn.XLOOKUP($A69,TT_Energy!$A:$A,TT_Energy!C:C),"")</f>
        <v>903</v>
      </c>
      <c r="V69">
        <f>_xlfn.IFNA(_xlfn.XLOOKUP($A69,N_C_CO2!A:A,N_C_CO2!D:D)*Convert!$B$5,"")</f>
        <v>79.493647800000005</v>
      </c>
    </row>
    <row r="70" spans="1:22" x14ac:dyDescent="0.2">
      <c r="A70" t="str">
        <v>O5</v>
      </c>
      <c r="B70">
        <f>_xlfn.XLOOKUP($A70,TT_Emissions!$A:$A,TT_Emissions!P:P)*Convert!$B$2*Convert!$B$5</f>
        <v>34.977205032000001</v>
      </c>
      <c r="C70">
        <f>_xlfn.XLOOKUP($A70,TT_Emissions!$A:$A,TT_Emissions!Q:Q)*Convert!$B$2*Convert!$B$5</f>
        <v>264.97882600000003</v>
      </c>
      <c r="D70">
        <f>_xlfn.XLOOKUP($A70,TT_Emissions!$A:$A,TT_Emissions!R:R)*Convert!$B$2*Convert!$B$5</f>
        <v>0</v>
      </c>
      <c r="E70">
        <f>_xlfn.XLOOKUP($A70,TT_Emissions!$A:$A,TT_Emissions!S:S)*Convert!$B$2*Convert!$B$5</f>
        <v>0</v>
      </c>
      <c r="F70">
        <f>_xlfn.XLOOKUP($A70,TT_Emissions!$A:$A,TT_Emissions!T:T)*Convert!$B$2*Convert!$B$5</f>
        <v>0</v>
      </c>
      <c r="G70">
        <f>_xlfn.XLOOKUP($A70,TT_Emissions!$A:$A,TT_Emissions!U:U)*Convert!$B$2*Convert!$B$5</f>
        <v>0</v>
      </c>
      <c r="H70">
        <f>_xlfn.XLOOKUP($A70,TT_Emissions!$A:$A,TT_Emissions!V:V)*Convert!$B$3*Convert!$B$5</f>
        <v>24.075219048000001</v>
      </c>
      <c r="I70">
        <f>_xlfn.XLOOKUP($A70,TT_Emissions!$A:$A,TT_Emissions!W:W)*Convert!$B$3*Convert!$B$5</f>
        <v>0</v>
      </c>
      <c r="J70">
        <f>_xlfn.XLOOKUP($A70,TT_Emissions!$A:$A,TT_Emissions!X:X)*Convert!$B$3*Convert!$B$5</f>
        <v>240.75219048</v>
      </c>
      <c r="K70">
        <f>_xlfn.XLOOKUP($A70,TT_Emissions!$A:$A,TT_Emissions!AB:AB)*Convert!$B$3*Convert!$B$5</f>
        <v>0</v>
      </c>
      <c r="L70">
        <f>_xlfn.XLOOKUP($A70,TT_Emissions!$A:$A,TT_Emissions!Z:Z)*Convert!$B$3*Convert!$B$5</f>
        <v>0</v>
      </c>
      <c r="M70">
        <f>_xlfn.XLOOKUP($A70,TT_Emissions!$A:$A,TT_Emissions!AA:AA)*Convert!$B$3*Convert!$B$5</f>
        <v>0</v>
      </c>
      <c r="N70">
        <v>0</v>
      </c>
      <c r="O70">
        <v>0</v>
      </c>
      <c r="P70">
        <v>0</v>
      </c>
      <c r="Q70">
        <f>_xlfn.XLOOKUP($A70,TT_Emissions!$A:$A,TT_Emissions!AC:AC)*Convert!$B$5</f>
        <v>0</v>
      </c>
      <c r="R70">
        <f>_xlfn.XLOOKUP($A70,TT_Emissions!$A:$A,TT_Emissions!AD:AD)*Convert!$B$5</f>
        <v>974.36499731999982</v>
      </c>
      <c r="S70">
        <f>_xlfn.XLOOKUP($A70,TT_Emissions!$A:$A,TT_Emissions!AE:AE)*Convert!$B$5</f>
        <v>0</v>
      </c>
      <c r="T70">
        <f>_xlfn.IFNA(_xlfn.XLOOKUP($A70,TT_Energy!$A:$A,TT_Energy!B:B),"")</f>
        <v>1679.3999999999999</v>
      </c>
      <c r="U70">
        <f>_xlfn.IFNA(_xlfn.XLOOKUP($A70,TT_Energy!$A:$A,TT_Energy!C:C),"")</f>
        <v>6127.1</v>
      </c>
      <c r="V70">
        <f>_xlfn.IFNA(_xlfn.XLOOKUP($A70,N_C_CO2!A:A,N_C_CO2!D:D)*Convert!$B$5,"")</f>
        <v>79.493647800000005</v>
      </c>
    </row>
    <row r="71" spans="1:22" x14ac:dyDescent="0.2">
      <c r="A71" t="str">
        <v>O6</v>
      </c>
      <c r="B71">
        <f>_xlfn.XLOOKUP($A71,TT_Emissions!$A:$A,TT_Emissions!P:P)*Convert!$B$2*Convert!$B$5</f>
        <v>34.977205032000001</v>
      </c>
      <c r="C71">
        <f>_xlfn.XLOOKUP($A71,TT_Emissions!$A:$A,TT_Emissions!Q:Q)*Convert!$B$2*Convert!$B$5</f>
        <v>0</v>
      </c>
      <c r="D71">
        <f>_xlfn.XLOOKUP($A71,TT_Emissions!$A:$A,TT_Emissions!R:R)*Convert!$B$2*Convert!$B$5</f>
        <v>0</v>
      </c>
      <c r="E71">
        <f>_xlfn.XLOOKUP($A71,TT_Emissions!$A:$A,TT_Emissions!S:S)*Convert!$B$2*Convert!$B$5</f>
        <v>0</v>
      </c>
      <c r="F71">
        <f>_xlfn.XLOOKUP($A71,TT_Emissions!$A:$A,TT_Emissions!T:T)*Convert!$B$2*Convert!$B$5</f>
        <v>0</v>
      </c>
      <c r="G71">
        <f>_xlfn.XLOOKUP($A71,TT_Emissions!$A:$A,TT_Emissions!U:U)*Convert!$B$2*Convert!$B$5</f>
        <v>0</v>
      </c>
      <c r="H71">
        <f>_xlfn.XLOOKUP($A71,TT_Emissions!$A:$A,TT_Emissions!V:V)*Convert!$B$3*Convert!$B$5</f>
        <v>24.075219048000001</v>
      </c>
      <c r="I71">
        <f>_xlfn.XLOOKUP($A71,TT_Emissions!$A:$A,TT_Emissions!W:W)*Convert!$B$3*Convert!$B$5</f>
        <v>0</v>
      </c>
      <c r="J71">
        <f>_xlfn.XLOOKUP($A71,TT_Emissions!$A:$A,TT_Emissions!X:X)*Convert!$B$3*Convert!$B$5</f>
        <v>240.75219048</v>
      </c>
      <c r="K71">
        <f>_xlfn.XLOOKUP($A71,TT_Emissions!$A:$A,TT_Emissions!AB:AB)*Convert!$B$3*Convert!$B$5</f>
        <v>0</v>
      </c>
      <c r="L71">
        <f>_xlfn.XLOOKUP($A71,TT_Emissions!$A:$A,TT_Emissions!Z:Z)*Convert!$B$3*Convert!$B$5</f>
        <v>0</v>
      </c>
      <c r="M71">
        <f>_xlfn.XLOOKUP($A71,TT_Emissions!$A:$A,TT_Emissions!AA:AA)*Convert!$B$3*Convert!$B$5</f>
        <v>0</v>
      </c>
      <c r="N71">
        <v>0</v>
      </c>
      <c r="O71">
        <v>0</v>
      </c>
      <c r="P71">
        <v>0</v>
      </c>
      <c r="Q71">
        <f>_xlfn.XLOOKUP($A71,TT_Emissions!$A:$A,TT_Emissions!AC:AC)*Convert!$B$5</f>
        <v>0</v>
      </c>
      <c r="R71">
        <f>_xlfn.XLOOKUP($A71,TT_Emissions!$A:$A,TT_Emissions!AD:AD)*Convert!$B$5</f>
        <v>974.36499731999982</v>
      </c>
      <c r="S71">
        <f>_xlfn.XLOOKUP($A71,TT_Emissions!$A:$A,TT_Emissions!AE:AE)*Convert!$B$5</f>
        <v>0</v>
      </c>
      <c r="T71">
        <f>_xlfn.IFNA(_xlfn.XLOOKUP($A71,TT_Energy!$A:$A,TT_Energy!B:B),"")</f>
        <v>1552.1</v>
      </c>
      <c r="U71">
        <f>_xlfn.IFNA(_xlfn.XLOOKUP($A71,TT_Energy!$A:$A,TT_Energy!C:C),"")</f>
        <v>1965.9</v>
      </c>
      <c r="V71">
        <f>_xlfn.IFNA(_xlfn.XLOOKUP($A71,N_C_CO2!A:A,N_C_CO2!D:D)*Convert!$B$5,"")</f>
        <v>79.493647800000005</v>
      </c>
    </row>
    <row r="72" spans="1:22" x14ac:dyDescent="0.2">
      <c r="A72" t="str">
        <v>O7</v>
      </c>
      <c r="B72">
        <f>_xlfn.XLOOKUP($A72,TT_Emissions!$A:$A,TT_Emissions!P:P)*Convert!$B$2*Convert!$B$5</f>
        <v>34.977205032000001</v>
      </c>
      <c r="C72">
        <f>_xlfn.XLOOKUP($A72,TT_Emissions!$A:$A,TT_Emissions!Q:Q)*Convert!$B$2*Convert!$B$5</f>
        <v>0</v>
      </c>
      <c r="D72">
        <f>_xlfn.XLOOKUP($A72,TT_Emissions!$A:$A,TT_Emissions!R:R)*Convert!$B$2*Convert!$B$5</f>
        <v>0</v>
      </c>
      <c r="E72">
        <f>_xlfn.XLOOKUP($A72,TT_Emissions!$A:$A,TT_Emissions!S:S)*Convert!$B$2*Convert!$B$5</f>
        <v>137.78898952</v>
      </c>
      <c r="F72">
        <f>_xlfn.XLOOKUP($A72,TT_Emissions!$A:$A,TT_Emissions!T:T)*Convert!$B$2*Convert!$B$5</f>
        <v>0</v>
      </c>
      <c r="G72">
        <f>_xlfn.XLOOKUP($A72,TT_Emissions!$A:$A,TT_Emissions!U:U)*Convert!$B$2*Convert!$B$5</f>
        <v>0</v>
      </c>
      <c r="H72">
        <f>_xlfn.XLOOKUP($A72,TT_Emissions!$A:$A,TT_Emissions!V:V)*Convert!$B$3*Convert!$B$5</f>
        <v>24.075219048000001</v>
      </c>
      <c r="I72">
        <f>_xlfn.XLOOKUP($A72,TT_Emissions!$A:$A,TT_Emissions!W:W)*Convert!$B$3*Convert!$B$5</f>
        <v>0</v>
      </c>
      <c r="J72">
        <f>_xlfn.XLOOKUP($A72,TT_Emissions!$A:$A,TT_Emissions!X:X)*Convert!$B$3*Convert!$B$5</f>
        <v>240.75219048</v>
      </c>
      <c r="K72">
        <f>_xlfn.XLOOKUP($A72,TT_Emissions!$A:$A,TT_Emissions!AB:AB)*Convert!$B$3*Convert!$B$5</f>
        <v>38.011259907347494</v>
      </c>
      <c r="L72">
        <f>_xlfn.XLOOKUP($A72,TT_Emissions!$A:$A,TT_Emissions!Z:Z)*Convert!$B$3*Convert!$B$5</f>
        <v>0</v>
      </c>
      <c r="M72">
        <f>_xlfn.XLOOKUP($A72,TT_Emissions!$A:$A,TT_Emissions!AA:AA)*Convert!$B$3*Convert!$B$5</f>
        <v>0</v>
      </c>
      <c r="N72">
        <v>0</v>
      </c>
      <c r="O72">
        <v>0</v>
      </c>
      <c r="P72">
        <v>0</v>
      </c>
      <c r="Q72">
        <f>_xlfn.XLOOKUP($A72,TT_Emissions!$A:$A,TT_Emissions!AC:AC)*Convert!$B$5</f>
        <v>4.0160173464367803</v>
      </c>
      <c r="R72">
        <f>_xlfn.XLOOKUP($A72,TT_Emissions!$A:$A,TT_Emissions!AD:AD)*Convert!$B$5</f>
        <v>0</v>
      </c>
      <c r="S72">
        <f>_xlfn.XLOOKUP($A72,TT_Emissions!$A:$A,TT_Emissions!AE:AE)*Convert!$B$5</f>
        <v>0</v>
      </c>
      <c r="T72">
        <f>_xlfn.IFNA(_xlfn.XLOOKUP($A72,TT_Energy!$A:$A,TT_Energy!B:B),"")</f>
        <v>1418.2</v>
      </c>
      <c r="U72">
        <f>_xlfn.IFNA(_xlfn.XLOOKUP($A72,TT_Energy!$A:$A,TT_Energy!C:C),"")</f>
        <v>0</v>
      </c>
      <c r="V72" t="str">
        <f>_xlfn.IFNA(_xlfn.XLOOKUP($A72,N_C_CO2!A:A,N_C_CO2!D:D)*Convert!$B$5,"")</f>
        <v/>
      </c>
    </row>
    <row r="73" spans="1:22" x14ac:dyDescent="0.2">
      <c r="A73" t="str">
        <v>P1</v>
      </c>
      <c r="B73">
        <f>_xlfn.XLOOKUP($A73,TT_Emissions!$A:$A,TT_Emissions!P:P)*Convert!$B$2*Convert!$B$5</f>
        <v>34.977205032000001</v>
      </c>
      <c r="C73">
        <f>_xlfn.XLOOKUP($A73,TT_Emissions!$A:$A,TT_Emissions!Q:Q)*Convert!$B$2*Convert!$B$5</f>
        <v>264.97882600000003</v>
      </c>
      <c r="D73">
        <f>_xlfn.XLOOKUP($A73,TT_Emissions!$A:$A,TT_Emissions!R:R)*Convert!$B$2*Convert!$B$5</f>
        <v>0</v>
      </c>
      <c r="E73">
        <f>_xlfn.XLOOKUP($A73,TT_Emissions!$A:$A,TT_Emissions!S:S)*Convert!$B$2*Convert!$B$5</f>
        <v>137.78898952</v>
      </c>
      <c r="F73">
        <f>_xlfn.XLOOKUP($A73,TT_Emissions!$A:$A,TT_Emissions!T:T)*Convert!$B$2*Convert!$B$5</f>
        <v>0</v>
      </c>
      <c r="G73">
        <f>_xlfn.XLOOKUP($A73,TT_Emissions!$A:$A,TT_Emissions!U:U)*Convert!$B$2*Convert!$B$5</f>
        <v>15.044975617521926</v>
      </c>
      <c r="H73">
        <f>_xlfn.XLOOKUP($A73,TT_Emissions!$A:$A,TT_Emissions!V:V)*Convert!$B$3*Convert!$B$5</f>
        <v>24.075219048000001</v>
      </c>
      <c r="I73">
        <f>_xlfn.XLOOKUP($A73,TT_Emissions!$A:$A,TT_Emissions!W:W)*Convert!$B$3*Convert!$B$5</f>
        <v>0</v>
      </c>
      <c r="J73">
        <f>_xlfn.XLOOKUP($A73,TT_Emissions!$A:$A,TT_Emissions!X:X)*Convert!$B$3*Convert!$B$5</f>
        <v>240.75219048</v>
      </c>
      <c r="K73">
        <f>_xlfn.XLOOKUP($A73,TT_Emissions!$A:$A,TT_Emissions!AB:AB)*Convert!$B$3*Convert!$B$5</f>
        <v>38.011259907347494</v>
      </c>
      <c r="L73">
        <f>_xlfn.XLOOKUP($A73,TT_Emissions!$A:$A,TT_Emissions!Z:Z)*Convert!$B$3*Convert!$B$5</f>
        <v>0</v>
      </c>
      <c r="M73">
        <f>_xlfn.XLOOKUP($A73,TT_Emissions!$A:$A,TT_Emissions!AA:AA)*Convert!$B$3*Convert!$B$5</f>
        <v>0</v>
      </c>
      <c r="N73">
        <v>0</v>
      </c>
      <c r="O73">
        <v>0</v>
      </c>
      <c r="P73">
        <v>0</v>
      </c>
      <c r="Q73">
        <f>_xlfn.XLOOKUP($A73,TT_Emissions!$A:$A,TT_Emissions!AC:AC)*Convert!$B$5</f>
        <v>4.0160173464367803</v>
      </c>
      <c r="R73">
        <f>_xlfn.XLOOKUP($A73,TT_Emissions!$A:$A,TT_Emissions!AD:AD)*Convert!$B$5</f>
        <v>0</v>
      </c>
      <c r="S73">
        <f>_xlfn.XLOOKUP($A73,TT_Emissions!$A:$A,TT_Emissions!AE:AE)*Convert!$B$5</f>
        <v>884.8997935752293</v>
      </c>
      <c r="T73">
        <f>_xlfn.IFNA(_xlfn.XLOOKUP($A73,TT_Energy!$A:$A,TT_Energy!B:B),"")</f>
        <v>2059</v>
      </c>
      <c r="U73">
        <f>_xlfn.IFNA(_xlfn.XLOOKUP($A73,TT_Energy!$A:$A,TT_Energy!C:C),"")</f>
        <v>0</v>
      </c>
      <c r="V73" t="str">
        <f>_xlfn.IFNA(_xlfn.XLOOKUP($A73,N_C_CO2!A:A,N_C_CO2!D:D)*Convert!$B$5,"")</f>
        <v/>
      </c>
    </row>
    <row r="74" spans="1:22" x14ac:dyDescent="0.2">
      <c r="A74" t="str">
        <v>P1E</v>
      </c>
      <c r="B74">
        <f>_xlfn.XLOOKUP($A74,TT_Emissions!$A:$A,TT_Emissions!P:P)*Convert!$B$2*Convert!$B$5</f>
        <v>34.977205032000001</v>
      </c>
      <c r="C74">
        <f>_xlfn.XLOOKUP($A74,TT_Emissions!$A:$A,TT_Emissions!Q:Q)*Convert!$B$2*Convert!$B$5</f>
        <v>264.97882600000003</v>
      </c>
      <c r="D74">
        <f>_xlfn.XLOOKUP($A74,TT_Emissions!$A:$A,TT_Emissions!R:R)*Convert!$B$2*Convert!$B$5</f>
        <v>0</v>
      </c>
      <c r="E74">
        <f>_xlfn.XLOOKUP($A74,TT_Emissions!$A:$A,TT_Emissions!S:S)*Convert!$B$2*Convert!$B$5</f>
        <v>137.78898952</v>
      </c>
      <c r="F74">
        <f>_xlfn.XLOOKUP($A74,TT_Emissions!$A:$A,TT_Emissions!T:T)*Convert!$B$2*Convert!$B$5</f>
        <v>0</v>
      </c>
      <c r="G74">
        <f>_xlfn.XLOOKUP($A74,TT_Emissions!$A:$A,TT_Emissions!U:U)*Convert!$B$2*Convert!$B$5</f>
        <v>0</v>
      </c>
      <c r="H74">
        <f>_xlfn.XLOOKUP($A74,TT_Emissions!$A:$A,TT_Emissions!V:V)*Convert!$B$3*Convert!$B$5</f>
        <v>24.075219048000001</v>
      </c>
      <c r="I74">
        <f>_xlfn.XLOOKUP($A74,TT_Emissions!$A:$A,TT_Emissions!W:W)*Convert!$B$3*Convert!$B$5</f>
        <v>0</v>
      </c>
      <c r="J74">
        <f>_xlfn.XLOOKUP($A74,TT_Emissions!$A:$A,TT_Emissions!X:X)*Convert!$B$3*Convert!$B$5</f>
        <v>240.75219048</v>
      </c>
      <c r="K74">
        <f>_xlfn.XLOOKUP($A74,TT_Emissions!$A:$A,TT_Emissions!AB:AB)*Convert!$B$3*Convert!$B$5</f>
        <v>38.011259907347494</v>
      </c>
      <c r="L74">
        <f>_xlfn.XLOOKUP($A74,TT_Emissions!$A:$A,TT_Emissions!Z:Z)*Convert!$B$3*Convert!$B$5</f>
        <v>0</v>
      </c>
      <c r="M74">
        <f>_xlfn.XLOOKUP($A74,TT_Emissions!$A:$A,TT_Emissions!AA:AA)*Convert!$B$3*Convert!$B$5</f>
        <v>0</v>
      </c>
      <c r="N74">
        <v>0</v>
      </c>
      <c r="O74">
        <v>0</v>
      </c>
      <c r="P74">
        <v>0</v>
      </c>
      <c r="Q74">
        <f>_xlfn.XLOOKUP($A74,TT_Emissions!$A:$A,TT_Emissions!AC:AC)*Convert!$B$5</f>
        <v>4.0160173464367803</v>
      </c>
      <c r="R74">
        <f>_xlfn.XLOOKUP($A74,TT_Emissions!$A:$A,TT_Emissions!AD:AD)*Convert!$B$5</f>
        <v>0</v>
      </c>
      <c r="S74">
        <f>_xlfn.XLOOKUP($A74,TT_Emissions!$A:$A,TT_Emissions!AE:AE)*Convert!$B$5</f>
        <v>0</v>
      </c>
      <c r="T74">
        <f>_xlfn.IFNA(_xlfn.XLOOKUP($A74,TT_Energy!$A:$A,TT_Energy!B:B),"")</f>
        <v>1384</v>
      </c>
      <c r="U74">
        <f>_xlfn.IFNA(_xlfn.XLOOKUP($A74,TT_Energy!$A:$A,TT_Energy!C:C),"")</f>
        <v>0</v>
      </c>
      <c r="V74" t="str">
        <f>_xlfn.IFNA(_xlfn.XLOOKUP($A74,N_C_CO2!A:A,N_C_CO2!D:D)*Convert!$B$5,"")</f>
        <v/>
      </c>
    </row>
    <row r="75" spans="1:22" x14ac:dyDescent="0.2">
      <c r="A75" t="str">
        <v>P5</v>
      </c>
      <c r="B75">
        <f>_xlfn.XLOOKUP($A75,TT_Emissions!$A:$A,TT_Emissions!P:P)*Convert!$B$2*Convert!$B$5</f>
        <v>34.977205032000001</v>
      </c>
      <c r="C75">
        <f>_xlfn.XLOOKUP($A75,TT_Emissions!$A:$A,TT_Emissions!Q:Q)*Convert!$B$2*Convert!$B$5</f>
        <v>264.97882600000003</v>
      </c>
      <c r="D75">
        <f>_xlfn.XLOOKUP($A75,TT_Emissions!$A:$A,TT_Emissions!R:R)*Convert!$B$2*Convert!$B$5</f>
        <v>0</v>
      </c>
      <c r="E75">
        <f>_xlfn.XLOOKUP($A75,TT_Emissions!$A:$A,TT_Emissions!S:S)*Convert!$B$2*Convert!$B$5</f>
        <v>0</v>
      </c>
      <c r="F75">
        <f>_xlfn.XLOOKUP($A75,TT_Emissions!$A:$A,TT_Emissions!T:T)*Convert!$B$2*Convert!$B$5</f>
        <v>0</v>
      </c>
      <c r="G75">
        <f>_xlfn.XLOOKUP($A75,TT_Emissions!$A:$A,TT_Emissions!U:U)*Convert!$B$2*Convert!$B$5</f>
        <v>0</v>
      </c>
      <c r="H75">
        <f>_xlfn.XLOOKUP($A75,TT_Emissions!$A:$A,TT_Emissions!V:V)*Convert!$B$3*Convert!$B$5</f>
        <v>24.075219048000001</v>
      </c>
      <c r="I75">
        <f>_xlfn.XLOOKUP($A75,TT_Emissions!$A:$A,TT_Emissions!W:W)*Convert!$B$3*Convert!$B$5</f>
        <v>0</v>
      </c>
      <c r="J75">
        <f>_xlfn.XLOOKUP($A75,TT_Emissions!$A:$A,TT_Emissions!X:X)*Convert!$B$3*Convert!$B$5</f>
        <v>240.75219048</v>
      </c>
      <c r="K75">
        <f>_xlfn.XLOOKUP($A75,TT_Emissions!$A:$A,TT_Emissions!AB:AB)*Convert!$B$3*Convert!$B$5</f>
        <v>0</v>
      </c>
      <c r="L75">
        <f>_xlfn.XLOOKUP($A75,TT_Emissions!$A:$A,TT_Emissions!Z:Z)*Convert!$B$3*Convert!$B$5</f>
        <v>0</v>
      </c>
      <c r="M75">
        <f>_xlfn.XLOOKUP($A75,TT_Emissions!$A:$A,TT_Emissions!AA:AA)*Convert!$B$3*Convert!$B$5</f>
        <v>0</v>
      </c>
      <c r="N75">
        <v>0</v>
      </c>
      <c r="O75">
        <v>0</v>
      </c>
      <c r="P75">
        <v>0</v>
      </c>
      <c r="Q75">
        <f>_xlfn.XLOOKUP($A75,TT_Emissions!$A:$A,TT_Emissions!AC:AC)*Convert!$B$5</f>
        <v>0</v>
      </c>
      <c r="R75">
        <f>_xlfn.XLOOKUP($A75,TT_Emissions!$A:$A,TT_Emissions!AD:AD)*Convert!$B$5</f>
        <v>974.36499731999982</v>
      </c>
      <c r="S75">
        <f>_xlfn.XLOOKUP($A75,TT_Emissions!$A:$A,TT_Emissions!AE:AE)*Convert!$B$5</f>
        <v>0</v>
      </c>
      <c r="T75">
        <f>_xlfn.IFNA(_xlfn.XLOOKUP($A75,TT_Energy!$A:$A,TT_Energy!B:B),"")</f>
        <v>1591.5</v>
      </c>
      <c r="U75">
        <f>_xlfn.IFNA(_xlfn.XLOOKUP($A75,TT_Energy!$A:$A,TT_Energy!C:C),"")</f>
        <v>6127.1</v>
      </c>
      <c r="V75" t="str">
        <f>_xlfn.IFNA(_xlfn.XLOOKUP($A75,N_C_CO2!A:A,N_C_CO2!D:D)*Convert!$B$5,"")</f>
        <v/>
      </c>
    </row>
    <row r="76" spans="1:22" x14ac:dyDescent="0.2">
      <c r="A76" t="str">
        <v>P7</v>
      </c>
      <c r="B76">
        <f>_xlfn.XLOOKUP($A76,TT_Emissions!$A:$A,TT_Emissions!P:P)*Convert!$B$2*Convert!$B$5</f>
        <v>34.977205032000001</v>
      </c>
      <c r="C76">
        <f>_xlfn.XLOOKUP($A76,TT_Emissions!$A:$A,TT_Emissions!Q:Q)*Convert!$B$2*Convert!$B$5</f>
        <v>0</v>
      </c>
      <c r="D76">
        <f>_xlfn.XLOOKUP($A76,TT_Emissions!$A:$A,TT_Emissions!R:R)*Convert!$B$2*Convert!$B$5</f>
        <v>0</v>
      </c>
      <c r="E76">
        <f>_xlfn.XLOOKUP($A76,TT_Emissions!$A:$A,TT_Emissions!S:S)*Convert!$B$2*Convert!$B$5</f>
        <v>137.78898952</v>
      </c>
      <c r="F76">
        <f>_xlfn.XLOOKUP($A76,TT_Emissions!$A:$A,TT_Emissions!T:T)*Convert!$B$2*Convert!$B$5</f>
        <v>0</v>
      </c>
      <c r="G76">
        <f>_xlfn.XLOOKUP($A76,TT_Emissions!$A:$A,TT_Emissions!U:U)*Convert!$B$2*Convert!$B$5</f>
        <v>0</v>
      </c>
      <c r="H76">
        <f>_xlfn.XLOOKUP($A76,TT_Emissions!$A:$A,TT_Emissions!V:V)*Convert!$B$3*Convert!$B$5</f>
        <v>24.075219048000001</v>
      </c>
      <c r="I76">
        <f>_xlfn.XLOOKUP($A76,TT_Emissions!$A:$A,TT_Emissions!W:W)*Convert!$B$3*Convert!$B$5</f>
        <v>0</v>
      </c>
      <c r="J76">
        <f>_xlfn.XLOOKUP($A76,TT_Emissions!$A:$A,TT_Emissions!X:X)*Convert!$B$3*Convert!$B$5</f>
        <v>240.75219048</v>
      </c>
      <c r="K76">
        <f>_xlfn.XLOOKUP($A76,TT_Emissions!$A:$A,TT_Emissions!AB:AB)*Convert!$B$3*Convert!$B$5</f>
        <v>38.011259907347494</v>
      </c>
      <c r="L76">
        <f>_xlfn.XLOOKUP($A76,TT_Emissions!$A:$A,TT_Emissions!Z:Z)*Convert!$B$3*Convert!$B$5</f>
        <v>0</v>
      </c>
      <c r="M76">
        <f>_xlfn.XLOOKUP($A76,TT_Emissions!$A:$A,TT_Emissions!AA:AA)*Convert!$B$3*Convert!$B$5</f>
        <v>0</v>
      </c>
      <c r="N76">
        <v>0</v>
      </c>
      <c r="O76">
        <v>0</v>
      </c>
      <c r="P76">
        <v>0</v>
      </c>
      <c r="Q76">
        <f>_xlfn.XLOOKUP($A76,TT_Emissions!$A:$A,TT_Emissions!AC:AC)*Convert!$B$5</f>
        <v>4.0160173464367803</v>
      </c>
      <c r="R76">
        <f>_xlfn.XLOOKUP($A76,TT_Emissions!$A:$A,TT_Emissions!AD:AD)*Convert!$B$5</f>
        <v>0</v>
      </c>
      <c r="S76">
        <f>_xlfn.XLOOKUP($A76,TT_Emissions!$A:$A,TT_Emissions!AE:AE)*Convert!$B$5</f>
        <v>0</v>
      </c>
      <c r="T76">
        <f>_xlfn.IFNA(_xlfn.XLOOKUP($A76,TT_Energy!$A:$A,TT_Energy!B:B),"")</f>
        <v>1330.3000000000002</v>
      </c>
      <c r="U76">
        <f>_xlfn.IFNA(_xlfn.XLOOKUP($A76,TT_Energy!$A:$A,TT_Energy!C:C),"")</f>
        <v>0</v>
      </c>
      <c r="V76" t="str">
        <f>_xlfn.IFNA(_xlfn.XLOOKUP($A76,N_C_CO2!A:A,N_C_CO2!D:D)*Convert!$B$5,"")</f>
        <v/>
      </c>
    </row>
    <row r="77" spans="1:22" x14ac:dyDescent="0.2">
      <c r="A77" t="str">
        <v>Primary-1</v>
      </c>
      <c r="B77">
        <f>_xlfn.XLOOKUP($A77,TT_Emissions!$A:$A,TT_Emissions!P:P)*Convert!$B$2*Convert!$B$5</f>
        <v>0</v>
      </c>
      <c r="C77">
        <f>_xlfn.XLOOKUP($A77,TT_Emissions!$A:$A,TT_Emissions!Q:Q)*Convert!$B$2*Convert!$B$5</f>
        <v>264.97882600000003</v>
      </c>
      <c r="D77">
        <f>_xlfn.XLOOKUP($A77,TT_Emissions!$A:$A,TT_Emissions!R:R)*Convert!$B$2*Convert!$B$5</f>
        <v>0</v>
      </c>
      <c r="E77">
        <f>_xlfn.XLOOKUP($A77,TT_Emissions!$A:$A,TT_Emissions!S:S)*Convert!$B$2*Convert!$B$5</f>
        <v>137.78898952</v>
      </c>
      <c r="F77">
        <f>_xlfn.XLOOKUP($A77,TT_Emissions!$A:$A,TT_Emissions!T:T)*Convert!$B$2*Convert!$B$5</f>
        <v>0</v>
      </c>
      <c r="G77">
        <f>_xlfn.XLOOKUP($A77,TT_Emissions!$A:$A,TT_Emissions!U:U)*Convert!$B$2*Convert!$B$5</f>
        <v>15.044975617521926</v>
      </c>
      <c r="H77">
        <f>_xlfn.XLOOKUP($A77,TT_Emissions!$A:$A,TT_Emissions!V:V)*Convert!$B$3*Convert!$B$5</f>
        <v>0</v>
      </c>
      <c r="I77">
        <f>_xlfn.XLOOKUP($A77,TT_Emissions!$A:$A,TT_Emissions!W:W)*Convert!$B$3*Convert!$B$5</f>
        <v>0</v>
      </c>
      <c r="J77">
        <f>_xlfn.XLOOKUP($A77,TT_Emissions!$A:$A,TT_Emissions!X:X)*Convert!$B$3*Convert!$B$5</f>
        <v>240.75219048</v>
      </c>
      <c r="K77">
        <f>_xlfn.XLOOKUP($A77,TT_Emissions!$A:$A,TT_Emissions!AB:AB)*Convert!$B$3*Convert!$B$5</f>
        <v>38.011259907347494</v>
      </c>
      <c r="L77">
        <f>_xlfn.XLOOKUP($A77,TT_Emissions!$A:$A,TT_Emissions!Z:Z)*Convert!$B$3*Convert!$B$5</f>
        <v>0</v>
      </c>
      <c r="M77">
        <f>_xlfn.XLOOKUP($A77,TT_Emissions!$A:$A,TT_Emissions!AA:AA)*Convert!$B$3*Convert!$B$5</f>
        <v>0</v>
      </c>
      <c r="N77">
        <v>0</v>
      </c>
      <c r="O77">
        <v>0</v>
      </c>
      <c r="P77">
        <v>0</v>
      </c>
      <c r="Q77">
        <f>_xlfn.XLOOKUP($A77,TT_Emissions!$A:$A,TT_Emissions!AC:AC)*Convert!$B$5</f>
        <v>4.0160173464367803</v>
      </c>
      <c r="R77">
        <f>_xlfn.XLOOKUP($A77,TT_Emissions!$A:$A,TT_Emissions!AD:AD)*Convert!$B$5</f>
        <v>0</v>
      </c>
      <c r="S77">
        <f>_xlfn.XLOOKUP($A77,TT_Emissions!$A:$A,TT_Emissions!AE:AE)*Convert!$B$5</f>
        <v>884.8997935752293</v>
      </c>
      <c r="T77" t="str">
        <f>_xlfn.IFNA(_xlfn.XLOOKUP($A77,TT_Energy!$A:$A,TT_Energy!B:B),"")</f>
        <v/>
      </c>
      <c r="U77" t="str">
        <f>_xlfn.IFNA(_xlfn.XLOOKUP($A77,TT_Energy!$A:$A,TT_Energy!C:C),"")</f>
        <v/>
      </c>
      <c r="V77" t="str">
        <f>_xlfn.IFNA(_xlfn.XLOOKUP($A77,N_C_CO2!A:A,N_C_CO2!D:D)*Convert!$B$5,"")</f>
        <v/>
      </c>
    </row>
    <row r="78" spans="1:22" x14ac:dyDescent="0.2">
      <c r="A78" t="str">
        <v>Primary-5</v>
      </c>
      <c r="B78">
        <f>_xlfn.XLOOKUP($A78,TT_Emissions!$A:$A,TT_Emissions!P:P)*Convert!$B$2*Convert!$B$5</f>
        <v>0</v>
      </c>
      <c r="C78">
        <f>_xlfn.XLOOKUP($A78,TT_Emissions!$A:$A,TT_Emissions!Q:Q)*Convert!$B$2*Convert!$B$5</f>
        <v>0</v>
      </c>
      <c r="D78">
        <f>_xlfn.XLOOKUP($A78,TT_Emissions!$A:$A,TT_Emissions!R:R)*Convert!$B$2*Convert!$B$5</f>
        <v>0</v>
      </c>
      <c r="E78">
        <f>_xlfn.XLOOKUP($A78,TT_Emissions!$A:$A,TT_Emissions!S:S)*Convert!$B$2*Convert!$B$5</f>
        <v>0</v>
      </c>
      <c r="F78">
        <f>_xlfn.XLOOKUP($A78,TT_Emissions!$A:$A,TT_Emissions!T:T)*Convert!$B$2*Convert!$B$5</f>
        <v>0</v>
      </c>
      <c r="G78">
        <f>_xlfn.XLOOKUP($A78,TT_Emissions!$A:$A,TT_Emissions!U:U)*Convert!$B$2*Convert!$B$5</f>
        <v>0</v>
      </c>
      <c r="H78">
        <f>_xlfn.XLOOKUP($A78,TT_Emissions!$A:$A,TT_Emissions!V:V)*Convert!$B$3*Convert!$B$5</f>
        <v>0</v>
      </c>
      <c r="I78">
        <f>_xlfn.XLOOKUP($A78,TT_Emissions!$A:$A,TT_Emissions!W:W)*Convert!$B$3*Convert!$B$5</f>
        <v>0</v>
      </c>
      <c r="J78">
        <f>_xlfn.XLOOKUP($A78,TT_Emissions!$A:$A,TT_Emissions!X:X)*Convert!$B$3*Convert!$B$5</f>
        <v>240.75219048</v>
      </c>
      <c r="K78">
        <f>_xlfn.XLOOKUP($A78,TT_Emissions!$A:$A,TT_Emissions!AB:AB)*Convert!$B$3*Convert!$B$5</f>
        <v>0</v>
      </c>
      <c r="L78">
        <f>_xlfn.XLOOKUP($A78,TT_Emissions!$A:$A,TT_Emissions!Z:Z)*Convert!$B$3*Convert!$B$5</f>
        <v>0</v>
      </c>
      <c r="M78">
        <f>_xlfn.XLOOKUP($A78,TT_Emissions!$A:$A,TT_Emissions!AA:AA)*Convert!$B$3*Convert!$B$5</f>
        <v>0</v>
      </c>
      <c r="N78">
        <v>0</v>
      </c>
      <c r="O78">
        <v>0</v>
      </c>
      <c r="P78">
        <v>0</v>
      </c>
      <c r="Q78">
        <f>_xlfn.XLOOKUP($A78,TT_Emissions!$A:$A,TT_Emissions!AC:AC)*Convert!$B$5</f>
        <v>0</v>
      </c>
      <c r="R78">
        <f>_xlfn.XLOOKUP($A78,TT_Emissions!$A:$A,TT_Emissions!AD:AD)*Convert!$B$5</f>
        <v>974.36499731999982</v>
      </c>
      <c r="S78">
        <f>_xlfn.XLOOKUP($A78,TT_Emissions!$A:$A,TT_Emissions!AE:AE)*Convert!$B$5</f>
        <v>0</v>
      </c>
      <c r="T78" t="str">
        <f>_xlfn.IFNA(_xlfn.XLOOKUP($A78,TT_Energy!$A:$A,TT_Energy!B:B),"")</f>
        <v/>
      </c>
      <c r="U78" t="str">
        <f>_xlfn.IFNA(_xlfn.XLOOKUP($A78,TT_Energy!$A:$A,TT_Energy!C:C),"")</f>
        <v/>
      </c>
      <c r="V78" t="str">
        <f>_xlfn.IFNA(_xlfn.XLOOKUP($A78,N_C_CO2!A:A,N_C_CO2!D:D)*Convert!$B$5,"")</f>
        <v/>
      </c>
    </row>
    <row r="79" spans="1:22" x14ac:dyDescent="0.2">
      <c r="A79" t="str">
        <v>Primary-7</v>
      </c>
      <c r="B79">
        <f>_xlfn.XLOOKUP($A79,TT_Emissions!$A:$A,TT_Emissions!P:P)*Convert!$B$2*Convert!$B$5</f>
        <v>0</v>
      </c>
      <c r="C79">
        <f>_xlfn.XLOOKUP($A79,TT_Emissions!$A:$A,TT_Emissions!Q:Q)*Convert!$B$2*Convert!$B$5</f>
        <v>0</v>
      </c>
      <c r="D79">
        <f>_xlfn.XLOOKUP($A79,TT_Emissions!$A:$A,TT_Emissions!R:R)*Convert!$B$2*Convert!$B$5</f>
        <v>0</v>
      </c>
      <c r="E79">
        <f>_xlfn.XLOOKUP($A79,TT_Emissions!$A:$A,TT_Emissions!S:S)*Convert!$B$2*Convert!$B$5</f>
        <v>137.78898952</v>
      </c>
      <c r="F79">
        <f>_xlfn.XLOOKUP($A79,TT_Emissions!$A:$A,TT_Emissions!T:T)*Convert!$B$2*Convert!$B$5</f>
        <v>0</v>
      </c>
      <c r="G79">
        <f>_xlfn.XLOOKUP($A79,TT_Emissions!$A:$A,TT_Emissions!U:U)*Convert!$B$2*Convert!$B$5</f>
        <v>0</v>
      </c>
      <c r="H79">
        <f>_xlfn.XLOOKUP($A79,TT_Emissions!$A:$A,TT_Emissions!V:V)*Convert!$B$3*Convert!$B$5</f>
        <v>0</v>
      </c>
      <c r="I79">
        <f>_xlfn.XLOOKUP($A79,TT_Emissions!$A:$A,TT_Emissions!W:W)*Convert!$B$3*Convert!$B$5</f>
        <v>0</v>
      </c>
      <c r="J79">
        <f>_xlfn.XLOOKUP($A79,TT_Emissions!$A:$A,TT_Emissions!X:X)*Convert!$B$3*Convert!$B$5</f>
        <v>240.75219048</v>
      </c>
      <c r="K79">
        <f>_xlfn.XLOOKUP($A79,TT_Emissions!$A:$A,TT_Emissions!AB:AB)*Convert!$B$3*Convert!$B$5</f>
        <v>38.011259907347494</v>
      </c>
      <c r="L79">
        <f>_xlfn.XLOOKUP($A79,TT_Emissions!$A:$A,TT_Emissions!Z:Z)*Convert!$B$3*Convert!$B$5</f>
        <v>0</v>
      </c>
      <c r="M79">
        <f>_xlfn.XLOOKUP($A79,TT_Emissions!$A:$A,TT_Emissions!AA:AA)*Convert!$B$3*Convert!$B$5</f>
        <v>0</v>
      </c>
      <c r="N79">
        <v>0</v>
      </c>
      <c r="O79">
        <v>0</v>
      </c>
      <c r="P79">
        <v>0</v>
      </c>
      <c r="Q79">
        <f>_xlfn.XLOOKUP($A79,TT_Emissions!$A:$A,TT_Emissions!AC:AC)*Convert!$B$5</f>
        <v>4.0160173464367803</v>
      </c>
      <c r="R79">
        <f>_xlfn.XLOOKUP($A79,TT_Emissions!$A:$A,TT_Emissions!AD:AD)*Convert!$B$5</f>
        <v>0</v>
      </c>
      <c r="S79">
        <f>_xlfn.XLOOKUP($A79,TT_Emissions!$A:$A,TT_Emissions!AE:AE)*Convert!$B$5</f>
        <v>0</v>
      </c>
      <c r="T79" t="str">
        <f>_xlfn.IFNA(_xlfn.XLOOKUP($A79,TT_Energy!$A:$A,TT_Energy!B:B),"")</f>
        <v/>
      </c>
      <c r="U79" t="str">
        <f>_xlfn.IFNA(_xlfn.XLOOKUP($A79,TT_Energy!$A:$A,TT_Energy!C:C),"")</f>
        <v/>
      </c>
      <c r="V79" t="str">
        <f>_xlfn.IFNA(_xlfn.XLOOKUP($A79,N_C_CO2!A:A,N_C_CO2!D:D)*Convert!$B$5,"")</f>
        <v/>
      </c>
    </row>
    <row r="80" spans="1:22" x14ac:dyDescent="0.2">
      <c r="A80" t="str">
        <v>Primary-8</v>
      </c>
      <c r="B80">
        <f>_xlfn.XLOOKUP($A80,TT_Emissions!$A:$A,TT_Emissions!P:P)*Convert!$B$2*Convert!$B$5</f>
        <v>0</v>
      </c>
      <c r="C80">
        <f>_xlfn.XLOOKUP($A80,TT_Emissions!$A:$A,TT_Emissions!Q:Q)*Convert!$B$2*Convert!$B$5</f>
        <v>0</v>
      </c>
      <c r="D80">
        <f>_xlfn.XLOOKUP($A80,TT_Emissions!$A:$A,TT_Emissions!R:R)*Convert!$B$2*Convert!$B$5</f>
        <v>0</v>
      </c>
      <c r="E80">
        <f>_xlfn.XLOOKUP($A80,TT_Emissions!$A:$A,TT_Emissions!S:S)*Convert!$B$2*Convert!$B$5</f>
        <v>137.78898952</v>
      </c>
      <c r="F80">
        <f>_xlfn.XLOOKUP($A80,TT_Emissions!$A:$A,TT_Emissions!T:T)*Convert!$B$2*Convert!$B$5</f>
        <v>0</v>
      </c>
      <c r="G80">
        <f>_xlfn.XLOOKUP($A80,TT_Emissions!$A:$A,TT_Emissions!U:U)*Convert!$B$2*Convert!$B$5</f>
        <v>0</v>
      </c>
      <c r="H80">
        <f>_xlfn.XLOOKUP($A80,TT_Emissions!$A:$A,TT_Emissions!V:V)*Convert!$B$3*Convert!$B$5</f>
        <v>0</v>
      </c>
      <c r="I80">
        <f>_xlfn.XLOOKUP($A80,TT_Emissions!$A:$A,TT_Emissions!W:W)*Convert!$B$3*Convert!$B$5</f>
        <v>0</v>
      </c>
      <c r="J80">
        <f>_xlfn.XLOOKUP($A80,TT_Emissions!$A:$A,TT_Emissions!X:X)*Convert!$B$3*Convert!$B$5</f>
        <v>240.75219048</v>
      </c>
      <c r="K80">
        <f>_xlfn.XLOOKUP($A80,TT_Emissions!$A:$A,TT_Emissions!AB:AB)*Convert!$B$3*Convert!$B$5</f>
        <v>38.011259907347494</v>
      </c>
      <c r="L80">
        <f>_xlfn.XLOOKUP($A80,TT_Emissions!$A:$A,TT_Emissions!Z:Z)*Convert!$B$3*Convert!$B$5</f>
        <v>0</v>
      </c>
      <c r="M80">
        <f>_xlfn.XLOOKUP($A80,TT_Emissions!$A:$A,TT_Emissions!AA:AA)*Convert!$B$3*Convert!$B$5</f>
        <v>0</v>
      </c>
      <c r="N80">
        <v>0</v>
      </c>
      <c r="O80">
        <v>0</v>
      </c>
      <c r="P80">
        <v>0</v>
      </c>
      <c r="Q80">
        <f>_xlfn.XLOOKUP($A80,TT_Emissions!$A:$A,TT_Emissions!AC:AC)*Convert!$B$5</f>
        <v>4.0160173464367803</v>
      </c>
      <c r="R80">
        <f>_xlfn.XLOOKUP($A80,TT_Emissions!$A:$A,TT_Emissions!AD:AD)*Convert!$B$5</f>
        <v>0</v>
      </c>
      <c r="S80">
        <f>_xlfn.XLOOKUP($A80,TT_Emissions!$A:$A,TT_Emissions!AE:AE)*Convert!$B$5</f>
        <v>0</v>
      </c>
      <c r="T80" t="str">
        <f>_xlfn.IFNA(_xlfn.XLOOKUP($A80,TT_Energy!$A:$A,TT_Energy!B:B),"")</f>
        <v/>
      </c>
      <c r="U80" t="str">
        <f>_xlfn.IFNA(_xlfn.XLOOKUP($A80,TT_Energy!$A:$A,TT_Energy!C:C),"")</f>
        <v/>
      </c>
      <c r="V80" t="str">
        <f>_xlfn.IFNA(_xlfn.XLOOKUP($A80,N_C_CO2!A:A,N_C_CO2!D:D)*Convert!$B$5,"")</f>
        <v/>
      </c>
    </row>
    <row r="81" spans="1:22" x14ac:dyDescent="0.2">
      <c r="A81" t="str">
        <v>sSRT sf1</v>
      </c>
      <c r="V81" t="str">
        <f>_xlfn.IFNA(_xlfn.XLOOKUP($A81,N_C_CO2!A:A,N_C_CO2!D:D)*Convert!$B$5,"")</f>
        <v/>
      </c>
    </row>
    <row r="82" spans="1:22" x14ac:dyDescent="0.2">
      <c r="A82" t="str">
        <v>sSRT sf6</v>
      </c>
      <c r="V82" t="str">
        <f>_xlfn.IFNA(_xlfn.XLOOKUP($A82,N_C_CO2!A:A,N_C_CO2!D:D)*Convert!$B$5,"")</f>
        <v/>
      </c>
    </row>
  </sheetData>
  <sortState xmlns:xlrd2="http://schemas.microsoft.com/office/spreadsheetml/2017/richdata2" ref="A2:A40">
    <sortCondition ref="A2:A40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5618-F9BF-4558-8769-F5CD97C337D2}">
  <dimension ref="A1:B7"/>
  <sheetViews>
    <sheetView workbookViewId="0">
      <selection activeCell="B3" sqref="B3"/>
    </sheetView>
  </sheetViews>
  <sheetFormatPr baseColWidth="10" defaultColWidth="8.83203125" defaultRowHeight="16" x14ac:dyDescent="0.2"/>
  <cols>
    <col min="1" max="1" width="18" bestFit="1" customWidth="1"/>
    <col min="2" max="2" width="12.5" customWidth="1"/>
  </cols>
  <sheetData>
    <row r="1" spans="1:2" x14ac:dyDescent="0.2">
      <c r="A1" t="s">
        <v>170</v>
      </c>
    </row>
    <row r="2" spans="1:2" x14ac:dyDescent="0.2">
      <c r="A2" s="4" t="s">
        <v>171</v>
      </c>
      <c r="B2" s="18">
        <v>28</v>
      </c>
    </row>
    <row r="3" spans="1:2" x14ac:dyDescent="0.2">
      <c r="A3" s="4" t="s">
        <v>172</v>
      </c>
      <c r="B3" s="18">
        <v>265</v>
      </c>
    </row>
    <row r="5" spans="1:2" x14ac:dyDescent="0.2">
      <c r="A5" t="s">
        <v>173</v>
      </c>
      <c r="B5">
        <v>3785.4117999999999</v>
      </c>
    </row>
    <row r="7" spans="1:2" x14ac:dyDescent="0.2">
      <c r="A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F202-5D75-4989-9D46-6E6AF969C8FE}">
  <dimension ref="A1:AP2145"/>
  <sheetViews>
    <sheetView zoomScaleNormal="100" workbookViewId="0"/>
  </sheetViews>
  <sheetFormatPr baseColWidth="10" defaultColWidth="8.83203125" defaultRowHeight="15" x14ac:dyDescent="0.2"/>
  <cols>
    <col min="1" max="43" width="8.83203125" style="83"/>
    <col min="44" max="44" width="10.83203125" style="83" bestFit="1" customWidth="1"/>
    <col min="45" max="16384" width="8.83203125" style="83"/>
  </cols>
  <sheetData>
    <row r="1" spans="1:42" x14ac:dyDescent="0.2">
      <c r="A1" s="83" t="s">
        <v>253</v>
      </c>
      <c r="B1" s="83" t="s">
        <v>254</v>
      </c>
      <c r="C1" s="83" t="s">
        <v>255</v>
      </c>
      <c r="D1" s="83" t="s">
        <v>256</v>
      </c>
      <c r="E1" s="83" t="s">
        <v>257</v>
      </c>
      <c r="F1" s="83" t="s">
        <v>258</v>
      </c>
      <c r="G1" s="83" t="s">
        <v>259</v>
      </c>
      <c r="H1" s="83" t="s">
        <v>260</v>
      </c>
      <c r="I1" s="83" t="s">
        <v>261</v>
      </c>
      <c r="J1" s="83" t="s">
        <v>262</v>
      </c>
      <c r="K1" s="83" t="s">
        <v>263</v>
      </c>
      <c r="L1" s="83" t="s">
        <v>264</v>
      </c>
      <c r="M1" s="83" t="s">
        <v>265</v>
      </c>
      <c r="N1" s="83" t="s">
        <v>266</v>
      </c>
      <c r="O1" s="83" t="s">
        <v>267</v>
      </c>
      <c r="P1" s="83" t="s">
        <v>268</v>
      </c>
      <c r="Q1" s="83" t="s">
        <v>269</v>
      </c>
      <c r="R1" s="83" t="s">
        <v>270</v>
      </c>
      <c r="S1" s="83" t="s">
        <v>271</v>
      </c>
      <c r="T1" s="83" t="s">
        <v>272</v>
      </c>
      <c r="U1" s="83" t="s">
        <v>273</v>
      </c>
      <c r="V1" s="83" t="s">
        <v>274</v>
      </c>
      <c r="W1" s="83" t="s">
        <v>275</v>
      </c>
      <c r="X1" s="83" t="s">
        <v>276</v>
      </c>
      <c r="Y1" s="83" t="s">
        <v>277</v>
      </c>
      <c r="Z1" s="83" t="s">
        <v>278</v>
      </c>
      <c r="AA1" s="83" t="s">
        <v>279</v>
      </c>
      <c r="AB1" s="83" t="s">
        <v>280</v>
      </c>
      <c r="AC1" s="83" t="s">
        <v>281</v>
      </c>
      <c r="AD1" s="83" t="s">
        <v>282</v>
      </c>
      <c r="AE1" s="83" t="s">
        <v>283</v>
      </c>
      <c r="AF1" s="83" t="s">
        <v>284</v>
      </c>
      <c r="AG1" s="83" t="s">
        <v>285</v>
      </c>
      <c r="AH1" s="83" t="s">
        <v>286</v>
      </c>
      <c r="AI1" s="83" t="s">
        <v>287</v>
      </c>
      <c r="AJ1" s="83" t="s">
        <v>288</v>
      </c>
      <c r="AK1" s="83" t="s">
        <v>289</v>
      </c>
      <c r="AL1" s="83" t="s">
        <v>290</v>
      </c>
      <c r="AM1" s="83" t="s">
        <v>291</v>
      </c>
      <c r="AN1" s="83" t="s">
        <v>292</v>
      </c>
      <c r="AO1" s="83" t="s">
        <v>293</v>
      </c>
      <c r="AP1" s="83" t="s">
        <v>294</v>
      </c>
    </row>
    <row r="2" spans="1:42" x14ac:dyDescent="0.2">
      <c r="A2" s="83" t="s">
        <v>295</v>
      </c>
      <c r="B2" s="83">
        <v>2020</v>
      </c>
      <c r="C2" s="83" t="s">
        <v>296</v>
      </c>
      <c r="D2" s="83" t="s">
        <v>297</v>
      </c>
      <c r="E2" s="83">
        <v>0</v>
      </c>
      <c r="F2" s="83">
        <v>0</v>
      </c>
      <c r="G2" s="83">
        <v>0</v>
      </c>
      <c r="H2" s="83">
        <v>668.2</v>
      </c>
      <c r="I2" s="83">
        <v>25</v>
      </c>
      <c r="J2" s="83">
        <v>467.6</v>
      </c>
      <c r="K2" s="83">
        <v>9.9</v>
      </c>
      <c r="L2" s="83">
        <v>800.9</v>
      </c>
      <c r="M2" s="83">
        <v>130.24181818181799</v>
      </c>
      <c r="N2" s="83">
        <v>0</v>
      </c>
      <c r="O2" s="83">
        <v>0</v>
      </c>
      <c r="P2" s="83">
        <v>12.4</v>
      </c>
      <c r="Q2" s="83">
        <v>0</v>
      </c>
      <c r="R2" s="83">
        <v>0</v>
      </c>
      <c r="S2" s="83">
        <v>0</v>
      </c>
      <c r="T2" s="83">
        <v>3146.0499999999902</v>
      </c>
      <c r="U2" s="83">
        <v>0</v>
      </c>
      <c r="V2" s="83">
        <v>2941.6747002498</v>
      </c>
      <c r="W2" s="83">
        <v>39409.099097142898</v>
      </c>
      <c r="X2" s="83">
        <v>6573225.8029039996</v>
      </c>
      <c r="Y2" s="83">
        <v>0</v>
      </c>
      <c r="Z2" s="83">
        <v>0</v>
      </c>
      <c r="AA2" s="83">
        <v>152495.00517622</v>
      </c>
      <c r="AB2" s="83">
        <v>3168973.72417633</v>
      </c>
      <c r="AC2" s="83">
        <v>58534.32</v>
      </c>
      <c r="AD2" s="83">
        <v>0</v>
      </c>
      <c r="AE2" s="83">
        <v>13801850.040342599</v>
      </c>
      <c r="AF2" s="83">
        <v>0</v>
      </c>
      <c r="AG2" s="83">
        <v>0</v>
      </c>
      <c r="AH2" s="83">
        <v>0</v>
      </c>
      <c r="AI2" s="83">
        <v>48572.098575000004</v>
      </c>
      <c r="AJ2" s="83">
        <v>0</v>
      </c>
      <c r="AK2" s="83">
        <v>1278596.88124873</v>
      </c>
      <c r="AL2" s="83">
        <v>0</v>
      </c>
      <c r="AM2" s="83">
        <v>0</v>
      </c>
      <c r="AN2" s="83">
        <v>25124598.6462203</v>
      </c>
      <c r="AO2" s="83">
        <v>1.3796947341493</v>
      </c>
      <c r="AP2" s="83">
        <v>54.914100462928303</v>
      </c>
    </row>
    <row r="3" spans="1:42" x14ac:dyDescent="0.2">
      <c r="A3" s="83" t="s">
        <v>295</v>
      </c>
      <c r="B3" s="83">
        <v>2022</v>
      </c>
      <c r="C3" s="83" t="s">
        <v>296</v>
      </c>
      <c r="D3" s="83" t="s">
        <v>297</v>
      </c>
      <c r="E3" s="83">
        <v>0</v>
      </c>
      <c r="F3" s="83">
        <v>0</v>
      </c>
      <c r="G3" s="83">
        <v>0</v>
      </c>
      <c r="H3" s="83">
        <v>668.2</v>
      </c>
      <c r="I3" s="83">
        <v>25</v>
      </c>
      <c r="J3" s="83">
        <v>467.6</v>
      </c>
      <c r="K3" s="83">
        <v>9.9</v>
      </c>
      <c r="L3" s="83">
        <v>800.9</v>
      </c>
      <c r="M3" s="83">
        <v>134.00818181818099</v>
      </c>
      <c r="N3" s="83">
        <v>0</v>
      </c>
      <c r="O3" s="83">
        <v>0</v>
      </c>
      <c r="P3" s="83">
        <v>12.4</v>
      </c>
      <c r="Q3" s="83">
        <v>0</v>
      </c>
      <c r="R3" s="83">
        <v>0</v>
      </c>
      <c r="S3" s="83">
        <v>0</v>
      </c>
      <c r="T3" s="83">
        <v>3146.0499999999902</v>
      </c>
      <c r="U3" s="83">
        <v>0</v>
      </c>
      <c r="V3" s="83">
        <v>0</v>
      </c>
      <c r="W3" s="83">
        <v>39409.099097142898</v>
      </c>
      <c r="X3" s="83">
        <v>6112879.6160000004</v>
      </c>
      <c r="Y3" s="83">
        <v>0</v>
      </c>
      <c r="Z3" s="83">
        <v>0</v>
      </c>
      <c r="AA3" s="83">
        <v>156904.89172603001</v>
      </c>
      <c r="AB3" s="83">
        <v>2825938.84461992</v>
      </c>
      <c r="AC3" s="83">
        <v>58534.32</v>
      </c>
      <c r="AD3" s="83">
        <v>0</v>
      </c>
      <c r="AE3" s="83">
        <v>13801850.040342599</v>
      </c>
      <c r="AF3" s="83">
        <v>0</v>
      </c>
      <c r="AG3" s="83">
        <v>0</v>
      </c>
      <c r="AH3" s="83">
        <v>0</v>
      </c>
      <c r="AI3" s="83">
        <v>47892.08919495</v>
      </c>
      <c r="AJ3" s="83">
        <v>0</v>
      </c>
      <c r="AK3" s="83">
        <v>1276082.6421222701</v>
      </c>
      <c r="AL3" s="83">
        <v>0</v>
      </c>
      <c r="AM3" s="83">
        <v>0</v>
      </c>
      <c r="AN3" s="83">
        <v>24319491.543102998</v>
      </c>
      <c r="AO3" s="83">
        <v>1.22277984152854</v>
      </c>
      <c r="AP3" s="83">
        <v>50.279827576219098</v>
      </c>
    </row>
    <row r="4" spans="1:42" x14ac:dyDescent="0.2">
      <c r="A4" s="83" t="s">
        <v>295</v>
      </c>
      <c r="B4" s="83">
        <v>2024</v>
      </c>
      <c r="C4" s="83" t="s">
        <v>296</v>
      </c>
      <c r="D4" s="83" t="s">
        <v>297</v>
      </c>
      <c r="E4" s="83">
        <v>0</v>
      </c>
      <c r="F4" s="83">
        <v>0</v>
      </c>
      <c r="G4" s="83">
        <v>0</v>
      </c>
      <c r="H4" s="83">
        <v>668.2</v>
      </c>
      <c r="I4" s="83">
        <v>25</v>
      </c>
      <c r="J4" s="83">
        <v>467.6</v>
      </c>
      <c r="K4" s="83">
        <v>9.9</v>
      </c>
      <c r="L4" s="83">
        <v>800.9</v>
      </c>
      <c r="M4" s="83">
        <v>146.814545454545</v>
      </c>
      <c r="N4" s="83">
        <v>0</v>
      </c>
      <c r="O4" s="83">
        <v>0</v>
      </c>
      <c r="P4" s="83">
        <v>12.4</v>
      </c>
      <c r="Q4" s="83">
        <v>0</v>
      </c>
      <c r="R4" s="83">
        <v>0</v>
      </c>
      <c r="S4" s="83">
        <v>0</v>
      </c>
      <c r="T4" s="83">
        <v>3423.0499999999902</v>
      </c>
      <c r="U4" s="83">
        <v>0</v>
      </c>
      <c r="V4" s="83">
        <v>0</v>
      </c>
      <c r="W4" s="83">
        <v>45311.175359999899</v>
      </c>
      <c r="X4" s="83">
        <v>5718173.3329999996</v>
      </c>
      <c r="Y4" s="83">
        <v>0</v>
      </c>
      <c r="Z4" s="83">
        <v>0</v>
      </c>
      <c r="AA4" s="83">
        <v>171899.35753032001</v>
      </c>
      <c r="AB4" s="83">
        <v>3467413.2119334899</v>
      </c>
      <c r="AC4" s="83">
        <v>58534.32</v>
      </c>
      <c r="AD4" s="83">
        <v>0</v>
      </c>
      <c r="AE4" s="83">
        <v>15010822.693721499</v>
      </c>
      <c r="AF4" s="83">
        <v>0</v>
      </c>
      <c r="AG4" s="83">
        <v>0</v>
      </c>
      <c r="AH4" s="83">
        <v>0</v>
      </c>
      <c r="AI4" s="83">
        <v>47226.651444472503</v>
      </c>
      <c r="AJ4" s="83">
        <v>0</v>
      </c>
      <c r="AK4" s="83">
        <v>1273076.7082365099</v>
      </c>
      <c r="AL4" s="83">
        <v>0</v>
      </c>
      <c r="AM4" s="83">
        <v>0</v>
      </c>
      <c r="AN4" s="83">
        <v>25792457.451226301</v>
      </c>
      <c r="AO4" s="83">
        <v>1.5044039244882299</v>
      </c>
      <c r="AP4" s="83">
        <v>58.327281428420001</v>
      </c>
    </row>
    <row r="5" spans="1:42" x14ac:dyDescent="0.2">
      <c r="A5" s="83" t="s">
        <v>295</v>
      </c>
      <c r="B5" s="83">
        <v>2026</v>
      </c>
      <c r="C5" s="83" t="s">
        <v>296</v>
      </c>
      <c r="D5" s="83" t="s">
        <v>297</v>
      </c>
      <c r="E5" s="83">
        <v>0</v>
      </c>
      <c r="F5" s="83">
        <v>0</v>
      </c>
      <c r="G5" s="83">
        <v>0</v>
      </c>
      <c r="H5" s="83">
        <v>668.2</v>
      </c>
      <c r="I5" s="83">
        <v>25</v>
      </c>
      <c r="J5" s="83">
        <v>467.6</v>
      </c>
      <c r="K5" s="83">
        <v>9.9</v>
      </c>
      <c r="L5" s="83">
        <v>800.9</v>
      </c>
      <c r="M5" s="83">
        <v>180.27545454545501</v>
      </c>
      <c r="N5" s="83">
        <v>0</v>
      </c>
      <c r="O5" s="83">
        <v>0</v>
      </c>
      <c r="P5" s="83">
        <v>12.4</v>
      </c>
      <c r="Q5" s="83">
        <v>0</v>
      </c>
      <c r="R5" s="83">
        <v>0</v>
      </c>
      <c r="S5" s="83">
        <v>0</v>
      </c>
      <c r="T5" s="83">
        <v>3439.0499999999902</v>
      </c>
      <c r="U5" s="83">
        <v>0</v>
      </c>
      <c r="V5" s="83">
        <v>0</v>
      </c>
      <c r="W5" s="83">
        <v>45311.175359999899</v>
      </c>
      <c r="X5" s="83">
        <v>6975793.1410959996</v>
      </c>
      <c r="Y5" s="83">
        <v>0</v>
      </c>
      <c r="Z5" s="83">
        <v>0</v>
      </c>
      <c r="AA5" s="83">
        <v>211077.41551701</v>
      </c>
      <c r="AB5" s="83">
        <v>2750099.3441584301</v>
      </c>
      <c r="AC5" s="83">
        <v>58534.32</v>
      </c>
      <c r="AD5" s="83">
        <v>0</v>
      </c>
      <c r="AE5" s="83">
        <v>15081446.2542734</v>
      </c>
      <c r="AF5" s="83">
        <v>0</v>
      </c>
      <c r="AG5" s="83">
        <v>0</v>
      </c>
      <c r="AH5" s="83">
        <v>0</v>
      </c>
      <c r="AI5" s="83">
        <v>46566.070903852502</v>
      </c>
      <c r="AJ5" s="83">
        <v>0</v>
      </c>
      <c r="AK5" s="83">
        <v>1270070.77435075</v>
      </c>
      <c r="AL5" s="83">
        <v>0</v>
      </c>
      <c r="AM5" s="83">
        <v>0</v>
      </c>
      <c r="AN5" s="83">
        <v>26438898.4956595</v>
      </c>
      <c r="AO5" s="83">
        <v>1.2039543467262099</v>
      </c>
      <c r="AP5" s="83">
        <v>45.5372354836894</v>
      </c>
    </row>
    <row r="6" spans="1:42" x14ac:dyDescent="0.2">
      <c r="A6" s="83" t="s">
        <v>295</v>
      </c>
      <c r="B6" s="83">
        <v>2028</v>
      </c>
      <c r="C6" s="83" t="s">
        <v>296</v>
      </c>
      <c r="D6" s="83" t="s">
        <v>297</v>
      </c>
      <c r="E6" s="83">
        <v>0</v>
      </c>
      <c r="F6" s="83">
        <v>0</v>
      </c>
      <c r="G6" s="83">
        <v>0</v>
      </c>
      <c r="H6" s="83">
        <v>668.2</v>
      </c>
      <c r="I6" s="83">
        <v>25</v>
      </c>
      <c r="J6" s="83">
        <v>467.6</v>
      </c>
      <c r="K6" s="83">
        <v>9.9</v>
      </c>
      <c r="L6" s="83">
        <v>800.9</v>
      </c>
      <c r="M6" s="83">
        <v>245.55</v>
      </c>
      <c r="N6" s="83">
        <v>0</v>
      </c>
      <c r="O6" s="83">
        <v>0</v>
      </c>
      <c r="P6" s="83">
        <v>12.4</v>
      </c>
      <c r="Q6" s="83">
        <v>0</v>
      </c>
      <c r="R6" s="83">
        <v>0</v>
      </c>
      <c r="S6" s="83">
        <v>0</v>
      </c>
      <c r="T6" s="83">
        <v>3439.0499999999902</v>
      </c>
      <c r="U6" s="83">
        <v>0</v>
      </c>
      <c r="V6" s="83">
        <v>0</v>
      </c>
      <c r="W6" s="83">
        <v>44801.259839999999</v>
      </c>
      <c r="X6" s="83">
        <v>6854480</v>
      </c>
      <c r="Y6" s="83">
        <v>0</v>
      </c>
      <c r="Z6" s="83">
        <v>0</v>
      </c>
      <c r="AA6" s="83">
        <v>287504.80486034998</v>
      </c>
      <c r="AB6" s="83">
        <v>2075583.3993037399</v>
      </c>
      <c r="AC6" s="83">
        <v>58534.32</v>
      </c>
      <c r="AD6" s="83">
        <v>0</v>
      </c>
      <c r="AE6" s="83">
        <v>15081446.2542734</v>
      </c>
      <c r="AF6" s="83">
        <v>0</v>
      </c>
      <c r="AG6" s="83">
        <v>0</v>
      </c>
      <c r="AH6" s="83">
        <v>0</v>
      </c>
      <c r="AI6" s="83">
        <v>45920.061992805</v>
      </c>
      <c r="AJ6" s="83">
        <v>0</v>
      </c>
      <c r="AK6" s="83">
        <v>1267064.8404649899</v>
      </c>
      <c r="AL6" s="83">
        <v>0</v>
      </c>
      <c r="AM6" s="83">
        <v>0</v>
      </c>
      <c r="AN6" s="83">
        <v>25715334.940735299</v>
      </c>
      <c r="AO6" s="83">
        <v>0.92076697778651595</v>
      </c>
      <c r="AP6" s="83">
        <v>35.806143684636098</v>
      </c>
    </row>
    <row r="7" spans="1:42" x14ac:dyDescent="0.2">
      <c r="A7" s="83" t="s">
        <v>295</v>
      </c>
      <c r="B7" s="83">
        <v>2030</v>
      </c>
      <c r="C7" s="83" t="s">
        <v>296</v>
      </c>
      <c r="D7" s="83" t="s">
        <v>297</v>
      </c>
      <c r="E7" s="83">
        <v>0</v>
      </c>
      <c r="F7" s="83">
        <v>0</v>
      </c>
      <c r="G7" s="83">
        <v>0</v>
      </c>
      <c r="H7" s="83">
        <v>668.2</v>
      </c>
      <c r="I7" s="83">
        <v>25</v>
      </c>
      <c r="J7" s="83">
        <v>467.6</v>
      </c>
      <c r="K7" s="83">
        <v>9.9</v>
      </c>
      <c r="L7" s="83">
        <v>800.9</v>
      </c>
      <c r="M7" s="83">
        <v>357.344545454544</v>
      </c>
      <c r="N7" s="83">
        <v>0</v>
      </c>
      <c r="O7" s="83">
        <v>0</v>
      </c>
      <c r="P7" s="83">
        <v>12.4</v>
      </c>
      <c r="Q7" s="83">
        <v>0</v>
      </c>
      <c r="R7" s="83">
        <v>0</v>
      </c>
      <c r="S7" s="83">
        <v>0</v>
      </c>
      <c r="T7" s="83">
        <v>3439.0499999999902</v>
      </c>
      <c r="U7" s="83">
        <v>0</v>
      </c>
      <c r="V7" s="83">
        <v>0</v>
      </c>
      <c r="W7" s="83">
        <v>44801.259839999999</v>
      </c>
      <c r="X7" s="83">
        <v>6727539.5199999996</v>
      </c>
      <c r="Y7" s="83">
        <v>0</v>
      </c>
      <c r="Z7" s="83">
        <v>0</v>
      </c>
      <c r="AA7" s="83">
        <v>418400.62638492999</v>
      </c>
      <c r="AB7" s="83">
        <v>2341215.0512269498</v>
      </c>
      <c r="AC7" s="83">
        <v>58534.32</v>
      </c>
      <c r="AD7" s="83">
        <v>0</v>
      </c>
      <c r="AE7" s="83">
        <v>15081446.2542734</v>
      </c>
      <c r="AF7" s="83">
        <v>0</v>
      </c>
      <c r="AG7" s="83">
        <v>0</v>
      </c>
      <c r="AH7" s="83">
        <v>0</v>
      </c>
      <c r="AI7" s="83">
        <v>45278.910291615</v>
      </c>
      <c r="AJ7" s="83">
        <v>0</v>
      </c>
      <c r="AK7" s="83">
        <v>1264115.43829442</v>
      </c>
      <c r="AL7" s="83">
        <v>0</v>
      </c>
      <c r="AM7" s="83">
        <v>0</v>
      </c>
      <c r="AN7" s="83">
        <v>25981331.3803114</v>
      </c>
      <c r="AO7" s="83">
        <v>1.03997682475062</v>
      </c>
      <c r="AP7" s="83">
        <v>40.027849594294103</v>
      </c>
    </row>
    <row r="8" spans="1:42" x14ac:dyDescent="0.2">
      <c r="A8" s="83" t="s">
        <v>295</v>
      </c>
      <c r="B8" s="83">
        <v>2032</v>
      </c>
      <c r="C8" s="83" t="s">
        <v>296</v>
      </c>
      <c r="D8" s="83" t="s">
        <v>297</v>
      </c>
      <c r="E8" s="83">
        <v>0</v>
      </c>
      <c r="F8" s="83">
        <v>0</v>
      </c>
      <c r="G8" s="83">
        <v>0</v>
      </c>
      <c r="H8" s="83">
        <v>400.2</v>
      </c>
      <c r="I8" s="83">
        <v>25</v>
      </c>
      <c r="J8" s="83">
        <v>467.6</v>
      </c>
      <c r="K8" s="83">
        <v>9.9</v>
      </c>
      <c r="L8" s="83">
        <v>800.9</v>
      </c>
      <c r="M8" s="83">
        <v>449.43181818181802</v>
      </c>
      <c r="N8" s="83">
        <v>0</v>
      </c>
      <c r="O8" s="83">
        <v>0</v>
      </c>
      <c r="P8" s="83">
        <v>4.4000000000000004</v>
      </c>
      <c r="Q8" s="83">
        <v>0</v>
      </c>
      <c r="R8" s="83">
        <v>0</v>
      </c>
      <c r="S8" s="83">
        <v>0</v>
      </c>
      <c r="T8" s="83">
        <v>3439.0499999999902</v>
      </c>
      <c r="U8" s="83">
        <v>0</v>
      </c>
      <c r="V8" s="83">
        <v>0</v>
      </c>
      <c r="W8" s="83">
        <v>44801.259839999999</v>
      </c>
      <c r="X8" s="83">
        <v>6597192.2770959996</v>
      </c>
      <c r="Y8" s="83">
        <v>0</v>
      </c>
      <c r="Z8" s="83">
        <v>0</v>
      </c>
      <c r="AA8" s="83">
        <v>526221.97998125001</v>
      </c>
      <c r="AB8" s="83">
        <v>2173366.04299912</v>
      </c>
      <c r="AC8" s="83">
        <v>35057.519999999997</v>
      </c>
      <c r="AD8" s="83">
        <v>0</v>
      </c>
      <c r="AE8" s="83">
        <v>15081446.2542734</v>
      </c>
      <c r="AF8" s="83">
        <v>0</v>
      </c>
      <c r="AG8" s="83">
        <v>0</v>
      </c>
      <c r="AH8" s="83">
        <v>0</v>
      </c>
      <c r="AI8" s="83">
        <v>44647.473010139998</v>
      </c>
      <c r="AJ8" s="83">
        <v>0</v>
      </c>
      <c r="AK8" s="83">
        <v>1261167.31082954</v>
      </c>
      <c r="AL8" s="83">
        <v>0</v>
      </c>
      <c r="AM8" s="83">
        <v>0</v>
      </c>
      <c r="AN8" s="83">
        <v>25763900.118029501</v>
      </c>
      <c r="AO8" s="83">
        <v>0.92549205316335303</v>
      </c>
      <c r="AP8" s="83">
        <v>35.922047862454399</v>
      </c>
    </row>
    <row r="9" spans="1:42" x14ac:dyDescent="0.2">
      <c r="A9" s="83" t="s">
        <v>295</v>
      </c>
      <c r="B9" s="83">
        <v>2034</v>
      </c>
      <c r="C9" s="83" t="s">
        <v>296</v>
      </c>
      <c r="D9" s="83" t="s">
        <v>297</v>
      </c>
      <c r="E9" s="83">
        <v>0</v>
      </c>
      <c r="F9" s="83">
        <v>0</v>
      </c>
      <c r="G9" s="83">
        <v>0</v>
      </c>
      <c r="H9" s="83">
        <v>214.2</v>
      </c>
      <c r="I9" s="83">
        <v>25</v>
      </c>
      <c r="J9" s="83">
        <v>467.6</v>
      </c>
      <c r="K9" s="83">
        <v>9.9</v>
      </c>
      <c r="L9" s="83">
        <v>800.9</v>
      </c>
      <c r="M9" s="83">
        <v>514.44818181818198</v>
      </c>
      <c r="N9" s="83">
        <v>0</v>
      </c>
      <c r="O9" s="83">
        <v>0</v>
      </c>
      <c r="P9" s="83">
        <v>0</v>
      </c>
      <c r="Q9" s="83">
        <v>0</v>
      </c>
      <c r="R9" s="83">
        <v>0</v>
      </c>
      <c r="S9" s="83">
        <v>0</v>
      </c>
      <c r="T9" s="83">
        <v>3439.0499999999902</v>
      </c>
      <c r="U9" s="83">
        <v>0</v>
      </c>
      <c r="V9" s="83">
        <v>0</v>
      </c>
      <c r="W9" s="83">
        <v>44801.259839999999</v>
      </c>
      <c r="X9" s="83">
        <v>6488566.6670000004</v>
      </c>
      <c r="Y9" s="83">
        <v>0</v>
      </c>
      <c r="Z9" s="83">
        <v>0</v>
      </c>
      <c r="AA9" s="83">
        <v>602347.07442230999</v>
      </c>
      <c r="AB9" s="83">
        <v>2173399.2889916599</v>
      </c>
      <c r="AC9" s="83">
        <v>18763.919999999998</v>
      </c>
      <c r="AD9" s="83">
        <v>0</v>
      </c>
      <c r="AE9" s="83">
        <v>15081446.2542734</v>
      </c>
      <c r="AF9" s="83">
        <v>0</v>
      </c>
      <c r="AG9" s="83">
        <v>0</v>
      </c>
      <c r="AH9" s="83">
        <v>0</v>
      </c>
      <c r="AI9" s="83">
        <v>44020.892938522498</v>
      </c>
      <c r="AJ9" s="83">
        <v>0</v>
      </c>
      <c r="AK9" s="83">
        <v>1258219.18336466</v>
      </c>
      <c r="AL9" s="83">
        <v>0</v>
      </c>
      <c r="AM9" s="83">
        <v>0</v>
      </c>
      <c r="AN9" s="83">
        <v>25711564.540830601</v>
      </c>
      <c r="AO9" s="83">
        <v>0.91277506546698794</v>
      </c>
      <c r="AP9" s="83">
        <v>35.500564892403801</v>
      </c>
    </row>
    <row r="10" spans="1:42" x14ac:dyDescent="0.2">
      <c r="A10" s="83" t="s">
        <v>295</v>
      </c>
      <c r="B10" s="83">
        <v>2036</v>
      </c>
      <c r="C10" s="83" t="s">
        <v>296</v>
      </c>
      <c r="D10" s="83" t="s">
        <v>297</v>
      </c>
      <c r="E10" s="83">
        <v>0</v>
      </c>
      <c r="F10" s="83">
        <v>0</v>
      </c>
      <c r="G10" s="83">
        <v>0</v>
      </c>
      <c r="H10" s="83">
        <v>214.2</v>
      </c>
      <c r="I10" s="83">
        <v>25</v>
      </c>
      <c r="J10" s="83">
        <v>239</v>
      </c>
      <c r="K10" s="83">
        <v>9.9</v>
      </c>
      <c r="L10" s="83">
        <v>800.9</v>
      </c>
      <c r="M10" s="83">
        <v>560.12818181818204</v>
      </c>
      <c r="N10" s="83">
        <v>0</v>
      </c>
      <c r="O10" s="83">
        <v>0</v>
      </c>
      <c r="P10" s="83">
        <v>0</v>
      </c>
      <c r="Q10" s="83">
        <v>0</v>
      </c>
      <c r="R10" s="83">
        <v>0</v>
      </c>
      <c r="S10" s="83">
        <v>0</v>
      </c>
      <c r="T10" s="83">
        <v>3439.0499999999902</v>
      </c>
      <c r="U10" s="83">
        <v>0</v>
      </c>
      <c r="V10" s="83">
        <v>0</v>
      </c>
      <c r="W10" s="83">
        <v>44509.879542857103</v>
      </c>
      <c r="X10" s="83">
        <v>6433106.6670000004</v>
      </c>
      <c r="Y10" s="83">
        <v>0</v>
      </c>
      <c r="Z10" s="83">
        <v>0</v>
      </c>
      <c r="AA10" s="83">
        <v>655831.98375247</v>
      </c>
      <c r="AB10" s="83">
        <v>1933880.4821582499</v>
      </c>
      <c r="AC10" s="83">
        <v>18763.919999999998</v>
      </c>
      <c r="AD10" s="83">
        <v>0</v>
      </c>
      <c r="AE10" s="83">
        <v>15081446.2542734</v>
      </c>
      <c r="AF10" s="83">
        <v>0</v>
      </c>
      <c r="AG10" s="83">
        <v>0</v>
      </c>
      <c r="AH10" s="83">
        <v>0</v>
      </c>
      <c r="AI10" s="83">
        <v>43408.884496477498</v>
      </c>
      <c r="AJ10" s="83">
        <v>0</v>
      </c>
      <c r="AK10" s="83">
        <v>654510.45661273098</v>
      </c>
      <c r="AL10" s="83">
        <v>0</v>
      </c>
      <c r="AM10" s="83">
        <v>0</v>
      </c>
      <c r="AN10" s="83">
        <v>24865458.5278362</v>
      </c>
      <c r="AO10" s="83">
        <v>0.80852461784874197</v>
      </c>
      <c r="AP10" s="83">
        <v>32.515974597597598</v>
      </c>
    </row>
    <row r="11" spans="1:42" x14ac:dyDescent="0.2">
      <c r="A11" s="83" t="s">
        <v>295</v>
      </c>
      <c r="B11" s="83">
        <v>2038</v>
      </c>
      <c r="C11" s="83" t="s">
        <v>296</v>
      </c>
      <c r="D11" s="83" t="s">
        <v>297</v>
      </c>
      <c r="E11" s="83">
        <v>0</v>
      </c>
      <c r="F11" s="83">
        <v>0</v>
      </c>
      <c r="G11" s="83">
        <v>0</v>
      </c>
      <c r="H11" s="83">
        <v>214.2</v>
      </c>
      <c r="I11" s="83">
        <v>25</v>
      </c>
      <c r="J11" s="83">
        <v>406.16699999999997</v>
      </c>
      <c r="K11" s="83">
        <v>9.9</v>
      </c>
      <c r="L11" s="83">
        <v>800.9</v>
      </c>
      <c r="M11" s="83">
        <v>595.172727272727</v>
      </c>
      <c r="N11" s="83">
        <v>0</v>
      </c>
      <c r="O11" s="83">
        <v>0</v>
      </c>
      <c r="P11" s="83">
        <v>31.891762658890599</v>
      </c>
      <c r="Q11" s="83">
        <v>0</v>
      </c>
      <c r="R11" s="83">
        <v>0</v>
      </c>
      <c r="S11" s="83">
        <v>0</v>
      </c>
      <c r="T11" s="83">
        <v>3439.0499999999902</v>
      </c>
      <c r="U11" s="83">
        <v>0</v>
      </c>
      <c r="V11" s="83">
        <v>58276.657856790604</v>
      </c>
      <c r="W11" s="83">
        <v>44270.097840000002</v>
      </c>
      <c r="X11" s="83">
        <v>6474560</v>
      </c>
      <c r="Y11" s="83">
        <v>0</v>
      </c>
      <c r="Z11" s="83">
        <v>0</v>
      </c>
      <c r="AA11" s="83">
        <v>696864.25906229997</v>
      </c>
      <c r="AB11" s="83">
        <v>1815864.5919999999</v>
      </c>
      <c r="AC11" s="83">
        <v>18763.919999999998</v>
      </c>
      <c r="AD11" s="83">
        <v>0</v>
      </c>
      <c r="AE11" s="83">
        <v>15081446.2542734</v>
      </c>
      <c r="AF11" s="83">
        <v>0</v>
      </c>
      <c r="AG11" s="83">
        <v>0</v>
      </c>
      <c r="AH11" s="83">
        <v>0</v>
      </c>
      <c r="AI11" s="83">
        <v>42801.73326429</v>
      </c>
      <c r="AJ11" s="83">
        <v>0</v>
      </c>
      <c r="AK11" s="83">
        <v>1311994.59978175</v>
      </c>
      <c r="AL11" s="83">
        <v>0</v>
      </c>
      <c r="AM11" s="83">
        <v>0</v>
      </c>
      <c r="AN11" s="83">
        <v>25544842.1140786</v>
      </c>
      <c r="AO11" s="83">
        <v>0.75748236245119904</v>
      </c>
      <c r="AP11" s="83">
        <v>29.653045380684699</v>
      </c>
    </row>
    <row r="12" spans="1:42" x14ac:dyDescent="0.2">
      <c r="A12" s="83" t="s">
        <v>295</v>
      </c>
      <c r="B12" s="83">
        <v>2040</v>
      </c>
      <c r="C12" s="83" t="s">
        <v>296</v>
      </c>
      <c r="D12" s="83" t="s">
        <v>297</v>
      </c>
      <c r="E12" s="83">
        <v>0</v>
      </c>
      <c r="F12" s="83">
        <v>0</v>
      </c>
      <c r="G12" s="83">
        <v>0</v>
      </c>
      <c r="H12" s="83">
        <v>214.2</v>
      </c>
      <c r="I12" s="83">
        <v>25</v>
      </c>
      <c r="J12" s="83">
        <v>215.46700000000001</v>
      </c>
      <c r="K12" s="83">
        <v>9.9</v>
      </c>
      <c r="L12" s="83">
        <v>800.9</v>
      </c>
      <c r="M12" s="83">
        <v>635.94636363636403</v>
      </c>
      <c r="N12" s="83">
        <v>0</v>
      </c>
      <c r="O12" s="83">
        <v>0</v>
      </c>
      <c r="P12" s="83">
        <v>35.117999937389598</v>
      </c>
      <c r="Q12" s="83">
        <v>0</v>
      </c>
      <c r="R12" s="83">
        <v>0</v>
      </c>
      <c r="S12" s="83">
        <v>0</v>
      </c>
      <c r="T12" s="83">
        <v>3447.0499999999902</v>
      </c>
      <c r="U12" s="83">
        <v>0</v>
      </c>
      <c r="V12" s="83">
        <v>18345.267390164099</v>
      </c>
      <c r="W12" s="83">
        <v>44270.097840000002</v>
      </c>
      <c r="X12" s="83">
        <v>6531440</v>
      </c>
      <c r="Y12" s="83">
        <v>0</v>
      </c>
      <c r="Z12" s="83">
        <v>0</v>
      </c>
      <c r="AA12" s="83">
        <v>744604.50083047</v>
      </c>
      <c r="AB12" s="83">
        <v>1438472.8950841899</v>
      </c>
      <c r="AC12" s="83">
        <v>18763.919999999998</v>
      </c>
      <c r="AD12" s="83">
        <v>0</v>
      </c>
      <c r="AE12" s="83">
        <v>15115752.695931001</v>
      </c>
      <c r="AF12" s="83">
        <v>0</v>
      </c>
      <c r="AG12" s="83">
        <v>0</v>
      </c>
      <c r="AH12" s="83">
        <v>0</v>
      </c>
      <c r="AI12" s="83">
        <v>42204.296451817499</v>
      </c>
      <c r="AJ12" s="83">
        <v>0</v>
      </c>
      <c r="AK12" s="83">
        <v>850632.12839991099</v>
      </c>
      <c r="AL12" s="83">
        <v>0</v>
      </c>
      <c r="AM12" s="83">
        <v>0</v>
      </c>
      <c r="AN12" s="83">
        <v>24804485.801927499</v>
      </c>
      <c r="AO12" s="83">
        <v>0.59954335690174998</v>
      </c>
      <c r="AP12" s="83">
        <v>24.170763372774999</v>
      </c>
    </row>
    <row r="13" spans="1:42" x14ac:dyDescent="0.2">
      <c r="A13" s="83" t="s">
        <v>295</v>
      </c>
      <c r="B13" s="83">
        <v>2042</v>
      </c>
      <c r="C13" s="83" t="s">
        <v>296</v>
      </c>
      <c r="D13" s="83" t="s">
        <v>297</v>
      </c>
      <c r="E13" s="83">
        <v>0</v>
      </c>
      <c r="F13" s="83">
        <v>0</v>
      </c>
      <c r="G13" s="83">
        <v>0</v>
      </c>
      <c r="H13" s="83">
        <v>134.6</v>
      </c>
      <c r="I13" s="83">
        <v>25</v>
      </c>
      <c r="J13" s="83">
        <v>211.167</v>
      </c>
      <c r="K13" s="83">
        <v>9.9</v>
      </c>
      <c r="L13" s="83">
        <v>800.9</v>
      </c>
      <c r="M13" s="83">
        <v>674.45454545454402</v>
      </c>
      <c r="N13" s="83">
        <v>0</v>
      </c>
      <c r="O13" s="83">
        <v>0</v>
      </c>
      <c r="P13" s="83">
        <v>35.117999937389598</v>
      </c>
      <c r="Q13" s="83">
        <v>0</v>
      </c>
      <c r="R13" s="83">
        <v>0</v>
      </c>
      <c r="S13" s="83">
        <v>0</v>
      </c>
      <c r="T13" s="83">
        <v>3447.0499999999902</v>
      </c>
      <c r="U13" s="83">
        <v>0</v>
      </c>
      <c r="V13" s="83">
        <v>0</v>
      </c>
      <c r="W13" s="83">
        <v>44270.097840000002</v>
      </c>
      <c r="X13" s="83">
        <v>6531440</v>
      </c>
      <c r="Y13" s="83">
        <v>0</v>
      </c>
      <c r="Z13" s="83">
        <v>0</v>
      </c>
      <c r="AA13" s="83">
        <v>789692.21127299999</v>
      </c>
      <c r="AB13" s="83">
        <v>1666223.5329040601</v>
      </c>
      <c r="AC13" s="83">
        <v>11790.96</v>
      </c>
      <c r="AD13" s="83">
        <v>0</v>
      </c>
      <c r="AE13" s="83">
        <v>15115752.695931001</v>
      </c>
      <c r="AF13" s="83">
        <v>0</v>
      </c>
      <c r="AG13" s="83">
        <v>0</v>
      </c>
      <c r="AH13" s="83">
        <v>0</v>
      </c>
      <c r="AI13" s="83">
        <v>41616.574059060003</v>
      </c>
      <c r="AJ13" s="83">
        <v>0</v>
      </c>
      <c r="AK13" s="83">
        <v>839841.18146023399</v>
      </c>
      <c r="AL13" s="83">
        <v>0</v>
      </c>
      <c r="AM13" s="83">
        <v>0</v>
      </c>
      <c r="AN13" s="83">
        <v>25040627.253467299</v>
      </c>
      <c r="AO13" s="83">
        <v>0.69023625425715096</v>
      </c>
      <c r="AP13" s="83">
        <v>27.5646551210722</v>
      </c>
    </row>
    <row r="14" spans="1:42" x14ac:dyDescent="0.2">
      <c r="A14" s="83" t="s">
        <v>295</v>
      </c>
      <c r="B14" s="83">
        <v>2044</v>
      </c>
      <c r="C14" s="83" t="s">
        <v>296</v>
      </c>
      <c r="D14" s="83" t="s">
        <v>297</v>
      </c>
      <c r="E14" s="83">
        <v>0</v>
      </c>
      <c r="F14" s="83">
        <v>0</v>
      </c>
      <c r="G14" s="83">
        <v>0</v>
      </c>
      <c r="H14" s="83">
        <v>94</v>
      </c>
      <c r="I14" s="83">
        <v>25</v>
      </c>
      <c r="J14" s="83">
        <v>211.167</v>
      </c>
      <c r="K14" s="83">
        <v>9.9</v>
      </c>
      <c r="L14" s="83">
        <v>800.9</v>
      </c>
      <c r="M14" s="83">
        <v>706.78272727272702</v>
      </c>
      <c r="N14" s="83">
        <v>0</v>
      </c>
      <c r="O14" s="83">
        <v>0</v>
      </c>
      <c r="P14" s="83">
        <v>35.117999937389598</v>
      </c>
      <c r="Q14" s="83">
        <v>0</v>
      </c>
      <c r="R14" s="83">
        <v>0</v>
      </c>
      <c r="S14" s="83">
        <v>0</v>
      </c>
      <c r="T14" s="83">
        <v>3450.0499999999902</v>
      </c>
      <c r="U14" s="83">
        <v>0</v>
      </c>
      <c r="V14" s="83">
        <v>0</v>
      </c>
      <c r="W14" s="83">
        <v>43658.199215999899</v>
      </c>
      <c r="X14" s="83">
        <v>6531440</v>
      </c>
      <c r="Y14" s="83">
        <v>0</v>
      </c>
      <c r="Z14" s="83">
        <v>0</v>
      </c>
      <c r="AA14" s="83">
        <v>827544.00359687</v>
      </c>
      <c r="AB14" s="83">
        <v>932807.95200000005</v>
      </c>
      <c r="AC14" s="83">
        <v>8234.4</v>
      </c>
      <c r="AD14" s="83">
        <v>0</v>
      </c>
      <c r="AE14" s="83">
        <v>15129622.950170999</v>
      </c>
      <c r="AF14" s="83">
        <v>0</v>
      </c>
      <c r="AG14" s="83">
        <v>0</v>
      </c>
      <c r="AH14" s="83">
        <v>0</v>
      </c>
      <c r="AI14" s="83">
        <v>41038.566086017498</v>
      </c>
      <c r="AJ14" s="83">
        <v>0</v>
      </c>
      <c r="AK14" s="83">
        <v>835328.838509875</v>
      </c>
      <c r="AL14" s="83">
        <v>0</v>
      </c>
      <c r="AM14" s="83">
        <v>0</v>
      </c>
      <c r="AN14" s="83">
        <v>24349674.909579702</v>
      </c>
      <c r="AO14" s="83">
        <v>0.37816883533919998</v>
      </c>
      <c r="AP14" s="83">
        <v>15.5307549995428</v>
      </c>
    </row>
    <row r="15" spans="1:42" x14ac:dyDescent="0.2">
      <c r="A15" s="83" t="s">
        <v>295</v>
      </c>
      <c r="B15" s="83">
        <v>2046</v>
      </c>
      <c r="C15" s="83" t="s">
        <v>296</v>
      </c>
      <c r="D15" s="83" t="s">
        <v>297</v>
      </c>
      <c r="E15" s="83">
        <v>0</v>
      </c>
      <c r="F15" s="83">
        <v>0</v>
      </c>
      <c r="G15" s="83">
        <v>0</v>
      </c>
      <c r="H15" s="83">
        <v>94</v>
      </c>
      <c r="I15" s="83">
        <v>25</v>
      </c>
      <c r="J15" s="83">
        <v>211.167</v>
      </c>
      <c r="K15" s="83">
        <v>9.9</v>
      </c>
      <c r="L15" s="83">
        <v>800.9</v>
      </c>
      <c r="M15" s="83">
        <v>714.86</v>
      </c>
      <c r="N15" s="83">
        <v>0</v>
      </c>
      <c r="O15" s="83">
        <v>0</v>
      </c>
      <c r="P15" s="83">
        <v>35.117999937389598</v>
      </c>
      <c r="Q15" s="83">
        <v>0</v>
      </c>
      <c r="R15" s="83">
        <v>0</v>
      </c>
      <c r="S15" s="83">
        <v>0</v>
      </c>
      <c r="T15" s="83">
        <v>3450.0499999999902</v>
      </c>
      <c r="U15" s="83">
        <v>0</v>
      </c>
      <c r="V15" s="83">
        <v>0</v>
      </c>
      <c r="W15" s="83">
        <v>43675.196400000001</v>
      </c>
      <c r="X15" s="83">
        <v>6531440</v>
      </c>
      <c r="Y15" s="83">
        <v>0</v>
      </c>
      <c r="Z15" s="83">
        <v>0</v>
      </c>
      <c r="AA15" s="83">
        <v>837001.36347981996</v>
      </c>
      <c r="AB15" s="83">
        <v>929270.41254791105</v>
      </c>
      <c r="AC15" s="83">
        <v>8234.4</v>
      </c>
      <c r="AD15" s="83">
        <v>0</v>
      </c>
      <c r="AE15" s="83">
        <v>15129622.950170999</v>
      </c>
      <c r="AF15" s="83">
        <v>0</v>
      </c>
      <c r="AG15" s="83">
        <v>0</v>
      </c>
      <c r="AH15" s="83">
        <v>0</v>
      </c>
      <c r="AI15" s="83">
        <v>40465.415322832501</v>
      </c>
      <c r="AJ15" s="83">
        <v>0</v>
      </c>
      <c r="AK15" s="83">
        <v>830834.20734437497</v>
      </c>
      <c r="AL15" s="83">
        <v>0</v>
      </c>
      <c r="AM15" s="83">
        <v>0</v>
      </c>
      <c r="AN15" s="83">
        <v>24350543.9452659</v>
      </c>
      <c r="AO15" s="83">
        <v>0.37667670119830898</v>
      </c>
      <c r="AP15" s="83">
        <v>15.468923488731299</v>
      </c>
    </row>
    <row r="16" spans="1:42" x14ac:dyDescent="0.2">
      <c r="A16" s="83" t="s">
        <v>295</v>
      </c>
      <c r="B16" s="83">
        <v>2048</v>
      </c>
      <c r="C16" s="83" t="s">
        <v>296</v>
      </c>
      <c r="D16" s="83" t="s">
        <v>297</v>
      </c>
      <c r="E16" s="83">
        <v>0</v>
      </c>
      <c r="F16" s="83">
        <v>0</v>
      </c>
      <c r="G16" s="83">
        <v>0</v>
      </c>
      <c r="H16" s="83">
        <v>94</v>
      </c>
      <c r="I16" s="83">
        <v>25</v>
      </c>
      <c r="J16" s="83">
        <v>211.167</v>
      </c>
      <c r="K16" s="83">
        <v>9.9</v>
      </c>
      <c r="L16" s="83">
        <v>800.9</v>
      </c>
      <c r="M16" s="83">
        <v>759.88727272727294</v>
      </c>
      <c r="N16" s="83">
        <v>0</v>
      </c>
      <c r="O16" s="83">
        <v>0</v>
      </c>
      <c r="P16" s="83">
        <v>35.117999937389598</v>
      </c>
      <c r="Q16" s="83">
        <v>0</v>
      </c>
      <c r="R16" s="83">
        <v>0</v>
      </c>
      <c r="S16" s="83">
        <v>0</v>
      </c>
      <c r="T16" s="83">
        <v>3450.0499999999902</v>
      </c>
      <c r="U16" s="83">
        <v>0</v>
      </c>
      <c r="V16" s="83">
        <v>0</v>
      </c>
      <c r="W16" s="83">
        <v>43679.445695999901</v>
      </c>
      <c r="X16" s="83">
        <v>6531440</v>
      </c>
      <c r="Y16" s="83">
        <v>0</v>
      </c>
      <c r="Z16" s="83">
        <v>0</v>
      </c>
      <c r="AA16" s="83">
        <v>889722.02020491997</v>
      </c>
      <c r="AB16" s="83">
        <v>879477.55200000003</v>
      </c>
      <c r="AC16" s="83">
        <v>8234.4</v>
      </c>
      <c r="AD16" s="83">
        <v>0</v>
      </c>
      <c r="AE16" s="83">
        <v>15129622.950170999</v>
      </c>
      <c r="AF16" s="83">
        <v>0</v>
      </c>
      <c r="AG16" s="83">
        <v>0</v>
      </c>
      <c r="AH16" s="83">
        <v>0</v>
      </c>
      <c r="AI16" s="83">
        <v>39897.121769505</v>
      </c>
      <c r="AJ16" s="83">
        <v>0</v>
      </c>
      <c r="AK16" s="83">
        <v>826339.57617887505</v>
      </c>
      <c r="AL16" s="83">
        <v>0</v>
      </c>
      <c r="AM16" s="83">
        <v>0</v>
      </c>
      <c r="AN16" s="83">
        <v>24348413.066020299</v>
      </c>
      <c r="AO16" s="83">
        <v>0.35567407261919998</v>
      </c>
      <c r="AP16" s="83">
        <v>14.607690105092001</v>
      </c>
    </row>
    <row r="17" spans="1:42" x14ac:dyDescent="0.2">
      <c r="A17" s="83" t="s">
        <v>295</v>
      </c>
      <c r="B17" s="83">
        <v>2050</v>
      </c>
      <c r="C17" s="83" t="s">
        <v>296</v>
      </c>
      <c r="D17" s="83" t="s">
        <v>297</v>
      </c>
      <c r="E17" s="83">
        <v>0</v>
      </c>
      <c r="F17" s="83">
        <v>0</v>
      </c>
      <c r="G17" s="83">
        <v>0</v>
      </c>
      <c r="H17" s="83">
        <v>94</v>
      </c>
      <c r="I17" s="83">
        <v>1479.95507692308</v>
      </c>
      <c r="J17" s="83">
        <v>778.54769999999996</v>
      </c>
      <c r="K17" s="83">
        <v>9.9</v>
      </c>
      <c r="L17" s="83">
        <v>800.9</v>
      </c>
      <c r="M17" s="83">
        <v>807.46909090909105</v>
      </c>
      <c r="N17" s="83">
        <v>0</v>
      </c>
      <c r="O17" s="83">
        <v>0</v>
      </c>
      <c r="P17" s="83">
        <v>267.84421929230899</v>
      </c>
      <c r="Q17" s="83">
        <v>0</v>
      </c>
      <c r="R17" s="83">
        <v>0</v>
      </c>
      <c r="S17" s="83">
        <v>0</v>
      </c>
      <c r="T17" s="83">
        <v>3450.0499999999902</v>
      </c>
      <c r="U17" s="83">
        <v>0</v>
      </c>
      <c r="V17" s="83">
        <v>713365.32312202803</v>
      </c>
      <c r="W17" s="83">
        <v>43658.199215999899</v>
      </c>
      <c r="X17" s="83">
        <v>6531440</v>
      </c>
      <c r="Y17" s="83">
        <v>0</v>
      </c>
      <c r="Z17" s="83">
        <v>0</v>
      </c>
      <c r="AA17" s="83">
        <v>945433.69339271996</v>
      </c>
      <c r="AB17" s="83">
        <v>879477.55200000003</v>
      </c>
      <c r="AC17" s="83">
        <v>8234.4</v>
      </c>
      <c r="AD17" s="83">
        <v>0</v>
      </c>
      <c r="AE17" s="83">
        <v>15129622.950170999</v>
      </c>
      <c r="AF17" s="83">
        <v>0</v>
      </c>
      <c r="AG17" s="83">
        <v>0</v>
      </c>
      <c r="AH17" s="83">
        <v>0</v>
      </c>
      <c r="AI17" s="83">
        <v>3182604.6077403799</v>
      </c>
      <c r="AJ17" s="83">
        <v>0</v>
      </c>
      <c r="AK17" s="83">
        <v>2710168.9169534999</v>
      </c>
      <c r="AL17" s="83">
        <v>0</v>
      </c>
      <c r="AM17" s="83">
        <v>0</v>
      </c>
      <c r="AN17" s="83">
        <v>30144005.6425956</v>
      </c>
      <c r="AO17" s="83">
        <v>0.35567407261919998</v>
      </c>
      <c r="AP17" s="83">
        <v>11.7991642131531</v>
      </c>
    </row>
    <row r="18" spans="1:42" x14ac:dyDescent="0.2">
      <c r="A18" s="83" t="s">
        <v>298</v>
      </c>
      <c r="B18" s="83">
        <v>2020</v>
      </c>
      <c r="C18" s="83" t="s">
        <v>296</v>
      </c>
      <c r="D18" s="83" t="s">
        <v>297</v>
      </c>
      <c r="E18" s="83">
        <v>1163</v>
      </c>
      <c r="F18" s="83">
        <v>670</v>
      </c>
      <c r="G18" s="83">
        <v>0</v>
      </c>
      <c r="H18" s="83">
        <v>0</v>
      </c>
      <c r="I18" s="83">
        <v>0</v>
      </c>
      <c r="J18" s="83">
        <v>2894.5</v>
      </c>
      <c r="K18" s="83">
        <v>36.5</v>
      </c>
      <c r="L18" s="83">
        <v>1834.7</v>
      </c>
      <c r="M18" s="83">
        <v>21.497272727272701</v>
      </c>
      <c r="N18" s="83">
        <v>0</v>
      </c>
      <c r="O18" s="83">
        <v>0</v>
      </c>
      <c r="P18" s="83">
        <v>0</v>
      </c>
      <c r="Q18" s="83">
        <v>0</v>
      </c>
      <c r="R18" s="83">
        <v>0</v>
      </c>
      <c r="S18" s="83">
        <v>0</v>
      </c>
      <c r="T18" s="83">
        <v>5570.74</v>
      </c>
      <c r="U18" s="83">
        <v>0</v>
      </c>
      <c r="V18" s="83">
        <v>0</v>
      </c>
      <c r="W18" s="83">
        <v>167056.3536</v>
      </c>
      <c r="X18" s="83">
        <v>0</v>
      </c>
      <c r="Y18" s="83">
        <v>0</v>
      </c>
      <c r="Z18" s="83">
        <v>0</v>
      </c>
      <c r="AA18" s="83">
        <v>28707.12032084</v>
      </c>
      <c r="AB18" s="83">
        <v>5252248.0916752499</v>
      </c>
      <c r="AC18" s="83">
        <v>0</v>
      </c>
      <c r="AD18" s="83">
        <v>0</v>
      </c>
      <c r="AE18" s="83">
        <v>17406096.906291999</v>
      </c>
      <c r="AF18" s="83">
        <v>9289409.4671999998</v>
      </c>
      <c r="AG18" s="83">
        <v>0</v>
      </c>
      <c r="AH18" s="83">
        <v>0</v>
      </c>
      <c r="AI18" s="83">
        <v>0</v>
      </c>
      <c r="AJ18" s="83">
        <v>0</v>
      </c>
      <c r="AK18" s="83">
        <v>7423835.2616032101</v>
      </c>
      <c r="AL18" s="83">
        <v>0</v>
      </c>
      <c r="AM18" s="83">
        <v>0</v>
      </c>
      <c r="AN18" s="83">
        <v>39567353.200691298</v>
      </c>
      <c r="AO18" s="83">
        <v>2.1622569879740401</v>
      </c>
      <c r="AP18" s="83">
        <v>54.647501363226297</v>
      </c>
    </row>
    <row r="19" spans="1:42" x14ac:dyDescent="0.2">
      <c r="A19" s="83" t="s">
        <v>298</v>
      </c>
      <c r="B19" s="83">
        <v>2022</v>
      </c>
      <c r="C19" s="83" t="s">
        <v>296</v>
      </c>
      <c r="D19" s="83" t="s">
        <v>297</v>
      </c>
      <c r="E19" s="83">
        <v>1163</v>
      </c>
      <c r="F19" s="83">
        <v>670</v>
      </c>
      <c r="G19" s="83">
        <v>0</v>
      </c>
      <c r="H19" s="83">
        <v>0</v>
      </c>
      <c r="I19" s="83">
        <v>0</v>
      </c>
      <c r="J19" s="83">
        <v>2954.5</v>
      </c>
      <c r="K19" s="83">
        <v>36.5</v>
      </c>
      <c r="L19" s="83">
        <v>1834.7</v>
      </c>
      <c r="M19" s="83">
        <v>24.960909090908999</v>
      </c>
      <c r="N19" s="83">
        <v>0</v>
      </c>
      <c r="O19" s="83">
        <v>0</v>
      </c>
      <c r="P19" s="83">
        <v>0</v>
      </c>
      <c r="Q19" s="83">
        <v>0</v>
      </c>
      <c r="R19" s="83">
        <v>0</v>
      </c>
      <c r="S19" s="83">
        <v>0</v>
      </c>
      <c r="T19" s="83">
        <v>5570.74</v>
      </c>
      <c r="U19" s="83">
        <v>0</v>
      </c>
      <c r="V19" s="83">
        <v>0</v>
      </c>
      <c r="W19" s="83">
        <v>167056.3536</v>
      </c>
      <c r="X19" s="83">
        <v>0</v>
      </c>
      <c r="Y19" s="83">
        <v>0</v>
      </c>
      <c r="Z19" s="83">
        <v>0</v>
      </c>
      <c r="AA19" s="83">
        <v>33332.405914039999</v>
      </c>
      <c r="AB19" s="83">
        <v>4970507.5217613</v>
      </c>
      <c r="AC19" s="83">
        <v>0</v>
      </c>
      <c r="AD19" s="83">
        <v>0</v>
      </c>
      <c r="AE19" s="83">
        <v>17406096.906291999</v>
      </c>
      <c r="AF19" s="83">
        <v>9289409.4671999998</v>
      </c>
      <c r="AG19" s="83">
        <v>0</v>
      </c>
      <c r="AH19" s="83">
        <v>0</v>
      </c>
      <c r="AI19" s="83">
        <v>0</v>
      </c>
      <c r="AJ19" s="83">
        <v>0</v>
      </c>
      <c r="AK19" s="83">
        <v>7700872.0771340001</v>
      </c>
      <c r="AL19" s="83">
        <v>0</v>
      </c>
      <c r="AM19" s="83">
        <v>0</v>
      </c>
      <c r="AN19" s="83">
        <v>39567274.7319014</v>
      </c>
      <c r="AO19" s="83">
        <v>2.0457954463185302</v>
      </c>
      <c r="AP19" s="83">
        <v>51.704229320324899</v>
      </c>
    </row>
    <row r="20" spans="1:42" x14ac:dyDescent="0.2">
      <c r="A20" s="83" t="s">
        <v>298</v>
      </c>
      <c r="B20" s="83">
        <v>2024</v>
      </c>
      <c r="C20" s="83" t="s">
        <v>296</v>
      </c>
      <c r="D20" s="83" t="s">
        <v>297</v>
      </c>
      <c r="E20" s="83">
        <v>1163</v>
      </c>
      <c r="F20" s="83">
        <v>670</v>
      </c>
      <c r="G20" s="83">
        <v>0</v>
      </c>
      <c r="H20" s="83">
        <v>0</v>
      </c>
      <c r="I20" s="83">
        <v>0</v>
      </c>
      <c r="J20" s="83">
        <v>2954.5</v>
      </c>
      <c r="K20" s="83">
        <v>36.5</v>
      </c>
      <c r="L20" s="83">
        <v>1834.7</v>
      </c>
      <c r="M20" s="83">
        <v>29.4718181818182</v>
      </c>
      <c r="N20" s="83">
        <v>0</v>
      </c>
      <c r="O20" s="83">
        <v>0</v>
      </c>
      <c r="P20" s="83">
        <v>0</v>
      </c>
      <c r="Q20" s="83">
        <v>0</v>
      </c>
      <c r="R20" s="83">
        <v>0</v>
      </c>
      <c r="S20" s="83">
        <v>0</v>
      </c>
      <c r="T20" s="83">
        <v>5713.1399999999903</v>
      </c>
      <c r="U20" s="83">
        <v>0</v>
      </c>
      <c r="V20" s="83">
        <v>0</v>
      </c>
      <c r="W20" s="83">
        <v>167056.3536</v>
      </c>
      <c r="X20" s="83">
        <v>0</v>
      </c>
      <c r="Y20" s="83">
        <v>2248054.7519999999</v>
      </c>
      <c r="Z20" s="83">
        <v>0</v>
      </c>
      <c r="AA20" s="83">
        <v>39356.203056680002</v>
      </c>
      <c r="AB20" s="83">
        <v>6724241.2063838001</v>
      </c>
      <c r="AC20" s="83">
        <v>0</v>
      </c>
      <c r="AD20" s="83">
        <v>0</v>
      </c>
      <c r="AE20" s="83">
        <v>17866321.609399501</v>
      </c>
      <c r="AF20" s="83">
        <v>9289409.4671999998</v>
      </c>
      <c r="AG20" s="83">
        <v>0</v>
      </c>
      <c r="AH20" s="83">
        <v>0</v>
      </c>
      <c r="AI20" s="83">
        <v>0</v>
      </c>
      <c r="AJ20" s="83">
        <v>0</v>
      </c>
      <c r="AK20" s="83">
        <v>7719238.1955127604</v>
      </c>
      <c r="AL20" s="83">
        <v>0</v>
      </c>
      <c r="AM20" s="83">
        <v>0</v>
      </c>
      <c r="AN20" s="83">
        <v>44053677.787152797</v>
      </c>
      <c r="AO20" s="83">
        <v>5.3486506088451202</v>
      </c>
      <c r="AP20" s="83">
        <v>121.412124424374</v>
      </c>
    </row>
    <row r="21" spans="1:42" x14ac:dyDescent="0.2">
      <c r="A21" s="83" t="s">
        <v>298</v>
      </c>
      <c r="B21" s="83">
        <v>2026</v>
      </c>
      <c r="C21" s="83" t="s">
        <v>296</v>
      </c>
      <c r="D21" s="83" t="s">
        <v>297</v>
      </c>
      <c r="E21" s="83">
        <v>1163</v>
      </c>
      <c r="F21" s="83">
        <v>0</v>
      </c>
      <c r="G21" s="83">
        <v>0</v>
      </c>
      <c r="H21" s="83">
        <v>0</v>
      </c>
      <c r="I21" s="83">
        <v>0</v>
      </c>
      <c r="J21" s="83">
        <v>2954.5</v>
      </c>
      <c r="K21" s="83">
        <v>36.5</v>
      </c>
      <c r="L21" s="83">
        <v>1834.7</v>
      </c>
      <c r="M21" s="83">
        <v>38.3690909090909</v>
      </c>
      <c r="N21" s="83">
        <v>0</v>
      </c>
      <c r="O21" s="83">
        <v>0</v>
      </c>
      <c r="P21" s="83">
        <v>0</v>
      </c>
      <c r="Q21" s="83">
        <v>0</v>
      </c>
      <c r="R21" s="83">
        <v>0</v>
      </c>
      <c r="S21" s="83">
        <v>0</v>
      </c>
      <c r="T21" s="83">
        <v>5713.1399999999903</v>
      </c>
      <c r="U21" s="83">
        <v>0</v>
      </c>
      <c r="V21" s="83">
        <v>0</v>
      </c>
      <c r="W21" s="83">
        <v>167056.3536</v>
      </c>
      <c r="X21" s="83">
        <v>0</v>
      </c>
      <c r="Y21" s="83">
        <v>0</v>
      </c>
      <c r="Z21" s="83">
        <v>0</v>
      </c>
      <c r="AA21" s="83">
        <v>51237.481298320003</v>
      </c>
      <c r="AB21" s="83">
        <v>6037872.46029728</v>
      </c>
      <c r="AC21" s="83">
        <v>0</v>
      </c>
      <c r="AD21" s="83">
        <v>0</v>
      </c>
      <c r="AE21" s="83">
        <v>17866321.609399501</v>
      </c>
      <c r="AF21" s="83">
        <v>9289409.4671999998</v>
      </c>
      <c r="AG21" s="83">
        <v>0</v>
      </c>
      <c r="AH21" s="83">
        <v>0</v>
      </c>
      <c r="AI21" s="83">
        <v>0</v>
      </c>
      <c r="AJ21" s="83">
        <v>0</v>
      </c>
      <c r="AK21" s="83">
        <v>7702582.1014883304</v>
      </c>
      <c r="AL21" s="83">
        <v>0</v>
      </c>
      <c r="AM21" s="83">
        <v>0</v>
      </c>
      <c r="AN21" s="83">
        <v>41114479.473283499</v>
      </c>
      <c r="AO21" s="83">
        <v>2.51630167977607</v>
      </c>
      <c r="AP21" s="83">
        <v>61.202323658534603</v>
      </c>
    </row>
    <row r="22" spans="1:42" x14ac:dyDescent="0.2">
      <c r="A22" s="83" t="s">
        <v>298</v>
      </c>
      <c r="B22" s="83">
        <v>2028</v>
      </c>
      <c r="C22" s="83" t="s">
        <v>296</v>
      </c>
      <c r="D22" s="83" t="s">
        <v>297</v>
      </c>
      <c r="E22" s="83">
        <v>1163</v>
      </c>
      <c r="F22" s="83">
        <v>0</v>
      </c>
      <c r="G22" s="83">
        <v>0</v>
      </c>
      <c r="H22" s="83">
        <v>0</v>
      </c>
      <c r="I22" s="83">
        <v>0</v>
      </c>
      <c r="J22" s="83">
        <v>2954.5</v>
      </c>
      <c r="K22" s="83">
        <v>36.5</v>
      </c>
      <c r="L22" s="83">
        <v>1834.7</v>
      </c>
      <c r="M22" s="83">
        <v>56.478181818181802</v>
      </c>
      <c r="N22" s="83">
        <v>0</v>
      </c>
      <c r="O22" s="83">
        <v>0</v>
      </c>
      <c r="P22" s="83">
        <v>0</v>
      </c>
      <c r="Q22" s="83">
        <v>0</v>
      </c>
      <c r="R22" s="83">
        <v>0</v>
      </c>
      <c r="S22" s="83">
        <v>0</v>
      </c>
      <c r="T22" s="83">
        <v>5713.1399999999903</v>
      </c>
      <c r="U22" s="83">
        <v>0</v>
      </c>
      <c r="V22" s="83">
        <v>0</v>
      </c>
      <c r="W22" s="83">
        <v>167056.3536</v>
      </c>
      <c r="X22" s="83">
        <v>0</v>
      </c>
      <c r="Y22" s="83">
        <v>0</v>
      </c>
      <c r="Z22" s="83">
        <v>0</v>
      </c>
      <c r="AA22" s="83">
        <v>75420.076840719994</v>
      </c>
      <c r="AB22" s="83">
        <v>3711676.4074655399</v>
      </c>
      <c r="AC22" s="83">
        <v>0</v>
      </c>
      <c r="AD22" s="83">
        <v>0</v>
      </c>
      <c r="AE22" s="83">
        <v>17866321.609399501</v>
      </c>
      <c r="AF22" s="83">
        <v>9289409.4671999998</v>
      </c>
      <c r="AG22" s="83">
        <v>0</v>
      </c>
      <c r="AH22" s="83">
        <v>0</v>
      </c>
      <c r="AI22" s="83">
        <v>0</v>
      </c>
      <c r="AJ22" s="83">
        <v>0</v>
      </c>
      <c r="AK22" s="83">
        <v>7685944.8299773997</v>
      </c>
      <c r="AL22" s="83">
        <v>0</v>
      </c>
      <c r="AM22" s="83">
        <v>0</v>
      </c>
      <c r="AN22" s="83">
        <v>38795828.744483203</v>
      </c>
      <c r="AO22" s="83">
        <v>1.53837435653429</v>
      </c>
      <c r="AP22" s="83">
        <v>39.6530865899609</v>
      </c>
    </row>
    <row r="23" spans="1:42" x14ac:dyDescent="0.2">
      <c r="A23" s="83" t="s">
        <v>298</v>
      </c>
      <c r="B23" s="83">
        <v>2030</v>
      </c>
      <c r="C23" s="83" t="s">
        <v>296</v>
      </c>
      <c r="D23" s="83" t="s">
        <v>297</v>
      </c>
      <c r="E23" s="83">
        <v>1163</v>
      </c>
      <c r="F23" s="83">
        <v>0</v>
      </c>
      <c r="G23" s="83">
        <v>0</v>
      </c>
      <c r="H23" s="83">
        <v>0</v>
      </c>
      <c r="I23" s="83">
        <v>0</v>
      </c>
      <c r="J23" s="83">
        <v>2954.5</v>
      </c>
      <c r="K23" s="83">
        <v>36.5</v>
      </c>
      <c r="L23" s="83">
        <v>1834.7</v>
      </c>
      <c r="M23" s="83">
        <v>94.487272727272696</v>
      </c>
      <c r="N23" s="83">
        <v>0</v>
      </c>
      <c r="O23" s="83">
        <v>0</v>
      </c>
      <c r="P23" s="83">
        <v>0</v>
      </c>
      <c r="Q23" s="83">
        <v>0</v>
      </c>
      <c r="R23" s="83">
        <v>0</v>
      </c>
      <c r="S23" s="83">
        <v>0</v>
      </c>
      <c r="T23" s="83">
        <v>5713.1399999999903</v>
      </c>
      <c r="U23" s="83">
        <v>0</v>
      </c>
      <c r="V23" s="83">
        <v>0</v>
      </c>
      <c r="W23" s="83">
        <v>167056.3536</v>
      </c>
      <c r="X23" s="83">
        <v>0</v>
      </c>
      <c r="Y23" s="83">
        <v>0</v>
      </c>
      <c r="Z23" s="83">
        <v>0</v>
      </c>
      <c r="AA23" s="83">
        <v>126176.81979392</v>
      </c>
      <c r="AB23" s="83">
        <v>3628786.5324222101</v>
      </c>
      <c r="AC23" s="83">
        <v>0</v>
      </c>
      <c r="AD23" s="83">
        <v>0</v>
      </c>
      <c r="AE23" s="83">
        <v>17866321.609399501</v>
      </c>
      <c r="AF23" s="83">
        <v>9289409.4671999998</v>
      </c>
      <c r="AG23" s="83">
        <v>0</v>
      </c>
      <c r="AH23" s="83">
        <v>0</v>
      </c>
      <c r="AI23" s="83">
        <v>0</v>
      </c>
      <c r="AJ23" s="83">
        <v>0</v>
      </c>
      <c r="AK23" s="83">
        <v>7669321.7675748896</v>
      </c>
      <c r="AL23" s="83">
        <v>0</v>
      </c>
      <c r="AM23" s="83">
        <v>0</v>
      </c>
      <c r="AN23" s="83">
        <v>38747072.549990602</v>
      </c>
      <c r="AO23" s="83">
        <v>1.50331106309407</v>
      </c>
      <c r="AP23" s="83">
        <v>38.7980552893262</v>
      </c>
    </row>
    <row r="24" spans="1:42" x14ac:dyDescent="0.2">
      <c r="A24" s="83" t="s">
        <v>298</v>
      </c>
      <c r="B24" s="83">
        <v>2032</v>
      </c>
      <c r="C24" s="83" t="s">
        <v>296</v>
      </c>
      <c r="D24" s="83" t="s">
        <v>297</v>
      </c>
      <c r="E24" s="83">
        <v>1163</v>
      </c>
      <c r="F24" s="83">
        <v>0</v>
      </c>
      <c r="G24" s="83">
        <v>0</v>
      </c>
      <c r="H24" s="83">
        <v>0</v>
      </c>
      <c r="I24" s="83">
        <v>0</v>
      </c>
      <c r="J24" s="83">
        <v>2559.8000000000002</v>
      </c>
      <c r="K24" s="83">
        <v>36.5</v>
      </c>
      <c r="L24" s="83">
        <v>1834.7</v>
      </c>
      <c r="M24" s="83">
        <v>134.88363636363599</v>
      </c>
      <c r="N24" s="83">
        <v>0</v>
      </c>
      <c r="O24" s="83">
        <v>0</v>
      </c>
      <c r="P24" s="83">
        <v>0</v>
      </c>
      <c r="Q24" s="83">
        <v>0</v>
      </c>
      <c r="R24" s="83">
        <v>0</v>
      </c>
      <c r="S24" s="83">
        <v>0</v>
      </c>
      <c r="T24" s="83">
        <v>5713.1399999999903</v>
      </c>
      <c r="U24" s="83">
        <v>0</v>
      </c>
      <c r="V24" s="83">
        <v>0</v>
      </c>
      <c r="W24" s="83">
        <v>167056.3536</v>
      </c>
      <c r="X24" s="83">
        <v>0</v>
      </c>
      <c r="Y24" s="83">
        <v>0</v>
      </c>
      <c r="Z24" s="83">
        <v>0</v>
      </c>
      <c r="AA24" s="83">
        <v>180121.48924784001</v>
      </c>
      <c r="AB24" s="83">
        <v>3494336.77609966</v>
      </c>
      <c r="AC24" s="83">
        <v>0</v>
      </c>
      <c r="AD24" s="83">
        <v>0</v>
      </c>
      <c r="AE24" s="83">
        <v>17866321.609399501</v>
      </c>
      <c r="AF24" s="83">
        <v>9289409.4671999998</v>
      </c>
      <c r="AG24" s="83">
        <v>0</v>
      </c>
      <c r="AH24" s="83">
        <v>0</v>
      </c>
      <c r="AI24" s="83">
        <v>0</v>
      </c>
      <c r="AJ24" s="83">
        <v>0</v>
      </c>
      <c r="AK24" s="83">
        <v>6615644.7228268497</v>
      </c>
      <c r="AL24" s="83">
        <v>0</v>
      </c>
      <c r="AM24" s="83">
        <v>0</v>
      </c>
      <c r="AN24" s="83">
        <v>37612890.418373898</v>
      </c>
      <c r="AO24" s="83">
        <v>1.44524563783558</v>
      </c>
      <c r="AP24" s="83">
        <v>38.424211002129603</v>
      </c>
    </row>
    <row r="25" spans="1:42" x14ac:dyDescent="0.2">
      <c r="A25" s="83" t="s">
        <v>298</v>
      </c>
      <c r="B25" s="83">
        <v>2034</v>
      </c>
      <c r="C25" s="83" t="s">
        <v>296</v>
      </c>
      <c r="D25" s="83" t="s">
        <v>297</v>
      </c>
      <c r="E25" s="83">
        <v>1163</v>
      </c>
      <c r="F25" s="83">
        <v>0</v>
      </c>
      <c r="G25" s="83">
        <v>0</v>
      </c>
      <c r="H25" s="83">
        <v>0</v>
      </c>
      <c r="I25" s="83">
        <v>0</v>
      </c>
      <c r="J25" s="83">
        <v>2559.8000000000002</v>
      </c>
      <c r="K25" s="83">
        <v>36.5</v>
      </c>
      <c r="L25" s="83">
        <v>1834.7</v>
      </c>
      <c r="M25" s="83">
        <v>167.494545454545</v>
      </c>
      <c r="N25" s="83">
        <v>0</v>
      </c>
      <c r="O25" s="83">
        <v>0</v>
      </c>
      <c r="P25" s="83">
        <v>0</v>
      </c>
      <c r="Q25" s="83">
        <v>0</v>
      </c>
      <c r="R25" s="83">
        <v>0</v>
      </c>
      <c r="S25" s="83">
        <v>0</v>
      </c>
      <c r="T25" s="83">
        <v>5713.1399999999903</v>
      </c>
      <c r="U25" s="83">
        <v>0</v>
      </c>
      <c r="V25" s="83">
        <v>0</v>
      </c>
      <c r="W25" s="83">
        <v>167056.3536</v>
      </c>
      <c r="X25" s="83">
        <v>0</v>
      </c>
      <c r="Y25" s="83">
        <v>0</v>
      </c>
      <c r="Z25" s="83">
        <v>0</v>
      </c>
      <c r="AA25" s="83">
        <v>223669.58499567999</v>
      </c>
      <c r="AB25" s="83">
        <v>3169067.3674558201</v>
      </c>
      <c r="AC25" s="83">
        <v>0</v>
      </c>
      <c r="AD25" s="83">
        <v>0</v>
      </c>
      <c r="AE25" s="83">
        <v>17866321.609399501</v>
      </c>
      <c r="AF25" s="83">
        <v>9289409.4671999998</v>
      </c>
      <c r="AG25" s="83">
        <v>0</v>
      </c>
      <c r="AH25" s="83">
        <v>0</v>
      </c>
      <c r="AI25" s="83">
        <v>0</v>
      </c>
      <c r="AJ25" s="83">
        <v>0</v>
      </c>
      <c r="AK25" s="83">
        <v>6599325.4329663897</v>
      </c>
      <c r="AL25" s="83">
        <v>0</v>
      </c>
      <c r="AM25" s="83">
        <v>0</v>
      </c>
      <c r="AN25" s="83">
        <v>37314849.815617397</v>
      </c>
      <c r="AO25" s="83">
        <v>1.30833236201891</v>
      </c>
      <c r="AP25" s="83">
        <v>35.061975821522097</v>
      </c>
    </row>
    <row r="26" spans="1:42" x14ac:dyDescent="0.2">
      <c r="A26" s="83" t="s">
        <v>298</v>
      </c>
      <c r="B26" s="83">
        <v>2036</v>
      </c>
      <c r="C26" s="83" t="s">
        <v>296</v>
      </c>
      <c r="D26" s="83" t="s">
        <v>297</v>
      </c>
      <c r="E26" s="83">
        <v>1163</v>
      </c>
      <c r="F26" s="83">
        <v>0</v>
      </c>
      <c r="G26" s="83">
        <v>0</v>
      </c>
      <c r="H26" s="83">
        <v>0</v>
      </c>
      <c r="I26" s="83">
        <v>0</v>
      </c>
      <c r="J26" s="83">
        <v>2211.3999999999901</v>
      </c>
      <c r="K26" s="83">
        <v>36.5</v>
      </c>
      <c r="L26" s="83">
        <v>1834.7</v>
      </c>
      <c r="M26" s="83">
        <v>189.28363636363599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5713.1399999999903</v>
      </c>
      <c r="U26" s="83">
        <v>0</v>
      </c>
      <c r="V26" s="83">
        <v>0</v>
      </c>
      <c r="W26" s="83">
        <v>167056.3536</v>
      </c>
      <c r="X26" s="83">
        <v>0</v>
      </c>
      <c r="Y26" s="83">
        <v>0</v>
      </c>
      <c r="Z26" s="83">
        <v>0</v>
      </c>
      <c r="AA26" s="83">
        <v>252766.39473264001</v>
      </c>
      <c r="AB26" s="83">
        <v>2150355.2215922098</v>
      </c>
      <c r="AC26" s="83">
        <v>0</v>
      </c>
      <c r="AD26" s="83">
        <v>0</v>
      </c>
      <c r="AE26" s="83">
        <v>17866321.609399501</v>
      </c>
      <c r="AF26" s="83">
        <v>9289409.4671999998</v>
      </c>
      <c r="AG26" s="83">
        <v>0</v>
      </c>
      <c r="AH26" s="83">
        <v>0</v>
      </c>
      <c r="AI26" s="83">
        <v>0</v>
      </c>
      <c r="AJ26" s="83">
        <v>0</v>
      </c>
      <c r="AK26" s="83">
        <v>5667410.5628503095</v>
      </c>
      <c r="AL26" s="83">
        <v>0</v>
      </c>
      <c r="AM26" s="83">
        <v>0</v>
      </c>
      <c r="AN26" s="83">
        <v>35393319.609374702</v>
      </c>
      <c r="AO26" s="83">
        <v>0.87392457872098706</v>
      </c>
      <c r="AP26" s="83">
        <v>24.6917946201776</v>
      </c>
    </row>
    <row r="27" spans="1:42" x14ac:dyDescent="0.2">
      <c r="A27" s="83" t="s">
        <v>298</v>
      </c>
      <c r="B27" s="83">
        <v>2038</v>
      </c>
      <c r="C27" s="83" t="s">
        <v>296</v>
      </c>
      <c r="D27" s="83" t="s">
        <v>297</v>
      </c>
      <c r="E27" s="83">
        <v>1163</v>
      </c>
      <c r="F27" s="83">
        <v>0</v>
      </c>
      <c r="G27" s="83">
        <v>0</v>
      </c>
      <c r="H27" s="83">
        <v>0</v>
      </c>
      <c r="I27" s="83">
        <v>0</v>
      </c>
      <c r="J27" s="83">
        <v>1726.6554000000001</v>
      </c>
      <c r="K27" s="83">
        <v>36.5</v>
      </c>
      <c r="L27" s="83">
        <v>1834.7</v>
      </c>
      <c r="M27" s="83">
        <v>203.68909090909099</v>
      </c>
      <c r="N27" s="83">
        <v>0</v>
      </c>
      <c r="O27" s="83">
        <v>0</v>
      </c>
      <c r="P27" s="83">
        <v>5.30303853291616</v>
      </c>
      <c r="Q27" s="83">
        <v>0</v>
      </c>
      <c r="R27" s="83">
        <v>0</v>
      </c>
      <c r="S27" s="83">
        <v>0</v>
      </c>
      <c r="T27" s="83">
        <v>5713.1399999999903</v>
      </c>
      <c r="U27" s="83">
        <v>0</v>
      </c>
      <c r="V27" s="83">
        <v>12591.1288850296</v>
      </c>
      <c r="W27" s="83">
        <v>167056.3536</v>
      </c>
      <c r="X27" s="83">
        <v>0</v>
      </c>
      <c r="Y27" s="83">
        <v>0</v>
      </c>
      <c r="Z27" s="83">
        <v>0</v>
      </c>
      <c r="AA27" s="83">
        <v>272003.21245176002</v>
      </c>
      <c r="AB27" s="83">
        <v>1942774.4811106101</v>
      </c>
      <c r="AC27" s="83">
        <v>0</v>
      </c>
      <c r="AD27" s="83">
        <v>0</v>
      </c>
      <c r="AE27" s="83">
        <v>17866321.609399501</v>
      </c>
      <c r="AF27" s="83">
        <v>9289409.4671999998</v>
      </c>
      <c r="AG27" s="83">
        <v>0</v>
      </c>
      <c r="AH27" s="83">
        <v>0</v>
      </c>
      <c r="AI27" s="83">
        <v>0</v>
      </c>
      <c r="AJ27" s="83">
        <v>0</v>
      </c>
      <c r="AK27" s="83">
        <v>4422359.0941818804</v>
      </c>
      <c r="AL27" s="83">
        <v>0</v>
      </c>
      <c r="AM27" s="83">
        <v>0</v>
      </c>
      <c r="AN27" s="83">
        <v>33972515.346828803</v>
      </c>
      <c r="AO27" s="83">
        <v>0.78497867720802506</v>
      </c>
      <c r="AP27" s="83">
        <v>23.106286631828599</v>
      </c>
    </row>
    <row r="28" spans="1:42" x14ac:dyDescent="0.2">
      <c r="A28" s="83" t="s">
        <v>298</v>
      </c>
      <c r="B28" s="83">
        <v>2040</v>
      </c>
      <c r="C28" s="83" t="s">
        <v>296</v>
      </c>
      <c r="D28" s="83" t="s">
        <v>297</v>
      </c>
      <c r="E28" s="83">
        <v>1163</v>
      </c>
      <c r="F28" s="83">
        <v>0</v>
      </c>
      <c r="G28" s="83">
        <v>0</v>
      </c>
      <c r="H28" s="83">
        <v>0</v>
      </c>
      <c r="I28" s="83">
        <v>0</v>
      </c>
      <c r="J28" s="83">
        <v>1173.2554</v>
      </c>
      <c r="K28" s="83">
        <v>36.5</v>
      </c>
      <c r="L28" s="83">
        <v>1834.7</v>
      </c>
      <c r="M28" s="83">
        <v>219.358181818182</v>
      </c>
      <c r="N28" s="83">
        <v>0</v>
      </c>
      <c r="O28" s="83">
        <v>0</v>
      </c>
      <c r="P28" s="83">
        <v>5.30303853291616</v>
      </c>
      <c r="Q28" s="83">
        <v>0</v>
      </c>
      <c r="R28" s="83">
        <v>0</v>
      </c>
      <c r="S28" s="83">
        <v>0</v>
      </c>
      <c r="T28" s="83">
        <v>5720.1399999999903</v>
      </c>
      <c r="U28" s="83">
        <v>0</v>
      </c>
      <c r="V28" s="83">
        <v>0</v>
      </c>
      <c r="W28" s="83">
        <v>167056.3536</v>
      </c>
      <c r="X28" s="83">
        <v>0</v>
      </c>
      <c r="Y28" s="83">
        <v>0</v>
      </c>
      <c r="Z28" s="83">
        <v>0</v>
      </c>
      <c r="AA28" s="83">
        <v>292927.47032168001</v>
      </c>
      <c r="AB28" s="83">
        <v>1908037.2744</v>
      </c>
      <c r="AC28" s="83">
        <v>0</v>
      </c>
      <c r="AD28" s="83">
        <v>0</v>
      </c>
      <c r="AE28" s="83">
        <v>17888945.014748901</v>
      </c>
      <c r="AF28" s="83">
        <v>9289409.4671999998</v>
      </c>
      <c r="AG28" s="83">
        <v>0</v>
      </c>
      <c r="AH28" s="83">
        <v>0</v>
      </c>
      <c r="AI28" s="83">
        <v>0</v>
      </c>
      <c r="AJ28" s="83">
        <v>0</v>
      </c>
      <c r="AK28" s="83">
        <v>2969832.6727757799</v>
      </c>
      <c r="AL28" s="83">
        <v>0</v>
      </c>
      <c r="AM28" s="83">
        <v>0</v>
      </c>
      <c r="AN28" s="83">
        <v>32516208.253046401</v>
      </c>
      <c r="AO28" s="83">
        <v>0.77121579590928002</v>
      </c>
      <c r="AP28" s="83">
        <v>23.717888319189999</v>
      </c>
    </row>
    <row r="29" spans="1:42" x14ac:dyDescent="0.2">
      <c r="A29" s="83" t="s">
        <v>298</v>
      </c>
      <c r="B29" s="83">
        <v>2042</v>
      </c>
      <c r="C29" s="83" t="s">
        <v>296</v>
      </c>
      <c r="D29" s="83" t="s">
        <v>297</v>
      </c>
      <c r="E29" s="83">
        <v>1163</v>
      </c>
      <c r="F29" s="83">
        <v>0</v>
      </c>
      <c r="G29" s="83">
        <v>0</v>
      </c>
      <c r="H29" s="83">
        <v>0</v>
      </c>
      <c r="I29" s="83">
        <v>0</v>
      </c>
      <c r="J29" s="83">
        <v>629.35540000000003</v>
      </c>
      <c r="K29" s="83">
        <v>36.5</v>
      </c>
      <c r="L29" s="83">
        <v>1834.7</v>
      </c>
      <c r="M29" s="83">
        <v>234.320909090909</v>
      </c>
      <c r="N29" s="83">
        <v>0</v>
      </c>
      <c r="O29" s="83">
        <v>0</v>
      </c>
      <c r="P29" s="83">
        <v>5.30303853291616</v>
      </c>
      <c r="Q29" s="83">
        <v>0</v>
      </c>
      <c r="R29" s="83">
        <v>0</v>
      </c>
      <c r="S29" s="83">
        <v>0</v>
      </c>
      <c r="T29" s="83">
        <v>5720.1399999999903</v>
      </c>
      <c r="U29" s="83">
        <v>0</v>
      </c>
      <c r="V29" s="83">
        <v>0</v>
      </c>
      <c r="W29" s="83">
        <v>167056.3536</v>
      </c>
      <c r="X29" s="83">
        <v>0</v>
      </c>
      <c r="Y29" s="83">
        <v>0</v>
      </c>
      <c r="Z29" s="83">
        <v>0</v>
      </c>
      <c r="AA29" s="83">
        <v>312908.46128716</v>
      </c>
      <c r="AB29" s="83">
        <v>1908037.2744</v>
      </c>
      <c r="AC29" s="83">
        <v>0</v>
      </c>
      <c r="AD29" s="83">
        <v>0</v>
      </c>
      <c r="AE29" s="83">
        <v>17888945.014748901</v>
      </c>
      <c r="AF29" s="83">
        <v>9289409.4671999998</v>
      </c>
      <c r="AG29" s="83">
        <v>0</v>
      </c>
      <c r="AH29" s="83">
        <v>0</v>
      </c>
      <c r="AI29" s="83">
        <v>0</v>
      </c>
      <c r="AJ29" s="83">
        <v>0</v>
      </c>
      <c r="AK29" s="83">
        <v>1706997.2377227</v>
      </c>
      <c r="AL29" s="83">
        <v>0</v>
      </c>
      <c r="AM29" s="83">
        <v>0</v>
      </c>
      <c r="AN29" s="83">
        <v>31273353.808958799</v>
      </c>
      <c r="AO29" s="83">
        <v>0.77121579590928002</v>
      </c>
      <c r="AP29" s="83">
        <v>24.660476155529899</v>
      </c>
    </row>
    <row r="30" spans="1:42" x14ac:dyDescent="0.2">
      <c r="A30" s="83" t="s">
        <v>298</v>
      </c>
      <c r="B30" s="83">
        <v>2044</v>
      </c>
      <c r="C30" s="83" t="s">
        <v>296</v>
      </c>
      <c r="D30" s="83" t="s">
        <v>297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457.9572</v>
      </c>
      <c r="K30" s="83">
        <v>36.5</v>
      </c>
      <c r="L30" s="83">
        <v>1834.7</v>
      </c>
      <c r="M30" s="83">
        <v>248.83454545454401</v>
      </c>
      <c r="N30" s="83">
        <v>0</v>
      </c>
      <c r="O30" s="83">
        <v>0</v>
      </c>
      <c r="P30" s="83">
        <v>22.497944769671999</v>
      </c>
      <c r="Q30" s="83">
        <v>0</v>
      </c>
      <c r="R30" s="83">
        <v>0</v>
      </c>
      <c r="S30" s="83">
        <v>0</v>
      </c>
      <c r="T30" s="83">
        <v>5720.1399999999903</v>
      </c>
      <c r="U30" s="83">
        <v>0</v>
      </c>
      <c r="V30" s="83">
        <v>50750.764109539501</v>
      </c>
      <c r="W30" s="83">
        <v>167056.3536</v>
      </c>
      <c r="X30" s="83">
        <v>0</v>
      </c>
      <c r="Y30" s="83">
        <v>0</v>
      </c>
      <c r="Z30" s="83">
        <v>0</v>
      </c>
      <c r="AA30" s="83">
        <v>332289.74330695998</v>
      </c>
      <c r="AB30" s="83">
        <v>1908037.2744</v>
      </c>
      <c r="AC30" s="83">
        <v>0</v>
      </c>
      <c r="AD30" s="83">
        <v>0</v>
      </c>
      <c r="AE30" s="83">
        <v>17888945.014748901</v>
      </c>
      <c r="AF30" s="83">
        <v>0</v>
      </c>
      <c r="AG30" s="83">
        <v>0</v>
      </c>
      <c r="AH30" s="83">
        <v>0</v>
      </c>
      <c r="AI30" s="83">
        <v>0</v>
      </c>
      <c r="AJ30" s="83">
        <v>0</v>
      </c>
      <c r="AK30" s="83">
        <v>1459042.1985988501</v>
      </c>
      <c r="AL30" s="83">
        <v>0</v>
      </c>
      <c r="AM30" s="83">
        <v>0</v>
      </c>
      <c r="AN30" s="83">
        <v>21806121.3487643</v>
      </c>
      <c r="AO30" s="83">
        <v>0.77121579590928002</v>
      </c>
      <c r="AP30" s="83">
        <v>35.3669404831126</v>
      </c>
    </row>
    <row r="31" spans="1:42" x14ac:dyDescent="0.2">
      <c r="A31" s="83" t="s">
        <v>298</v>
      </c>
      <c r="B31" s="83">
        <v>2046</v>
      </c>
      <c r="C31" s="83" t="s">
        <v>296</v>
      </c>
      <c r="D31" s="83" t="s">
        <v>297</v>
      </c>
      <c r="E31" s="83">
        <v>0</v>
      </c>
      <c r="F31" s="83">
        <v>0</v>
      </c>
      <c r="G31" s="83">
        <v>0</v>
      </c>
      <c r="H31" s="83">
        <v>0</v>
      </c>
      <c r="I31" s="83">
        <v>0</v>
      </c>
      <c r="J31" s="83">
        <v>457.9572</v>
      </c>
      <c r="K31" s="83">
        <v>36.5</v>
      </c>
      <c r="L31" s="83">
        <v>1834.7</v>
      </c>
      <c r="M31" s="83">
        <v>251.15909090909099</v>
      </c>
      <c r="N31" s="83">
        <v>0</v>
      </c>
      <c r="O31" s="83">
        <v>0</v>
      </c>
      <c r="P31" s="83">
        <v>22.497944769671999</v>
      </c>
      <c r="Q31" s="83">
        <v>0</v>
      </c>
      <c r="R31" s="83">
        <v>0</v>
      </c>
      <c r="S31" s="83">
        <v>0</v>
      </c>
      <c r="T31" s="83">
        <v>5720.1399999999903</v>
      </c>
      <c r="U31" s="83">
        <v>0</v>
      </c>
      <c r="V31" s="83">
        <v>0</v>
      </c>
      <c r="W31" s="83">
        <v>167056.3536</v>
      </c>
      <c r="X31" s="83">
        <v>0</v>
      </c>
      <c r="Y31" s="83">
        <v>0</v>
      </c>
      <c r="Z31" s="83">
        <v>0</v>
      </c>
      <c r="AA31" s="83">
        <v>335393.90479299898</v>
      </c>
      <c r="AB31" s="83">
        <v>1903385.5749449099</v>
      </c>
      <c r="AC31" s="83">
        <v>0</v>
      </c>
      <c r="AD31" s="83">
        <v>0</v>
      </c>
      <c r="AE31" s="83">
        <v>17888945.014748901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1464483.97156298</v>
      </c>
      <c r="AL31" s="83">
        <v>0</v>
      </c>
      <c r="AM31" s="83">
        <v>0</v>
      </c>
      <c r="AN31" s="83">
        <v>21759264.819649801</v>
      </c>
      <c r="AO31" s="83">
        <v>0.76929929573378597</v>
      </c>
      <c r="AP31" s="83">
        <v>35.355022428839703</v>
      </c>
    </row>
    <row r="32" spans="1:42" x14ac:dyDescent="0.2">
      <c r="A32" s="83" t="s">
        <v>298</v>
      </c>
      <c r="B32" s="83">
        <v>2048</v>
      </c>
      <c r="C32" s="83" t="s">
        <v>296</v>
      </c>
      <c r="D32" s="83" t="s">
        <v>297</v>
      </c>
      <c r="E32" s="83">
        <v>0</v>
      </c>
      <c r="F32" s="83">
        <v>0</v>
      </c>
      <c r="G32" s="83">
        <v>0</v>
      </c>
      <c r="H32" s="83">
        <v>0</v>
      </c>
      <c r="I32" s="83">
        <v>0</v>
      </c>
      <c r="J32" s="83">
        <v>457.9572</v>
      </c>
      <c r="K32" s="83">
        <v>36.5</v>
      </c>
      <c r="L32" s="83">
        <v>1834.7</v>
      </c>
      <c r="M32" s="83">
        <v>272.01545454545499</v>
      </c>
      <c r="N32" s="83">
        <v>0</v>
      </c>
      <c r="O32" s="83">
        <v>0</v>
      </c>
      <c r="P32" s="83">
        <v>22.497944769671999</v>
      </c>
      <c r="Q32" s="83">
        <v>0</v>
      </c>
      <c r="R32" s="83">
        <v>0</v>
      </c>
      <c r="S32" s="83">
        <v>0</v>
      </c>
      <c r="T32" s="83">
        <v>5720.1399999999903</v>
      </c>
      <c r="U32" s="83">
        <v>0</v>
      </c>
      <c r="V32" s="83">
        <v>0</v>
      </c>
      <c r="W32" s="83">
        <v>167056.3536</v>
      </c>
      <c r="X32" s="83">
        <v>0</v>
      </c>
      <c r="Y32" s="83">
        <v>0</v>
      </c>
      <c r="Z32" s="83">
        <v>0</v>
      </c>
      <c r="AA32" s="83">
        <v>363245.16518124001</v>
      </c>
      <c r="AB32" s="83">
        <v>996087.43440000003</v>
      </c>
      <c r="AC32" s="83">
        <v>0</v>
      </c>
      <c r="AD32" s="83">
        <v>0</v>
      </c>
      <c r="AE32" s="83">
        <v>17888945.014748901</v>
      </c>
      <c r="AF32" s="83">
        <v>0</v>
      </c>
      <c r="AG32" s="83">
        <v>0</v>
      </c>
      <c r="AH32" s="83">
        <v>0</v>
      </c>
      <c r="AI32" s="83">
        <v>0</v>
      </c>
      <c r="AJ32" s="83">
        <v>0</v>
      </c>
      <c r="AK32" s="83">
        <v>1456582.9260030999</v>
      </c>
      <c r="AL32" s="83">
        <v>0</v>
      </c>
      <c r="AM32" s="83">
        <v>0</v>
      </c>
      <c r="AN32" s="83">
        <v>20871916.8939333</v>
      </c>
      <c r="AO32" s="83">
        <v>0.39549246182928</v>
      </c>
      <c r="AP32" s="83">
        <v>18.9485452552867</v>
      </c>
    </row>
    <row r="33" spans="1:42" x14ac:dyDescent="0.2">
      <c r="A33" s="83" t="s">
        <v>298</v>
      </c>
      <c r="B33" s="83">
        <v>2050</v>
      </c>
      <c r="C33" s="83" t="s">
        <v>296</v>
      </c>
      <c r="D33" s="83" t="s">
        <v>297</v>
      </c>
      <c r="E33" s="83">
        <v>0</v>
      </c>
      <c r="F33" s="83">
        <v>0</v>
      </c>
      <c r="G33" s="83">
        <v>0</v>
      </c>
      <c r="H33" s="83">
        <v>0</v>
      </c>
      <c r="I33" s="83">
        <v>294.28384735780998</v>
      </c>
      <c r="J33" s="83">
        <v>822.46109999999999</v>
      </c>
      <c r="K33" s="83">
        <v>26</v>
      </c>
      <c r="L33" s="83">
        <v>1834.7</v>
      </c>
      <c r="M33" s="83">
        <v>293.77999999999997</v>
      </c>
      <c r="N33" s="83">
        <v>0</v>
      </c>
      <c r="O33" s="83">
        <v>0</v>
      </c>
      <c r="P33" s="83">
        <v>149.891524633389</v>
      </c>
      <c r="Q33" s="83">
        <v>0</v>
      </c>
      <c r="R33" s="83">
        <v>0</v>
      </c>
      <c r="S33" s="83">
        <v>0</v>
      </c>
      <c r="T33" s="83">
        <v>5720.1399999999903</v>
      </c>
      <c r="U33" s="83">
        <v>0</v>
      </c>
      <c r="V33" s="83">
        <v>456006.31326367997</v>
      </c>
      <c r="W33" s="83">
        <v>118999.04640000001</v>
      </c>
      <c r="X33" s="83">
        <v>0</v>
      </c>
      <c r="Y33" s="83">
        <v>0</v>
      </c>
      <c r="Z33" s="83">
        <v>0</v>
      </c>
      <c r="AA33" s="83">
        <v>392309.19730375998</v>
      </c>
      <c r="AB33" s="83">
        <v>352358.28954849503</v>
      </c>
      <c r="AC33" s="83">
        <v>0</v>
      </c>
      <c r="AD33" s="83">
        <v>0</v>
      </c>
      <c r="AE33" s="83">
        <v>17888945.014748901</v>
      </c>
      <c r="AF33" s="83">
        <v>0</v>
      </c>
      <c r="AG33" s="83">
        <v>0</v>
      </c>
      <c r="AH33" s="83">
        <v>0</v>
      </c>
      <c r="AI33" s="83">
        <v>645588.87428067997</v>
      </c>
      <c r="AJ33" s="83">
        <v>0</v>
      </c>
      <c r="AK33" s="83">
        <v>2972560.6098904698</v>
      </c>
      <c r="AL33" s="83">
        <v>0</v>
      </c>
      <c r="AM33" s="83">
        <v>0</v>
      </c>
      <c r="AN33" s="83">
        <v>22826767.345435999</v>
      </c>
      <c r="AO33" s="83">
        <v>0.139604354319114</v>
      </c>
      <c r="AP33" s="83">
        <v>6.1158179871240499</v>
      </c>
    </row>
    <row r="34" spans="1:42" x14ac:dyDescent="0.2">
      <c r="A34" s="83" t="s">
        <v>299</v>
      </c>
      <c r="B34" s="83">
        <v>2020</v>
      </c>
      <c r="C34" s="83" t="s">
        <v>296</v>
      </c>
      <c r="D34" s="83" t="s">
        <v>297</v>
      </c>
      <c r="E34" s="83">
        <v>0</v>
      </c>
      <c r="F34" s="83">
        <v>0</v>
      </c>
      <c r="G34" s="83">
        <v>0</v>
      </c>
      <c r="H34" s="83">
        <v>75.8</v>
      </c>
      <c r="I34" s="83">
        <v>19.2</v>
      </c>
      <c r="J34" s="83">
        <v>105.3</v>
      </c>
      <c r="K34" s="83">
        <v>72.7</v>
      </c>
      <c r="L34" s="83">
        <v>0</v>
      </c>
      <c r="M34" s="83">
        <v>36.702727272727302</v>
      </c>
      <c r="N34" s="83">
        <v>0</v>
      </c>
      <c r="O34" s="83">
        <v>0</v>
      </c>
      <c r="P34" s="83">
        <v>2.4</v>
      </c>
      <c r="Q34" s="83">
        <v>0</v>
      </c>
      <c r="R34" s="83">
        <v>314</v>
      </c>
      <c r="S34" s="83">
        <v>0</v>
      </c>
      <c r="T34" s="83">
        <v>2115.9699999999998</v>
      </c>
      <c r="U34" s="83">
        <v>0</v>
      </c>
      <c r="V34" s="83">
        <v>0</v>
      </c>
      <c r="W34" s="83">
        <v>103895.321279999</v>
      </c>
      <c r="X34" s="83">
        <v>3426772.3730959999</v>
      </c>
      <c r="Y34" s="83">
        <v>0</v>
      </c>
      <c r="Z34" s="83">
        <v>0</v>
      </c>
      <c r="AA34" s="83">
        <v>52425.740635640002</v>
      </c>
      <c r="AB34" s="83">
        <v>0</v>
      </c>
      <c r="AC34" s="83">
        <v>6640.08</v>
      </c>
      <c r="AD34" s="83">
        <v>0</v>
      </c>
      <c r="AE34" s="83">
        <v>7385639.6768368203</v>
      </c>
      <c r="AF34" s="83">
        <v>0</v>
      </c>
      <c r="AG34" s="83">
        <v>0</v>
      </c>
      <c r="AH34" s="83">
        <v>0</v>
      </c>
      <c r="AI34" s="83">
        <v>36649.720354291203</v>
      </c>
      <c r="AJ34" s="83">
        <v>0</v>
      </c>
      <c r="AK34" s="83">
        <v>203620.8345082</v>
      </c>
      <c r="AL34" s="83">
        <v>0</v>
      </c>
      <c r="AM34" s="83">
        <v>0</v>
      </c>
      <c r="AN34" s="83">
        <v>11215643.7467109</v>
      </c>
      <c r="AO34" s="83">
        <v>4.8519642720000001E-3</v>
      </c>
      <c r="AP34" s="83">
        <v>0.43260684643472702</v>
      </c>
    </row>
    <row r="35" spans="1:42" x14ac:dyDescent="0.2">
      <c r="A35" s="83" t="s">
        <v>299</v>
      </c>
      <c r="B35" s="83">
        <v>2022</v>
      </c>
      <c r="C35" s="83" t="s">
        <v>296</v>
      </c>
      <c r="D35" s="83" t="s">
        <v>297</v>
      </c>
      <c r="E35" s="83">
        <v>0</v>
      </c>
      <c r="F35" s="83">
        <v>0</v>
      </c>
      <c r="G35" s="83">
        <v>0</v>
      </c>
      <c r="H35" s="83">
        <v>75.8</v>
      </c>
      <c r="I35" s="83">
        <v>19.2</v>
      </c>
      <c r="J35" s="83">
        <v>231.3</v>
      </c>
      <c r="K35" s="83">
        <v>72.7</v>
      </c>
      <c r="L35" s="83">
        <v>0</v>
      </c>
      <c r="M35" s="83">
        <v>38.019090909090899</v>
      </c>
      <c r="N35" s="83">
        <v>0</v>
      </c>
      <c r="O35" s="83">
        <v>0</v>
      </c>
      <c r="P35" s="83">
        <v>2.4</v>
      </c>
      <c r="Q35" s="83">
        <v>0</v>
      </c>
      <c r="R35" s="83">
        <v>314</v>
      </c>
      <c r="S35" s="83">
        <v>0</v>
      </c>
      <c r="T35" s="83">
        <v>2115.9699999999998</v>
      </c>
      <c r="U35" s="83">
        <v>0</v>
      </c>
      <c r="V35" s="83">
        <v>0</v>
      </c>
      <c r="W35" s="83">
        <v>103895.321279999</v>
      </c>
      <c r="X35" s="83">
        <v>3196600</v>
      </c>
      <c r="Y35" s="83">
        <v>0</v>
      </c>
      <c r="Z35" s="83">
        <v>0</v>
      </c>
      <c r="AA35" s="83">
        <v>54306.018852280002</v>
      </c>
      <c r="AB35" s="83">
        <v>0</v>
      </c>
      <c r="AC35" s="83">
        <v>6640.08</v>
      </c>
      <c r="AD35" s="83">
        <v>0</v>
      </c>
      <c r="AE35" s="83">
        <v>7385639.6768368203</v>
      </c>
      <c r="AF35" s="83">
        <v>0</v>
      </c>
      <c r="AG35" s="83">
        <v>0</v>
      </c>
      <c r="AH35" s="83">
        <v>49457.435515487901</v>
      </c>
      <c r="AI35" s="83">
        <v>36140.489959916202</v>
      </c>
      <c r="AJ35" s="83">
        <v>0</v>
      </c>
      <c r="AK35" s="83">
        <v>535542.56262325996</v>
      </c>
      <c r="AL35" s="83">
        <v>0</v>
      </c>
      <c r="AM35" s="83">
        <v>0</v>
      </c>
      <c r="AN35" s="83">
        <v>11368221.585067701</v>
      </c>
      <c r="AO35" s="83">
        <v>4.8519642720000001E-3</v>
      </c>
      <c r="AP35" s="83">
        <v>0.42680064209630503</v>
      </c>
    </row>
    <row r="36" spans="1:42" x14ac:dyDescent="0.2">
      <c r="A36" s="83" t="s">
        <v>299</v>
      </c>
      <c r="B36" s="83">
        <v>2024</v>
      </c>
      <c r="C36" s="83" t="s">
        <v>296</v>
      </c>
      <c r="D36" s="83" t="s">
        <v>297</v>
      </c>
      <c r="E36" s="83">
        <v>0</v>
      </c>
      <c r="F36" s="83">
        <v>0</v>
      </c>
      <c r="G36" s="83">
        <v>0</v>
      </c>
      <c r="H36" s="83">
        <v>75.8</v>
      </c>
      <c r="I36" s="83">
        <v>19.2</v>
      </c>
      <c r="J36" s="83">
        <v>231.3</v>
      </c>
      <c r="K36" s="83">
        <v>72.7</v>
      </c>
      <c r="L36" s="83">
        <v>0</v>
      </c>
      <c r="M36" s="83">
        <v>41.463636363636397</v>
      </c>
      <c r="N36" s="83">
        <v>0</v>
      </c>
      <c r="O36" s="83">
        <v>0</v>
      </c>
      <c r="P36" s="83">
        <v>2.4</v>
      </c>
      <c r="Q36" s="83">
        <v>0</v>
      </c>
      <c r="R36" s="83">
        <v>314</v>
      </c>
      <c r="S36" s="83">
        <v>0</v>
      </c>
      <c r="T36" s="83">
        <v>2115.9699999999998</v>
      </c>
      <c r="U36" s="83">
        <v>0</v>
      </c>
      <c r="V36" s="83">
        <v>0</v>
      </c>
      <c r="W36" s="83">
        <v>103895.321279999</v>
      </c>
      <c r="X36" s="83">
        <v>2999246.4749039998</v>
      </c>
      <c r="Y36" s="83">
        <v>0</v>
      </c>
      <c r="Z36" s="83">
        <v>0</v>
      </c>
      <c r="AA36" s="83">
        <v>59226.166754799997</v>
      </c>
      <c r="AB36" s="83">
        <v>0</v>
      </c>
      <c r="AC36" s="83">
        <v>6640.08</v>
      </c>
      <c r="AD36" s="83">
        <v>0</v>
      </c>
      <c r="AE36" s="83">
        <v>7385639.6768368203</v>
      </c>
      <c r="AF36" s="83">
        <v>0</v>
      </c>
      <c r="AG36" s="83">
        <v>0</v>
      </c>
      <c r="AH36" s="83">
        <v>0</v>
      </c>
      <c r="AI36" s="83">
        <v>35634.976575718902</v>
      </c>
      <c r="AJ36" s="83">
        <v>0</v>
      </c>
      <c r="AK36" s="83">
        <v>548776.54690600699</v>
      </c>
      <c r="AL36" s="83">
        <v>0</v>
      </c>
      <c r="AM36" s="83">
        <v>0</v>
      </c>
      <c r="AN36" s="83">
        <v>11139059.243257301</v>
      </c>
      <c r="AO36" s="83">
        <v>4.8519642720000001E-3</v>
      </c>
      <c r="AP36" s="83">
        <v>0.435581153313011</v>
      </c>
    </row>
    <row r="37" spans="1:42" x14ac:dyDescent="0.2">
      <c r="A37" s="83" t="s">
        <v>299</v>
      </c>
      <c r="B37" s="83">
        <v>2026</v>
      </c>
      <c r="C37" s="83" t="s">
        <v>296</v>
      </c>
      <c r="D37" s="83" t="s">
        <v>297</v>
      </c>
      <c r="E37" s="83">
        <v>0</v>
      </c>
      <c r="F37" s="83">
        <v>0</v>
      </c>
      <c r="G37" s="83">
        <v>0</v>
      </c>
      <c r="H37" s="83">
        <v>75.8</v>
      </c>
      <c r="I37" s="83">
        <v>19.2</v>
      </c>
      <c r="J37" s="83">
        <v>231.3</v>
      </c>
      <c r="K37" s="83">
        <v>72.7</v>
      </c>
      <c r="L37" s="83">
        <v>0</v>
      </c>
      <c r="M37" s="83">
        <v>50.24</v>
      </c>
      <c r="N37" s="83">
        <v>0</v>
      </c>
      <c r="O37" s="83">
        <v>0</v>
      </c>
      <c r="P37" s="83">
        <v>2.4</v>
      </c>
      <c r="Q37" s="83">
        <v>0</v>
      </c>
      <c r="R37" s="83">
        <v>314</v>
      </c>
      <c r="S37" s="83">
        <v>0</v>
      </c>
      <c r="T37" s="83">
        <v>2115.9699999999998</v>
      </c>
      <c r="U37" s="83">
        <v>0</v>
      </c>
      <c r="V37" s="83">
        <v>0</v>
      </c>
      <c r="W37" s="83">
        <v>103895.321279999</v>
      </c>
      <c r="X37" s="83">
        <v>3628056.6669999999</v>
      </c>
      <c r="Y37" s="83">
        <v>0</v>
      </c>
      <c r="Z37" s="83">
        <v>0</v>
      </c>
      <c r="AA37" s="83">
        <v>71762.220555520005</v>
      </c>
      <c r="AB37" s="83">
        <v>0</v>
      </c>
      <c r="AC37" s="83">
        <v>6640.08</v>
      </c>
      <c r="AD37" s="83">
        <v>0</v>
      </c>
      <c r="AE37" s="83">
        <v>7385639.6768368203</v>
      </c>
      <c r="AF37" s="83">
        <v>0</v>
      </c>
      <c r="AG37" s="83">
        <v>0</v>
      </c>
      <c r="AH37" s="83">
        <v>0</v>
      </c>
      <c r="AI37" s="83">
        <v>35140.614222055701</v>
      </c>
      <c r="AJ37" s="83">
        <v>0</v>
      </c>
      <c r="AK37" s="83">
        <v>545808.74207552697</v>
      </c>
      <c r="AL37" s="83">
        <v>0</v>
      </c>
      <c r="AM37" s="83">
        <v>0</v>
      </c>
      <c r="AN37" s="83">
        <v>11776943.3219699</v>
      </c>
      <c r="AO37" s="83">
        <v>4.8519642720000001E-3</v>
      </c>
      <c r="AP37" s="83">
        <v>0.411988420029894</v>
      </c>
    </row>
    <row r="38" spans="1:42" x14ac:dyDescent="0.2">
      <c r="A38" s="83" t="s">
        <v>299</v>
      </c>
      <c r="B38" s="83">
        <v>2028</v>
      </c>
      <c r="C38" s="83" t="s">
        <v>296</v>
      </c>
      <c r="D38" s="83" t="s">
        <v>297</v>
      </c>
      <c r="E38" s="83">
        <v>0</v>
      </c>
      <c r="F38" s="83">
        <v>0</v>
      </c>
      <c r="G38" s="83">
        <v>0</v>
      </c>
      <c r="H38" s="83">
        <v>30.8</v>
      </c>
      <c r="I38" s="83">
        <v>19.2</v>
      </c>
      <c r="J38" s="83">
        <v>231.3</v>
      </c>
      <c r="K38" s="83">
        <v>72.7</v>
      </c>
      <c r="L38" s="83">
        <v>0</v>
      </c>
      <c r="M38" s="83">
        <v>63.036363636363603</v>
      </c>
      <c r="N38" s="83">
        <v>0</v>
      </c>
      <c r="O38" s="83">
        <v>0</v>
      </c>
      <c r="P38" s="83">
        <v>2.4</v>
      </c>
      <c r="Q38" s="83">
        <v>0</v>
      </c>
      <c r="R38" s="83">
        <v>314</v>
      </c>
      <c r="S38" s="83">
        <v>0</v>
      </c>
      <c r="T38" s="83">
        <v>2130.9699999999998</v>
      </c>
      <c r="U38" s="83">
        <v>0</v>
      </c>
      <c r="V38" s="83">
        <v>0</v>
      </c>
      <c r="W38" s="83">
        <v>103895.321279999</v>
      </c>
      <c r="X38" s="83">
        <v>3567399.9039999899</v>
      </c>
      <c r="Y38" s="83">
        <v>0</v>
      </c>
      <c r="Z38" s="83">
        <v>0</v>
      </c>
      <c r="AA38" s="83">
        <v>90040.394711200002</v>
      </c>
      <c r="AB38" s="83">
        <v>0</v>
      </c>
      <c r="AC38" s="83">
        <v>2698.08</v>
      </c>
      <c r="AD38" s="83">
        <v>0</v>
      </c>
      <c r="AE38" s="83">
        <v>7444808.5951239699</v>
      </c>
      <c r="AF38" s="83">
        <v>0</v>
      </c>
      <c r="AG38" s="83">
        <v>0</v>
      </c>
      <c r="AH38" s="83">
        <v>0</v>
      </c>
      <c r="AI38" s="83">
        <v>34649.968878570202</v>
      </c>
      <c r="AJ38" s="83">
        <v>0</v>
      </c>
      <c r="AK38" s="83">
        <v>542875.85987578297</v>
      </c>
      <c r="AL38" s="83">
        <v>0</v>
      </c>
      <c r="AM38" s="83">
        <v>0</v>
      </c>
      <c r="AN38" s="83">
        <v>11786368.123869499</v>
      </c>
      <c r="AO38" s="83">
        <v>1.8069304559999999E-3</v>
      </c>
      <c r="AP38" s="83">
        <v>0.15330680638937699</v>
      </c>
    </row>
    <row r="39" spans="1:42" x14ac:dyDescent="0.2">
      <c r="A39" s="83" t="s">
        <v>299</v>
      </c>
      <c r="B39" s="83">
        <v>2030</v>
      </c>
      <c r="C39" s="83" t="s">
        <v>296</v>
      </c>
      <c r="D39" s="83" t="s">
        <v>297</v>
      </c>
      <c r="E39" s="83">
        <v>0</v>
      </c>
      <c r="F39" s="83">
        <v>0</v>
      </c>
      <c r="G39" s="83">
        <v>0</v>
      </c>
      <c r="H39" s="83">
        <v>30.8</v>
      </c>
      <c r="I39" s="83">
        <v>19.2</v>
      </c>
      <c r="J39" s="83">
        <v>231.3</v>
      </c>
      <c r="K39" s="83">
        <v>72.7</v>
      </c>
      <c r="L39" s="83">
        <v>0</v>
      </c>
      <c r="M39" s="83">
        <v>82.170909090909007</v>
      </c>
      <c r="N39" s="83">
        <v>0</v>
      </c>
      <c r="O39" s="83">
        <v>0</v>
      </c>
      <c r="P39" s="83">
        <v>0</v>
      </c>
      <c r="Q39" s="83">
        <v>0</v>
      </c>
      <c r="R39" s="83">
        <v>314</v>
      </c>
      <c r="S39" s="83">
        <v>0</v>
      </c>
      <c r="T39" s="83">
        <v>2130.9699999999998</v>
      </c>
      <c r="U39" s="83">
        <v>0</v>
      </c>
      <c r="V39" s="83">
        <v>0</v>
      </c>
      <c r="W39" s="83">
        <v>103895.321279999</v>
      </c>
      <c r="X39" s="83">
        <v>3503929.2319999998</v>
      </c>
      <c r="Y39" s="83">
        <v>0</v>
      </c>
      <c r="Z39" s="83">
        <v>0</v>
      </c>
      <c r="AA39" s="83">
        <v>117371.95265584</v>
      </c>
      <c r="AB39" s="83">
        <v>0</v>
      </c>
      <c r="AC39" s="83">
        <v>2698.08</v>
      </c>
      <c r="AD39" s="83">
        <v>0</v>
      </c>
      <c r="AE39" s="83">
        <v>7444808.5951239699</v>
      </c>
      <c r="AF39" s="83">
        <v>0</v>
      </c>
      <c r="AG39" s="83">
        <v>0</v>
      </c>
      <c r="AH39" s="83">
        <v>0</v>
      </c>
      <c r="AI39" s="83">
        <v>34166.757555440599</v>
      </c>
      <c r="AJ39" s="83">
        <v>0</v>
      </c>
      <c r="AK39" s="83">
        <v>539942.97767603898</v>
      </c>
      <c r="AL39" s="83">
        <v>0</v>
      </c>
      <c r="AM39" s="83">
        <v>0</v>
      </c>
      <c r="AN39" s="83">
        <v>11746812.9162912</v>
      </c>
      <c r="AO39" s="83">
        <v>1.8069304559999999E-3</v>
      </c>
      <c r="AP39" s="83">
        <v>0.15382303854469501</v>
      </c>
    </row>
    <row r="40" spans="1:42" x14ac:dyDescent="0.2">
      <c r="A40" s="83" t="s">
        <v>299</v>
      </c>
      <c r="B40" s="83">
        <v>2032</v>
      </c>
      <c r="C40" s="83" t="s">
        <v>296</v>
      </c>
      <c r="D40" s="83" t="s">
        <v>297</v>
      </c>
      <c r="E40" s="83">
        <v>0</v>
      </c>
      <c r="F40" s="83">
        <v>0</v>
      </c>
      <c r="G40" s="83">
        <v>0</v>
      </c>
      <c r="H40" s="83">
        <v>30.8</v>
      </c>
      <c r="I40" s="83">
        <v>19.2</v>
      </c>
      <c r="J40" s="83">
        <v>231.3</v>
      </c>
      <c r="K40" s="83">
        <v>72.7</v>
      </c>
      <c r="L40" s="83">
        <v>0</v>
      </c>
      <c r="M40" s="83">
        <v>98.105454545454506</v>
      </c>
      <c r="N40" s="83">
        <v>0</v>
      </c>
      <c r="O40" s="83">
        <v>0</v>
      </c>
      <c r="P40" s="83">
        <v>0</v>
      </c>
      <c r="Q40" s="83">
        <v>0</v>
      </c>
      <c r="R40" s="83">
        <v>314</v>
      </c>
      <c r="S40" s="83">
        <v>0</v>
      </c>
      <c r="T40" s="83">
        <v>2130.9699999999998</v>
      </c>
      <c r="U40" s="83">
        <v>0</v>
      </c>
      <c r="V40" s="83">
        <v>0</v>
      </c>
      <c r="W40" s="83">
        <v>103895.321279999</v>
      </c>
      <c r="X40" s="83">
        <v>3438755.6109039998</v>
      </c>
      <c r="Y40" s="83">
        <v>0</v>
      </c>
      <c r="Z40" s="83">
        <v>0</v>
      </c>
      <c r="AA40" s="83">
        <v>140132.66852688001</v>
      </c>
      <c r="AB40" s="83">
        <v>0</v>
      </c>
      <c r="AC40" s="83">
        <v>2698.08</v>
      </c>
      <c r="AD40" s="83">
        <v>0</v>
      </c>
      <c r="AE40" s="83">
        <v>7444808.5951239699</v>
      </c>
      <c r="AF40" s="83">
        <v>0</v>
      </c>
      <c r="AG40" s="83">
        <v>0</v>
      </c>
      <c r="AH40" s="83">
        <v>0</v>
      </c>
      <c r="AI40" s="83">
        <v>33687.263242488902</v>
      </c>
      <c r="AJ40" s="83">
        <v>0</v>
      </c>
      <c r="AK40" s="83">
        <v>537030.90283727006</v>
      </c>
      <c r="AL40" s="83">
        <v>0</v>
      </c>
      <c r="AM40" s="83">
        <v>0</v>
      </c>
      <c r="AN40" s="83">
        <v>11701008.441914599</v>
      </c>
      <c r="AO40" s="83">
        <v>1.8069304559999999E-3</v>
      </c>
      <c r="AP40" s="83">
        <v>0.15442519035601401</v>
      </c>
    </row>
    <row r="41" spans="1:42" x14ac:dyDescent="0.2">
      <c r="A41" s="83" t="s">
        <v>299</v>
      </c>
      <c r="B41" s="83">
        <v>2034</v>
      </c>
      <c r="C41" s="83" t="s">
        <v>296</v>
      </c>
      <c r="D41" s="83" t="s">
        <v>297</v>
      </c>
      <c r="E41" s="83">
        <v>0</v>
      </c>
      <c r="F41" s="83">
        <v>0</v>
      </c>
      <c r="G41" s="83">
        <v>0</v>
      </c>
      <c r="H41" s="83">
        <v>30.8</v>
      </c>
      <c r="I41" s="83">
        <v>19.2</v>
      </c>
      <c r="J41" s="83">
        <v>231.3</v>
      </c>
      <c r="K41" s="83">
        <v>22.7</v>
      </c>
      <c r="L41" s="83">
        <v>0</v>
      </c>
      <c r="M41" s="83">
        <v>111.56363636363599</v>
      </c>
      <c r="N41" s="83">
        <v>0</v>
      </c>
      <c r="O41" s="83">
        <v>0</v>
      </c>
      <c r="P41" s="83">
        <v>0</v>
      </c>
      <c r="Q41" s="83">
        <v>0</v>
      </c>
      <c r="R41" s="83">
        <v>314</v>
      </c>
      <c r="S41" s="83">
        <v>0</v>
      </c>
      <c r="T41" s="83">
        <v>2130.9699999999998</v>
      </c>
      <c r="U41" s="83">
        <v>0</v>
      </c>
      <c r="V41" s="83">
        <v>0</v>
      </c>
      <c r="W41" s="83">
        <v>103895.321279999</v>
      </c>
      <c r="X41" s="83">
        <v>3384443.0450959899</v>
      </c>
      <c r="Y41" s="83">
        <v>0</v>
      </c>
      <c r="Z41" s="83">
        <v>0</v>
      </c>
      <c r="AA41" s="83">
        <v>159356.17592959999</v>
      </c>
      <c r="AB41" s="83">
        <v>0</v>
      </c>
      <c r="AC41" s="83">
        <v>2698.08</v>
      </c>
      <c r="AD41" s="83">
        <v>0</v>
      </c>
      <c r="AE41" s="83">
        <v>7444808.5951239699</v>
      </c>
      <c r="AF41" s="83">
        <v>0</v>
      </c>
      <c r="AG41" s="83">
        <v>0</v>
      </c>
      <c r="AH41" s="83">
        <v>0</v>
      </c>
      <c r="AI41" s="83">
        <v>33218.919960070998</v>
      </c>
      <c r="AJ41" s="83">
        <v>0</v>
      </c>
      <c r="AK41" s="83">
        <v>534153.75062923704</v>
      </c>
      <c r="AL41" s="83">
        <v>0</v>
      </c>
      <c r="AM41" s="83">
        <v>0</v>
      </c>
      <c r="AN41" s="83">
        <v>11662573.8880188</v>
      </c>
      <c r="AO41" s="83">
        <v>1.8069304559999999E-3</v>
      </c>
      <c r="AP41" s="83">
        <v>0.154934105742839</v>
      </c>
    </row>
    <row r="42" spans="1:42" x14ac:dyDescent="0.2">
      <c r="A42" s="83" t="s">
        <v>299</v>
      </c>
      <c r="B42" s="83">
        <v>2036</v>
      </c>
      <c r="C42" s="83" t="s">
        <v>296</v>
      </c>
      <c r="D42" s="83" t="s">
        <v>297</v>
      </c>
      <c r="E42" s="83">
        <v>0</v>
      </c>
      <c r="F42" s="83">
        <v>0</v>
      </c>
      <c r="G42" s="83">
        <v>0</v>
      </c>
      <c r="H42" s="83">
        <v>30.8</v>
      </c>
      <c r="I42" s="83">
        <v>19.2</v>
      </c>
      <c r="J42" s="83">
        <v>231.3</v>
      </c>
      <c r="K42" s="83">
        <v>22.7</v>
      </c>
      <c r="L42" s="83">
        <v>0</v>
      </c>
      <c r="M42" s="83">
        <v>122.09090909090899</v>
      </c>
      <c r="N42" s="83">
        <v>0</v>
      </c>
      <c r="O42" s="83">
        <v>0</v>
      </c>
      <c r="P42" s="83">
        <v>0</v>
      </c>
      <c r="Q42" s="83">
        <v>0</v>
      </c>
      <c r="R42" s="83">
        <v>314</v>
      </c>
      <c r="S42" s="83">
        <v>0</v>
      </c>
      <c r="T42" s="83">
        <v>2130.9699999999998</v>
      </c>
      <c r="U42" s="83">
        <v>0</v>
      </c>
      <c r="V42" s="83">
        <v>0</v>
      </c>
      <c r="W42" s="83">
        <v>103895.321279999</v>
      </c>
      <c r="X42" s="83">
        <v>3356712.9490959998</v>
      </c>
      <c r="Y42" s="83">
        <v>0</v>
      </c>
      <c r="Z42" s="83">
        <v>0</v>
      </c>
      <c r="AA42" s="83">
        <v>174393.207524</v>
      </c>
      <c r="AB42" s="83">
        <v>0</v>
      </c>
      <c r="AC42" s="83">
        <v>2698.08</v>
      </c>
      <c r="AD42" s="83">
        <v>0</v>
      </c>
      <c r="AE42" s="83">
        <v>7444808.5951239699</v>
      </c>
      <c r="AF42" s="83">
        <v>0</v>
      </c>
      <c r="AG42" s="83">
        <v>0</v>
      </c>
      <c r="AH42" s="83">
        <v>0</v>
      </c>
      <c r="AI42" s="83">
        <v>32754.293687830999</v>
      </c>
      <c r="AJ42" s="83">
        <v>0</v>
      </c>
      <c r="AK42" s="83">
        <v>531276.59842120402</v>
      </c>
      <c r="AL42" s="83">
        <v>0</v>
      </c>
      <c r="AM42" s="83">
        <v>0</v>
      </c>
      <c r="AN42" s="83">
        <v>11646539.045133</v>
      </c>
      <c r="AO42" s="83">
        <v>1.8069304559999999E-3</v>
      </c>
      <c r="AP42" s="83">
        <v>0.15514741752873701</v>
      </c>
    </row>
    <row r="43" spans="1:42" x14ac:dyDescent="0.2">
      <c r="A43" s="83" t="s">
        <v>299</v>
      </c>
      <c r="B43" s="83">
        <v>2038</v>
      </c>
      <c r="C43" s="83" t="s">
        <v>296</v>
      </c>
      <c r="D43" s="83" t="s">
        <v>297</v>
      </c>
      <c r="E43" s="83">
        <v>0</v>
      </c>
      <c r="F43" s="83">
        <v>0</v>
      </c>
      <c r="G43" s="83">
        <v>0</v>
      </c>
      <c r="H43" s="83">
        <v>30.8</v>
      </c>
      <c r="I43" s="83">
        <v>19.2</v>
      </c>
      <c r="J43" s="83">
        <v>231.3</v>
      </c>
      <c r="K43" s="83">
        <v>22.7</v>
      </c>
      <c r="L43" s="83">
        <v>0</v>
      </c>
      <c r="M43" s="83">
        <v>129.655454545455</v>
      </c>
      <c r="N43" s="83">
        <v>0</v>
      </c>
      <c r="O43" s="83">
        <v>0</v>
      </c>
      <c r="P43" s="83">
        <v>0</v>
      </c>
      <c r="Q43" s="83">
        <v>0</v>
      </c>
      <c r="R43" s="83">
        <v>314</v>
      </c>
      <c r="S43" s="83">
        <v>0</v>
      </c>
      <c r="T43" s="83">
        <v>2130.9699999999998</v>
      </c>
      <c r="U43" s="83">
        <v>0</v>
      </c>
      <c r="V43" s="83">
        <v>0</v>
      </c>
      <c r="W43" s="83">
        <v>103895.321279999</v>
      </c>
      <c r="X43" s="83">
        <v>3377440</v>
      </c>
      <c r="Y43" s="83">
        <v>0</v>
      </c>
      <c r="Z43" s="83">
        <v>0</v>
      </c>
      <c r="AA43" s="83">
        <v>185198.31459627999</v>
      </c>
      <c r="AB43" s="83">
        <v>0</v>
      </c>
      <c r="AC43" s="83">
        <v>2698.08</v>
      </c>
      <c r="AD43" s="83">
        <v>0</v>
      </c>
      <c r="AE43" s="83">
        <v>7444808.5951239699</v>
      </c>
      <c r="AF43" s="83">
        <v>0</v>
      </c>
      <c r="AG43" s="83">
        <v>0</v>
      </c>
      <c r="AH43" s="83">
        <v>0</v>
      </c>
      <c r="AI43" s="83">
        <v>32297.101435946901</v>
      </c>
      <c r="AJ43" s="83">
        <v>0</v>
      </c>
      <c r="AK43" s="83">
        <v>528399.44621317205</v>
      </c>
      <c r="AL43" s="83">
        <v>0</v>
      </c>
      <c r="AM43" s="83">
        <v>0</v>
      </c>
      <c r="AN43" s="83">
        <v>11674736.8586493</v>
      </c>
      <c r="AO43" s="83">
        <v>1.8069304559999999E-3</v>
      </c>
      <c r="AP43" s="83">
        <v>0.15477269234221</v>
      </c>
    </row>
    <row r="44" spans="1:42" x14ac:dyDescent="0.2">
      <c r="A44" s="83" t="s">
        <v>299</v>
      </c>
      <c r="B44" s="83">
        <v>2040</v>
      </c>
      <c r="C44" s="83" t="s">
        <v>296</v>
      </c>
      <c r="D44" s="83" t="s">
        <v>297</v>
      </c>
      <c r="E44" s="83">
        <v>0</v>
      </c>
      <c r="F44" s="83">
        <v>0</v>
      </c>
      <c r="G44" s="83">
        <v>0</v>
      </c>
      <c r="H44" s="83">
        <v>30.8</v>
      </c>
      <c r="I44" s="83">
        <v>19.2</v>
      </c>
      <c r="J44" s="83">
        <v>231.3</v>
      </c>
      <c r="K44" s="83">
        <v>22.7</v>
      </c>
      <c r="L44" s="83">
        <v>0</v>
      </c>
      <c r="M44" s="83">
        <v>138.01636363636399</v>
      </c>
      <c r="N44" s="83">
        <v>0</v>
      </c>
      <c r="O44" s="83">
        <v>0</v>
      </c>
      <c r="P44" s="83">
        <v>0</v>
      </c>
      <c r="Q44" s="83">
        <v>0</v>
      </c>
      <c r="R44" s="83">
        <v>314</v>
      </c>
      <c r="S44" s="83">
        <v>0</v>
      </c>
      <c r="T44" s="83">
        <v>2130.9699999999998</v>
      </c>
      <c r="U44" s="83">
        <v>0</v>
      </c>
      <c r="V44" s="83">
        <v>0</v>
      </c>
      <c r="W44" s="83">
        <v>103895.321279999</v>
      </c>
      <c r="X44" s="83">
        <v>3405879.52</v>
      </c>
      <c r="Y44" s="83">
        <v>0</v>
      </c>
      <c r="Z44" s="83">
        <v>0</v>
      </c>
      <c r="AA44" s="83">
        <v>197140.93804824</v>
      </c>
      <c r="AB44" s="83">
        <v>0</v>
      </c>
      <c r="AC44" s="83">
        <v>2698.08</v>
      </c>
      <c r="AD44" s="83">
        <v>0</v>
      </c>
      <c r="AE44" s="83">
        <v>7444808.5951239699</v>
      </c>
      <c r="AF44" s="83">
        <v>0</v>
      </c>
      <c r="AG44" s="83">
        <v>0</v>
      </c>
      <c r="AH44" s="83">
        <v>0</v>
      </c>
      <c r="AI44" s="83">
        <v>31847.343204418499</v>
      </c>
      <c r="AJ44" s="83">
        <v>0</v>
      </c>
      <c r="AK44" s="83">
        <v>525543.10136611504</v>
      </c>
      <c r="AL44" s="83">
        <v>0</v>
      </c>
      <c r="AM44" s="83">
        <v>0</v>
      </c>
      <c r="AN44" s="83">
        <v>11711812.8990227</v>
      </c>
      <c r="AO44" s="83">
        <v>1.8069304559999999E-3</v>
      </c>
      <c r="AP44" s="83">
        <v>0.15428272903427001</v>
      </c>
    </row>
    <row r="45" spans="1:42" x14ac:dyDescent="0.2">
      <c r="A45" s="83" t="s">
        <v>299</v>
      </c>
      <c r="B45" s="83">
        <v>2042</v>
      </c>
      <c r="C45" s="83" t="s">
        <v>296</v>
      </c>
      <c r="D45" s="83" t="s">
        <v>297</v>
      </c>
      <c r="E45" s="83">
        <v>0</v>
      </c>
      <c r="F45" s="83">
        <v>0</v>
      </c>
      <c r="G45" s="83">
        <v>0</v>
      </c>
      <c r="H45" s="83">
        <v>30.8</v>
      </c>
      <c r="I45" s="83">
        <v>19.2</v>
      </c>
      <c r="J45" s="83">
        <v>126</v>
      </c>
      <c r="K45" s="83">
        <v>0</v>
      </c>
      <c r="L45" s="83">
        <v>0</v>
      </c>
      <c r="M45" s="83">
        <v>145.09090909090901</v>
      </c>
      <c r="N45" s="83">
        <v>0</v>
      </c>
      <c r="O45" s="83">
        <v>0</v>
      </c>
      <c r="P45" s="83">
        <v>0</v>
      </c>
      <c r="Q45" s="83">
        <v>0</v>
      </c>
      <c r="R45" s="83">
        <v>314</v>
      </c>
      <c r="S45" s="83">
        <v>0</v>
      </c>
      <c r="T45" s="83">
        <v>2130.9699999999998</v>
      </c>
      <c r="U45" s="83">
        <v>0</v>
      </c>
      <c r="V45" s="83">
        <v>0</v>
      </c>
      <c r="W45" s="83">
        <v>0</v>
      </c>
      <c r="X45" s="83">
        <v>3405879.52</v>
      </c>
      <c r="Y45" s="83">
        <v>0</v>
      </c>
      <c r="Z45" s="83">
        <v>0</v>
      </c>
      <c r="AA45" s="83">
        <v>207246.134927999</v>
      </c>
      <c r="AB45" s="83">
        <v>0</v>
      </c>
      <c r="AC45" s="83">
        <v>2698.08</v>
      </c>
      <c r="AD45" s="83">
        <v>0</v>
      </c>
      <c r="AE45" s="83">
        <v>7444808.5951239699</v>
      </c>
      <c r="AF45" s="83">
        <v>0</v>
      </c>
      <c r="AG45" s="83">
        <v>0</v>
      </c>
      <c r="AH45" s="83">
        <v>0</v>
      </c>
      <c r="AI45" s="83">
        <v>31405.0189932461</v>
      </c>
      <c r="AJ45" s="83">
        <v>0</v>
      </c>
      <c r="AK45" s="83">
        <v>330857.00359286298</v>
      </c>
      <c r="AL45" s="83">
        <v>0</v>
      </c>
      <c r="AM45" s="83">
        <v>0</v>
      </c>
      <c r="AN45" s="83">
        <v>11422894.352638001</v>
      </c>
      <c r="AO45" s="83">
        <v>1.8069304559999999E-3</v>
      </c>
      <c r="AP45" s="83">
        <v>0.15818499236865399</v>
      </c>
    </row>
    <row r="46" spans="1:42" x14ac:dyDescent="0.2">
      <c r="A46" s="83" t="s">
        <v>299</v>
      </c>
      <c r="B46" s="83">
        <v>2044</v>
      </c>
      <c r="C46" s="83" t="s">
        <v>296</v>
      </c>
      <c r="D46" s="83" t="s">
        <v>297</v>
      </c>
      <c r="E46" s="83">
        <v>0</v>
      </c>
      <c r="F46" s="83">
        <v>0</v>
      </c>
      <c r="G46" s="83">
        <v>0</v>
      </c>
      <c r="H46" s="83">
        <v>30.8</v>
      </c>
      <c r="I46" s="83">
        <v>19.2</v>
      </c>
      <c r="J46" s="83">
        <v>126</v>
      </c>
      <c r="K46" s="83">
        <v>0</v>
      </c>
      <c r="L46" s="83">
        <v>0</v>
      </c>
      <c r="M46" s="83">
        <v>151.315454545455</v>
      </c>
      <c r="N46" s="83">
        <v>0</v>
      </c>
      <c r="O46" s="83">
        <v>0</v>
      </c>
      <c r="P46" s="83">
        <v>0</v>
      </c>
      <c r="Q46" s="83">
        <v>0</v>
      </c>
      <c r="R46" s="83">
        <v>314</v>
      </c>
      <c r="S46" s="83">
        <v>0</v>
      </c>
      <c r="T46" s="83">
        <v>2130.9699999999998</v>
      </c>
      <c r="U46" s="83">
        <v>0</v>
      </c>
      <c r="V46" s="83">
        <v>0</v>
      </c>
      <c r="W46" s="83">
        <v>0</v>
      </c>
      <c r="X46" s="83">
        <v>3405879.52</v>
      </c>
      <c r="Y46" s="83">
        <v>0</v>
      </c>
      <c r="Z46" s="83">
        <v>0</v>
      </c>
      <c r="AA46" s="83">
        <v>216137.20188196001</v>
      </c>
      <c r="AB46" s="83">
        <v>0</v>
      </c>
      <c r="AC46" s="83">
        <v>2698.08</v>
      </c>
      <c r="AD46" s="83">
        <v>0</v>
      </c>
      <c r="AE46" s="83">
        <v>7444808.5951239699</v>
      </c>
      <c r="AF46" s="83">
        <v>0</v>
      </c>
      <c r="AG46" s="83">
        <v>0</v>
      </c>
      <c r="AH46" s="83">
        <v>0</v>
      </c>
      <c r="AI46" s="83">
        <v>30966.4117922515</v>
      </c>
      <c r="AJ46" s="83">
        <v>0</v>
      </c>
      <c r="AK46" s="83">
        <v>329075.949425328</v>
      </c>
      <c r="AL46" s="83">
        <v>0</v>
      </c>
      <c r="AM46" s="83">
        <v>0</v>
      </c>
      <c r="AN46" s="83">
        <v>11429565.7582235</v>
      </c>
      <c r="AO46" s="83">
        <v>1.8069304559999999E-3</v>
      </c>
      <c r="AP46" s="83">
        <v>0.15809266023076299</v>
      </c>
    </row>
    <row r="47" spans="1:42" x14ac:dyDescent="0.2">
      <c r="A47" s="83" t="s">
        <v>299</v>
      </c>
      <c r="B47" s="83">
        <v>2046</v>
      </c>
      <c r="C47" s="83" t="s">
        <v>296</v>
      </c>
      <c r="D47" s="83" t="s">
        <v>297</v>
      </c>
      <c r="E47" s="83">
        <v>0</v>
      </c>
      <c r="F47" s="83">
        <v>0</v>
      </c>
      <c r="G47" s="83">
        <v>0</v>
      </c>
      <c r="H47" s="83">
        <v>30.8</v>
      </c>
      <c r="I47" s="83">
        <v>19.2</v>
      </c>
      <c r="J47" s="83">
        <v>126</v>
      </c>
      <c r="K47" s="83">
        <v>0</v>
      </c>
      <c r="L47" s="83">
        <v>0</v>
      </c>
      <c r="M47" s="83">
        <v>152.97999999999999</v>
      </c>
      <c r="N47" s="83">
        <v>0</v>
      </c>
      <c r="O47" s="83">
        <v>0</v>
      </c>
      <c r="P47" s="83">
        <v>0</v>
      </c>
      <c r="Q47" s="83">
        <v>0</v>
      </c>
      <c r="R47" s="83">
        <v>314</v>
      </c>
      <c r="S47" s="83">
        <v>0</v>
      </c>
      <c r="T47" s="83">
        <v>2130.9699999999998</v>
      </c>
      <c r="U47" s="83">
        <v>0</v>
      </c>
      <c r="V47" s="83">
        <v>0</v>
      </c>
      <c r="W47" s="83">
        <v>0</v>
      </c>
      <c r="X47" s="83">
        <v>3405879.52</v>
      </c>
      <c r="Y47" s="83">
        <v>0</v>
      </c>
      <c r="Z47" s="83">
        <v>0</v>
      </c>
      <c r="AA47" s="83">
        <v>218514.81888104</v>
      </c>
      <c r="AB47" s="83">
        <v>0</v>
      </c>
      <c r="AC47" s="83">
        <v>2698.08</v>
      </c>
      <c r="AD47" s="83">
        <v>0</v>
      </c>
      <c r="AE47" s="83">
        <v>7444808.5951239699</v>
      </c>
      <c r="AF47" s="83">
        <v>0</v>
      </c>
      <c r="AG47" s="83">
        <v>0</v>
      </c>
      <c r="AH47" s="83">
        <v>0</v>
      </c>
      <c r="AI47" s="83">
        <v>30531.521601434899</v>
      </c>
      <c r="AJ47" s="83">
        <v>0</v>
      </c>
      <c r="AK47" s="83">
        <v>327294.89525779098</v>
      </c>
      <c r="AL47" s="83">
        <v>0</v>
      </c>
      <c r="AM47" s="83">
        <v>0</v>
      </c>
      <c r="AN47" s="83">
        <v>11429727.4308642</v>
      </c>
      <c r="AO47" s="83">
        <v>1.8069304559999999E-3</v>
      </c>
      <c r="AP47" s="83">
        <v>0.15809042402189299</v>
      </c>
    </row>
    <row r="48" spans="1:42" x14ac:dyDescent="0.2">
      <c r="A48" s="83" t="s">
        <v>299</v>
      </c>
      <c r="B48" s="83">
        <v>2048</v>
      </c>
      <c r="C48" s="83" t="s">
        <v>296</v>
      </c>
      <c r="D48" s="83" t="s">
        <v>297</v>
      </c>
      <c r="E48" s="83">
        <v>0</v>
      </c>
      <c r="F48" s="83">
        <v>0</v>
      </c>
      <c r="G48" s="83">
        <v>0</v>
      </c>
      <c r="H48" s="83">
        <v>30.8</v>
      </c>
      <c r="I48" s="83">
        <v>0</v>
      </c>
      <c r="J48" s="83">
        <v>126</v>
      </c>
      <c r="K48" s="83">
        <v>0</v>
      </c>
      <c r="L48" s="83">
        <v>0</v>
      </c>
      <c r="M48" s="83">
        <v>162.16818181818101</v>
      </c>
      <c r="N48" s="83">
        <v>0</v>
      </c>
      <c r="O48" s="83">
        <v>0</v>
      </c>
      <c r="P48" s="83">
        <v>0</v>
      </c>
      <c r="Q48" s="83">
        <v>0</v>
      </c>
      <c r="R48" s="83">
        <v>314</v>
      </c>
      <c r="S48" s="83">
        <v>0</v>
      </c>
      <c r="T48" s="83">
        <v>2130.9699999999998</v>
      </c>
      <c r="U48" s="83">
        <v>0</v>
      </c>
      <c r="V48" s="83">
        <v>0</v>
      </c>
      <c r="W48" s="83">
        <v>0</v>
      </c>
      <c r="X48" s="83">
        <v>3405879.52</v>
      </c>
      <c r="Y48" s="83">
        <v>0</v>
      </c>
      <c r="Z48" s="83">
        <v>0</v>
      </c>
      <c r="AA48" s="83">
        <v>231639.10889179999</v>
      </c>
      <c r="AB48" s="83">
        <v>0</v>
      </c>
      <c r="AC48" s="83">
        <v>2698.08</v>
      </c>
      <c r="AD48" s="83">
        <v>0</v>
      </c>
      <c r="AE48" s="83">
        <v>7444808.5951239699</v>
      </c>
      <c r="AF48" s="83">
        <v>0</v>
      </c>
      <c r="AG48" s="83">
        <v>0</v>
      </c>
      <c r="AH48" s="83">
        <v>0</v>
      </c>
      <c r="AI48" s="83">
        <v>0</v>
      </c>
      <c r="AJ48" s="83">
        <v>0</v>
      </c>
      <c r="AK48" s="83">
        <v>325513.841090256</v>
      </c>
      <c r="AL48" s="83">
        <v>0</v>
      </c>
      <c r="AM48" s="83">
        <v>0</v>
      </c>
      <c r="AN48" s="83">
        <v>11410539.145106001</v>
      </c>
      <c r="AO48" s="83">
        <v>1.8069304559999999E-3</v>
      </c>
      <c r="AP48" s="83">
        <v>0.15835627335584601</v>
      </c>
    </row>
    <row r="49" spans="1:42" x14ac:dyDescent="0.2">
      <c r="A49" s="83" t="s">
        <v>299</v>
      </c>
      <c r="B49" s="83">
        <v>2050</v>
      </c>
      <c r="C49" s="83" t="s">
        <v>296</v>
      </c>
      <c r="D49" s="83" t="s">
        <v>297</v>
      </c>
      <c r="E49" s="83">
        <v>0</v>
      </c>
      <c r="F49" s="83">
        <v>0</v>
      </c>
      <c r="G49" s="83">
        <v>0</v>
      </c>
      <c r="H49" s="83">
        <v>30.8</v>
      </c>
      <c r="I49" s="83">
        <v>19.2</v>
      </c>
      <c r="J49" s="83">
        <v>126</v>
      </c>
      <c r="K49" s="83">
        <v>0</v>
      </c>
      <c r="L49" s="83">
        <v>0</v>
      </c>
      <c r="M49" s="83">
        <v>172.03363636363599</v>
      </c>
      <c r="N49" s="83">
        <v>0</v>
      </c>
      <c r="O49" s="83">
        <v>0</v>
      </c>
      <c r="P49" s="83">
        <v>1.221134722193</v>
      </c>
      <c r="Q49" s="83">
        <v>0</v>
      </c>
      <c r="R49" s="83">
        <v>314</v>
      </c>
      <c r="S49" s="83">
        <v>0</v>
      </c>
      <c r="T49" s="83">
        <v>2130.9699999999998</v>
      </c>
      <c r="U49" s="83">
        <v>0</v>
      </c>
      <c r="V49" s="83">
        <v>3393.8258143773101</v>
      </c>
      <c r="W49" s="83">
        <v>0</v>
      </c>
      <c r="X49" s="83">
        <v>3405879.52</v>
      </c>
      <c r="Y49" s="83">
        <v>0</v>
      </c>
      <c r="Z49" s="83">
        <v>0</v>
      </c>
      <c r="AA49" s="83">
        <v>245730.80723916</v>
      </c>
      <c r="AB49" s="83">
        <v>0</v>
      </c>
      <c r="AC49" s="83">
        <v>2698.08</v>
      </c>
      <c r="AD49" s="83">
        <v>0</v>
      </c>
      <c r="AE49" s="83">
        <v>7444808.5951239699</v>
      </c>
      <c r="AF49" s="83">
        <v>0</v>
      </c>
      <c r="AG49" s="83">
        <v>0</v>
      </c>
      <c r="AH49" s="83">
        <v>6381.8733500630797</v>
      </c>
      <c r="AI49" s="83">
        <v>40770.686346508497</v>
      </c>
      <c r="AJ49" s="83">
        <v>0</v>
      </c>
      <c r="AK49" s="83">
        <v>322206.59749389201</v>
      </c>
      <c r="AL49" s="83">
        <v>0</v>
      </c>
      <c r="AM49" s="83">
        <v>0</v>
      </c>
      <c r="AN49" s="83">
        <v>11471869.9853679</v>
      </c>
      <c r="AO49" s="83">
        <v>1.8069304559999999E-3</v>
      </c>
      <c r="AP49" s="83">
        <v>0.157509670028049</v>
      </c>
    </row>
    <row r="50" spans="1:42" x14ac:dyDescent="0.2">
      <c r="A50" s="83" t="s">
        <v>300</v>
      </c>
      <c r="B50" s="83">
        <v>2020</v>
      </c>
      <c r="C50" s="83" t="s">
        <v>301</v>
      </c>
      <c r="D50" s="83" t="s">
        <v>297</v>
      </c>
      <c r="E50" s="83">
        <v>0</v>
      </c>
      <c r="F50" s="83">
        <v>585</v>
      </c>
      <c r="G50" s="83">
        <v>0</v>
      </c>
      <c r="H50" s="83">
        <v>258.2</v>
      </c>
      <c r="I50" s="83">
        <v>167.1</v>
      </c>
      <c r="J50" s="83">
        <v>4116.6009999999997</v>
      </c>
      <c r="K50" s="83">
        <v>57.4</v>
      </c>
      <c r="L50" s="83">
        <v>2878.2</v>
      </c>
      <c r="M50" s="83">
        <v>148.417272727273</v>
      </c>
      <c r="N50" s="83">
        <v>0</v>
      </c>
      <c r="O50" s="83">
        <v>0</v>
      </c>
      <c r="P50" s="83">
        <v>10</v>
      </c>
      <c r="Q50" s="83">
        <v>0</v>
      </c>
      <c r="R50" s="83">
        <v>0</v>
      </c>
      <c r="S50" s="83">
        <v>0</v>
      </c>
      <c r="T50" s="83">
        <v>6013.41</v>
      </c>
      <c r="U50" s="83">
        <v>0</v>
      </c>
      <c r="V50" s="83">
        <v>39205.855783783802</v>
      </c>
      <c r="W50" s="83">
        <v>187005.52608000001</v>
      </c>
      <c r="X50" s="83">
        <v>0</v>
      </c>
      <c r="Y50" s="83">
        <v>0</v>
      </c>
      <c r="Z50" s="83">
        <v>0</v>
      </c>
      <c r="AA50" s="83">
        <v>193313.58766814001</v>
      </c>
      <c r="AB50" s="83">
        <v>12283438.372853</v>
      </c>
      <c r="AC50" s="83">
        <v>22618.32</v>
      </c>
      <c r="AD50" s="83">
        <v>0</v>
      </c>
      <c r="AE50" s="83">
        <v>25467465.416617401</v>
      </c>
      <c r="AF50" s="83">
        <v>0</v>
      </c>
      <c r="AG50" s="83">
        <v>0</v>
      </c>
      <c r="AH50" s="83">
        <v>0</v>
      </c>
      <c r="AI50" s="83">
        <v>370390.22222345503</v>
      </c>
      <c r="AJ50" s="83">
        <v>0</v>
      </c>
      <c r="AK50" s="83">
        <v>10749824.2976756</v>
      </c>
      <c r="AL50" s="83">
        <v>0</v>
      </c>
      <c r="AM50" s="83">
        <v>0</v>
      </c>
      <c r="AN50" s="83">
        <v>49313261.598901503</v>
      </c>
      <c r="AO50" s="83">
        <v>4.8476037219766299</v>
      </c>
      <c r="AP50" s="83">
        <v>98.302232803125094</v>
      </c>
    </row>
    <row r="51" spans="1:42" x14ac:dyDescent="0.2">
      <c r="A51" s="83" t="s">
        <v>300</v>
      </c>
      <c r="B51" s="83">
        <v>2022</v>
      </c>
      <c r="C51" s="83" t="s">
        <v>301</v>
      </c>
      <c r="D51" s="83" t="s">
        <v>297</v>
      </c>
      <c r="E51" s="83">
        <v>0</v>
      </c>
      <c r="F51" s="83">
        <v>0</v>
      </c>
      <c r="G51" s="83">
        <v>0</v>
      </c>
      <c r="H51" s="83">
        <v>653</v>
      </c>
      <c r="I51" s="83">
        <v>217.1</v>
      </c>
      <c r="J51" s="83">
        <v>4116.6009999999997</v>
      </c>
      <c r="K51" s="83">
        <v>57.4</v>
      </c>
      <c r="L51" s="83">
        <v>2878.2</v>
      </c>
      <c r="M51" s="83">
        <v>172.27181818181799</v>
      </c>
      <c r="N51" s="83">
        <v>0</v>
      </c>
      <c r="O51" s="83">
        <v>0</v>
      </c>
      <c r="P51" s="83">
        <v>70</v>
      </c>
      <c r="Q51" s="83">
        <v>0</v>
      </c>
      <c r="R51" s="83">
        <v>0</v>
      </c>
      <c r="S51" s="83">
        <v>0</v>
      </c>
      <c r="T51" s="83">
        <v>6013.41</v>
      </c>
      <c r="U51" s="83">
        <v>0</v>
      </c>
      <c r="V51" s="83">
        <v>13607.189938095</v>
      </c>
      <c r="W51" s="83">
        <v>189262.15675428501</v>
      </c>
      <c r="X51" s="83">
        <v>0</v>
      </c>
      <c r="Y51" s="83">
        <v>0</v>
      </c>
      <c r="Z51" s="83">
        <v>0</v>
      </c>
      <c r="AA51" s="83">
        <v>224384.14757854</v>
      </c>
      <c r="AB51" s="83">
        <v>11797989.670041099</v>
      </c>
      <c r="AC51" s="83">
        <v>57202.8</v>
      </c>
      <c r="AD51" s="83">
        <v>0</v>
      </c>
      <c r="AE51" s="83">
        <v>25467465.416617401</v>
      </c>
      <c r="AF51" s="83">
        <v>0</v>
      </c>
      <c r="AG51" s="83">
        <v>0</v>
      </c>
      <c r="AH51" s="83">
        <v>0</v>
      </c>
      <c r="AI51" s="83">
        <v>481449.81763356598</v>
      </c>
      <c r="AJ51" s="83">
        <v>0</v>
      </c>
      <c r="AK51" s="83">
        <v>11289522.955704801</v>
      </c>
      <c r="AL51" s="83">
        <v>0</v>
      </c>
      <c r="AM51" s="83">
        <v>0</v>
      </c>
      <c r="AN51" s="83">
        <v>49520884.1542679</v>
      </c>
      <c r="AO51" s="83">
        <v>4.6599428565150696</v>
      </c>
      <c r="AP51" s="83">
        <v>94.100558503728806</v>
      </c>
    </row>
    <row r="52" spans="1:42" x14ac:dyDescent="0.2">
      <c r="A52" s="83" t="s">
        <v>300</v>
      </c>
      <c r="B52" s="83">
        <v>2024</v>
      </c>
      <c r="C52" s="83" t="s">
        <v>301</v>
      </c>
      <c r="D52" s="83" t="s">
        <v>297</v>
      </c>
      <c r="E52" s="83">
        <v>0</v>
      </c>
      <c r="F52" s="83">
        <v>0</v>
      </c>
      <c r="G52" s="83">
        <v>0</v>
      </c>
      <c r="H52" s="83">
        <v>653</v>
      </c>
      <c r="I52" s="83">
        <v>217.1</v>
      </c>
      <c r="J52" s="83">
        <v>4116.6009999999997</v>
      </c>
      <c r="K52" s="83">
        <v>57.4</v>
      </c>
      <c r="L52" s="83">
        <v>2878.2</v>
      </c>
      <c r="M52" s="83">
        <v>210.78181818181801</v>
      </c>
      <c r="N52" s="83">
        <v>0</v>
      </c>
      <c r="O52" s="83">
        <v>0</v>
      </c>
      <c r="P52" s="83">
        <v>70</v>
      </c>
      <c r="Q52" s="83">
        <v>0</v>
      </c>
      <c r="R52" s="83">
        <v>0</v>
      </c>
      <c r="S52" s="83">
        <v>0</v>
      </c>
      <c r="T52" s="83">
        <v>6243.41</v>
      </c>
      <c r="U52" s="83">
        <v>0</v>
      </c>
      <c r="V52" s="83">
        <v>0</v>
      </c>
      <c r="W52" s="83">
        <v>194517.67199999999</v>
      </c>
      <c r="X52" s="83">
        <v>0</v>
      </c>
      <c r="Y52" s="83">
        <v>0</v>
      </c>
      <c r="Z52" s="83">
        <v>0</v>
      </c>
      <c r="AA52" s="83">
        <v>274543.44591559999</v>
      </c>
      <c r="AB52" s="83">
        <v>12447418.2090155</v>
      </c>
      <c r="AC52" s="83">
        <v>57202.8</v>
      </c>
      <c r="AD52" s="83">
        <v>0</v>
      </c>
      <c r="AE52" s="83">
        <v>26461329.083639499</v>
      </c>
      <c r="AF52" s="83">
        <v>0</v>
      </c>
      <c r="AG52" s="83">
        <v>0</v>
      </c>
      <c r="AH52" s="83">
        <v>0</v>
      </c>
      <c r="AI52" s="83">
        <v>474720.82907819602</v>
      </c>
      <c r="AJ52" s="83">
        <v>0</v>
      </c>
      <c r="AK52" s="83">
        <v>11255812.041484199</v>
      </c>
      <c r="AL52" s="83">
        <v>0</v>
      </c>
      <c r="AM52" s="83">
        <v>0</v>
      </c>
      <c r="AN52" s="83">
        <v>51165544.081133097</v>
      </c>
      <c r="AO52" s="83">
        <v>4.9387348814154404</v>
      </c>
      <c r="AP52" s="83">
        <v>96.524623554947397</v>
      </c>
    </row>
    <row r="53" spans="1:42" x14ac:dyDescent="0.2">
      <c r="A53" s="83" t="s">
        <v>300</v>
      </c>
      <c r="B53" s="83">
        <v>2026</v>
      </c>
      <c r="C53" s="83" t="s">
        <v>301</v>
      </c>
      <c r="D53" s="83" t="s">
        <v>297</v>
      </c>
      <c r="E53" s="83">
        <v>0</v>
      </c>
      <c r="F53" s="83">
        <v>0</v>
      </c>
      <c r="G53" s="83">
        <v>0</v>
      </c>
      <c r="H53" s="83">
        <v>653</v>
      </c>
      <c r="I53" s="83">
        <v>476.451872785837</v>
      </c>
      <c r="J53" s="83">
        <v>4116.6009999999997</v>
      </c>
      <c r="K53" s="83">
        <v>57.4</v>
      </c>
      <c r="L53" s="83">
        <v>2878.2</v>
      </c>
      <c r="M53" s="83">
        <v>270.047272727272</v>
      </c>
      <c r="N53" s="83">
        <v>0</v>
      </c>
      <c r="O53" s="83">
        <v>0</v>
      </c>
      <c r="P53" s="83">
        <v>117.30628066716</v>
      </c>
      <c r="Q53" s="83">
        <v>0</v>
      </c>
      <c r="R53" s="83">
        <v>0</v>
      </c>
      <c r="S53" s="83">
        <v>0</v>
      </c>
      <c r="T53" s="83">
        <v>6283.41</v>
      </c>
      <c r="U53" s="83">
        <v>0</v>
      </c>
      <c r="V53" s="83">
        <v>111290.815912737</v>
      </c>
      <c r="W53" s="83">
        <v>194215.49983999901</v>
      </c>
      <c r="X53" s="83">
        <v>0</v>
      </c>
      <c r="Y53" s="83">
        <v>0</v>
      </c>
      <c r="Z53" s="83">
        <v>0</v>
      </c>
      <c r="AA53" s="83">
        <v>351736.73637592001</v>
      </c>
      <c r="AB53" s="83">
        <v>10592911.117833</v>
      </c>
      <c r="AC53" s="83">
        <v>57202.8</v>
      </c>
      <c r="AD53" s="83">
        <v>0</v>
      </c>
      <c r="AE53" s="83">
        <v>26630299.600428399</v>
      </c>
      <c r="AF53" s="83">
        <v>0</v>
      </c>
      <c r="AG53" s="83">
        <v>0</v>
      </c>
      <c r="AH53" s="83">
        <v>0</v>
      </c>
      <c r="AI53" s="83">
        <v>1094775.5424170799</v>
      </c>
      <c r="AJ53" s="83">
        <v>0</v>
      </c>
      <c r="AK53" s="83">
        <v>11186637.475018799</v>
      </c>
      <c r="AL53" s="83">
        <v>0</v>
      </c>
      <c r="AM53" s="83">
        <v>0</v>
      </c>
      <c r="AN53" s="83">
        <v>50219069.587825902</v>
      </c>
      <c r="AO53" s="83">
        <v>4.1847322683664103</v>
      </c>
      <c r="AP53" s="83">
        <v>83.329545981490298</v>
      </c>
    </row>
    <row r="54" spans="1:42" x14ac:dyDescent="0.2">
      <c r="A54" s="83" t="s">
        <v>300</v>
      </c>
      <c r="B54" s="83">
        <v>2028</v>
      </c>
      <c r="C54" s="83" t="s">
        <v>301</v>
      </c>
      <c r="D54" s="83" t="s">
        <v>297</v>
      </c>
      <c r="E54" s="83">
        <v>0</v>
      </c>
      <c r="F54" s="83">
        <v>0</v>
      </c>
      <c r="G54" s="83">
        <v>0</v>
      </c>
      <c r="H54" s="83">
        <v>653</v>
      </c>
      <c r="I54" s="83">
        <v>476.451872785837</v>
      </c>
      <c r="J54" s="83">
        <v>4091.6009999999901</v>
      </c>
      <c r="K54" s="83">
        <v>57.4</v>
      </c>
      <c r="L54" s="83">
        <v>2878.2</v>
      </c>
      <c r="M54" s="83">
        <v>355.93181818181802</v>
      </c>
      <c r="N54" s="83">
        <v>0</v>
      </c>
      <c r="O54" s="83">
        <v>0</v>
      </c>
      <c r="P54" s="83">
        <v>117.30628066716</v>
      </c>
      <c r="Q54" s="83">
        <v>0</v>
      </c>
      <c r="R54" s="83">
        <v>0</v>
      </c>
      <c r="S54" s="83">
        <v>0</v>
      </c>
      <c r="T54" s="83">
        <v>6283.41</v>
      </c>
      <c r="U54" s="83">
        <v>0</v>
      </c>
      <c r="V54" s="83">
        <v>0</v>
      </c>
      <c r="W54" s="83">
        <v>194215.49983999901</v>
      </c>
      <c r="X54" s="83">
        <v>0</v>
      </c>
      <c r="Y54" s="83">
        <v>0</v>
      </c>
      <c r="Z54" s="83">
        <v>0</v>
      </c>
      <c r="AA54" s="83">
        <v>463601.40887649998</v>
      </c>
      <c r="AB54" s="83">
        <v>9669052.8481856007</v>
      </c>
      <c r="AC54" s="83">
        <v>57202.8</v>
      </c>
      <c r="AD54" s="83">
        <v>0</v>
      </c>
      <c r="AE54" s="83">
        <v>26630299.600428399</v>
      </c>
      <c r="AF54" s="83">
        <v>0</v>
      </c>
      <c r="AG54" s="83">
        <v>0</v>
      </c>
      <c r="AH54" s="83">
        <v>0</v>
      </c>
      <c r="AI54" s="83">
        <v>1079465.09268716</v>
      </c>
      <c r="AJ54" s="83">
        <v>0</v>
      </c>
      <c r="AK54" s="83">
        <v>11115717.591169</v>
      </c>
      <c r="AL54" s="83">
        <v>0</v>
      </c>
      <c r="AM54" s="83">
        <v>0</v>
      </c>
      <c r="AN54" s="83">
        <v>49209554.841186702</v>
      </c>
      <c r="AO54" s="83">
        <v>3.8322082021606199</v>
      </c>
      <c r="AP54" s="83">
        <v>77.875286913857494</v>
      </c>
    </row>
    <row r="55" spans="1:42" x14ac:dyDescent="0.2">
      <c r="A55" s="83" t="s">
        <v>300</v>
      </c>
      <c r="B55" s="83">
        <v>2030</v>
      </c>
      <c r="C55" s="83" t="s">
        <v>301</v>
      </c>
      <c r="D55" s="83" t="s">
        <v>297</v>
      </c>
      <c r="E55" s="83">
        <v>0</v>
      </c>
      <c r="F55" s="83">
        <v>0</v>
      </c>
      <c r="G55" s="83">
        <v>0</v>
      </c>
      <c r="H55" s="83">
        <v>653</v>
      </c>
      <c r="I55" s="83">
        <v>476.451872785837</v>
      </c>
      <c r="J55" s="83">
        <v>4091.6009999999901</v>
      </c>
      <c r="K55" s="83">
        <v>57.4</v>
      </c>
      <c r="L55" s="83">
        <v>2878.2</v>
      </c>
      <c r="M55" s="83">
        <v>476.54636363636399</v>
      </c>
      <c r="N55" s="83">
        <v>0</v>
      </c>
      <c r="O55" s="83">
        <v>0</v>
      </c>
      <c r="P55" s="83">
        <v>107.30628066716</v>
      </c>
      <c r="Q55" s="83">
        <v>0</v>
      </c>
      <c r="R55" s="83">
        <v>0</v>
      </c>
      <c r="S55" s="83">
        <v>0</v>
      </c>
      <c r="T55" s="83">
        <v>6283.41</v>
      </c>
      <c r="U55" s="83">
        <v>0</v>
      </c>
      <c r="V55" s="83">
        <v>0</v>
      </c>
      <c r="W55" s="83">
        <v>193999.66258285701</v>
      </c>
      <c r="X55" s="83">
        <v>0</v>
      </c>
      <c r="Y55" s="83">
        <v>0</v>
      </c>
      <c r="Z55" s="83">
        <v>0</v>
      </c>
      <c r="AA55" s="83">
        <v>620701.92742345994</v>
      </c>
      <c r="AB55" s="83">
        <v>9420962.8403178398</v>
      </c>
      <c r="AC55" s="83">
        <v>57202.8</v>
      </c>
      <c r="AD55" s="83">
        <v>0</v>
      </c>
      <c r="AE55" s="83">
        <v>26630299.600428399</v>
      </c>
      <c r="AF55" s="83">
        <v>0</v>
      </c>
      <c r="AG55" s="83">
        <v>0</v>
      </c>
      <c r="AH55" s="83">
        <v>0</v>
      </c>
      <c r="AI55" s="83">
        <v>1064446.3488011099</v>
      </c>
      <c r="AJ55" s="83">
        <v>0</v>
      </c>
      <c r="AK55" s="83">
        <v>11078620.024304301</v>
      </c>
      <c r="AL55" s="83">
        <v>0</v>
      </c>
      <c r="AM55" s="83">
        <v>0</v>
      </c>
      <c r="AN55" s="83">
        <v>49066233.203858003</v>
      </c>
      <c r="AO55" s="83">
        <v>3.7328988805610601</v>
      </c>
      <c r="AP55" s="83">
        <v>76.078774277450293</v>
      </c>
    </row>
    <row r="56" spans="1:42" x14ac:dyDescent="0.2">
      <c r="A56" s="83" t="s">
        <v>300</v>
      </c>
      <c r="B56" s="83">
        <v>2032</v>
      </c>
      <c r="C56" s="83" t="s">
        <v>301</v>
      </c>
      <c r="D56" s="83" t="s">
        <v>297</v>
      </c>
      <c r="E56" s="83">
        <v>0</v>
      </c>
      <c r="F56" s="83">
        <v>0</v>
      </c>
      <c r="G56" s="83">
        <v>0</v>
      </c>
      <c r="H56" s="83">
        <v>653</v>
      </c>
      <c r="I56" s="83">
        <v>476.451872785837</v>
      </c>
      <c r="J56" s="83">
        <v>4017.8009999999999</v>
      </c>
      <c r="K56" s="83">
        <v>57.4</v>
      </c>
      <c r="L56" s="83">
        <v>2878.2</v>
      </c>
      <c r="M56" s="83">
        <v>614.22909090909104</v>
      </c>
      <c r="N56" s="83">
        <v>0</v>
      </c>
      <c r="O56" s="83">
        <v>0</v>
      </c>
      <c r="P56" s="83">
        <v>107.30628066716</v>
      </c>
      <c r="Q56" s="83">
        <v>0</v>
      </c>
      <c r="R56" s="83">
        <v>0</v>
      </c>
      <c r="S56" s="83">
        <v>0</v>
      </c>
      <c r="T56" s="83">
        <v>6283.41</v>
      </c>
      <c r="U56" s="83">
        <v>0</v>
      </c>
      <c r="V56" s="83">
        <v>0</v>
      </c>
      <c r="W56" s="83">
        <v>194121.07103999899</v>
      </c>
      <c r="X56" s="83">
        <v>0</v>
      </c>
      <c r="Y56" s="83">
        <v>0</v>
      </c>
      <c r="Z56" s="83">
        <v>0</v>
      </c>
      <c r="AA56" s="83">
        <v>800033.76313192002</v>
      </c>
      <c r="AB56" s="83">
        <v>9291802.1544893794</v>
      </c>
      <c r="AC56" s="83">
        <v>57202.8</v>
      </c>
      <c r="AD56" s="83">
        <v>0</v>
      </c>
      <c r="AE56" s="83">
        <v>26630299.600428399</v>
      </c>
      <c r="AF56" s="83">
        <v>0</v>
      </c>
      <c r="AG56" s="83">
        <v>0</v>
      </c>
      <c r="AH56" s="83">
        <v>0</v>
      </c>
      <c r="AI56" s="83">
        <v>1049551.65235368</v>
      </c>
      <c r="AJ56" s="83">
        <v>0</v>
      </c>
      <c r="AK56" s="83">
        <v>10848183.650565799</v>
      </c>
      <c r="AL56" s="83">
        <v>0</v>
      </c>
      <c r="AM56" s="83">
        <v>0</v>
      </c>
      <c r="AN56" s="83">
        <v>48871194.692009203</v>
      </c>
      <c r="AO56" s="83">
        <v>3.68129495439671</v>
      </c>
      <c r="AP56" s="83">
        <v>75.326477643867094</v>
      </c>
    </row>
    <row r="57" spans="1:42" x14ac:dyDescent="0.2">
      <c r="A57" s="83" t="s">
        <v>300</v>
      </c>
      <c r="B57" s="83">
        <v>2034</v>
      </c>
      <c r="C57" s="83" t="s">
        <v>301</v>
      </c>
      <c r="D57" s="83" t="s">
        <v>297</v>
      </c>
      <c r="E57" s="83">
        <v>0</v>
      </c>
      <c r="F57" s="83">
        <v>0</v>
      </c>
      <c r="G57" s="83">
        <v>0</v>
      </c>
      <c r="H57" s="83">
        <v>653</v>
      </c>
      <c r="I57" s="83">
        <v>476.451872785837</v>
      </c>
      <c r="J57" s="83">
        <v>4086.2482</v>
      </c>
      <c r="K57" s="83">
        <v>57.4</v>
      </c>
      <c r="L57" s="83">
        <v>2554.1999999999998</v>
      </c>
      <c r="M57" s="83">
        <v>664.23636363636399</v>
      </c>
      <c r="N57" s="83">
        <v>0</v>
      </c>
      <c r="O57" s="83">
        <v>0</v>
      </c>
      <c r="P57" s="83">
        <v>120.750333898767</v>
      </c>
      <c r="Q57" s="83">
        <v>0</v>
      </c>
      <c r="R57" s="83">
        <v>0</v>
      </c>
      <c r="S57" s="83">
        <v>0</v>
      </c>
      <c r="T57" s="83">
        <v>6283.41</v>
      </c>
      <c r="U57" s="83">
        <v>0</v>
      </c>
      <c r="V57" s="83">
        <v>78521.080581408998</v>
      </c>
      <c r="W57" s="83">
        <v>193999.66258285701</v>
      </c>
      <c r="X57" s="83">
        <v>0</v>
      </c>
      <c r="Y57" s="83">
        <v>0</v>
      </c>
      <c r="Z57" s="83">
        <v>0</v>
      </c>
      <c r="AA57" s="83">
        <v>865168.26616359898</v>
      </c>
      <c r="AB57" s="83">
        <v>8900306.2421393897</v>
      </c>
      <c r="AC57" s="83">
        <v>57202.8</v>
      </c>
      <c r="AD57" s="83">
        <v>0</v>
      </c>
      <c r="AE57" s="83">
        <v>26630299.600428399</v>
      </c>
      <c r="AF57" s="83">
        <v>0</v>
      </c>
      <c r="AG57" s="83">
        <v>0</v>
      </c>
      <c r="AH57" s="83">
        <v>0</v>
      </c>
      <c r="AI57" s="83">
        <v>1034968.36932211</v>
      </c>
      <c r="AJ57" s="83">
        <v>0</v>
      </c>
      <c r="AK57" s="83">
        <v>11210826.089672999</v>
      </c>
      <c r="AL57" s="83">
        <v>0</v>
      </c>
      <c r="AM57" s="83">
        <v>0</v>
      </c>
      <c r="AN57" s="83">
        <v>48971292.110890798</v>
      </c>
      <c r="AO57" s="83">
        <v>3.5259812336536198</v>
      </c>
      <c r="AP57" s="83">
        <v>72.000984284208201</v>
      </c>
    </row>
    <row r="58" spans="1:42" x14ac:dyDescent="0.2">
      <c r="A58" s="83" t="s">
        <v>300</v>
      </c>
      <c r="B58" s="83">
        <v>2036</v>
      </c>
      <c r="C58" s="83" t="s">
        <v>301</v>
      </c>
      <c r="D58" s="83" t="s">
        <v>297</v>
      </c>
      <c r="E58" s="83">
        <v>0</v>
      </c>
      <c r="F58" s="83">
        <v>0</v>
      </c>
      <c r="G58" s="83">
        <v>0</v>
      </c>
      <c r="H58" s="83">
        <v>653</v>
      </c>
      <c r="I58" s="83">
        <v>476.451872785837</v>
      </c>
      <c r="J58" s="83">
        <v>3910.7482</v>
      </c>
      <c r="K58" s="83">
        <v>38.4</v>
      </c>
      <c r="L58" s="83">
        <v>2554.1999999999998</v>
      </c>
      <c r="M58" s="83">
        <v>715.58181818181697</v>
      </c>
      <c r="N58" s="83">
        <v>0</v>
      </c>
      <c r="O58" s="83">
        <v>0</v>
      </c>
      <c r="P58" s="83">
        <v>120.750333898767</v>
      </c>
      <c r="Q58" s="83">
        <v>0</v>
      </c>
      <c r="R58" s="83">
        <v>0</v>
      </c>
      <c r="S58" s="83">
        <v>0</v>
      </c>
      <c r="T58" s="83">
        <v>6283.41</v>
      </c>
      <c r="U58" s="83">
        <v>0</v>
      </c>
      <c r="V58" s="83">
        <v>0</v>
      </c>
      <c r="W58" s="83">
        <v>141218.69964799899</v>
      </c>
      <c r="X58" s="83">
        <v>0</v>
      </c>
      <c r="Y58" s="83">
        <v>0</v>
      </c>
      <c r="Z58" s="83">
        <v>0</v>
      </c>
      <c r="AA58" s="83">
        <v>932045.75182439899</v>
      </c>
      <c r="AB58" s="83">
        <v>7644785.9152531903</v>
      </c>
      <c r="AC58" s="83">
        <v>57202.8</v>
      </c>
      <c r="AD58" s="83">
        <v>0</v>
      </c>
      <c r="AE58" s="83">
        <v>26630299.600428399</v>
      </c>
      <c r="AF58" s="83">
        <v>0</v>
      </c>
      <c r="AG58" s="83">
        <v>0</v>
      </c>
      <c r="AH58" s="83">
        <v>0</v>
      </c>
      <c r="AI58" s="83">
        <v>1020504.62161842</v>
      </c>
      <c r="AJ58" s="83">
        <v>0</v>
      </c>
      <c r="AK58" s="83">
        <v>10720850.4080307</v>
      </c>
      <c r="AL58" s="83">
        <v>0</v>
      </c>
      <c r="AM58" s="83">
        <v>0</v>
      </c>
      <c r="AN58" s="83">
        <v>47146907.796803102</v>
      </c>
      <c r="AO58" s="83">
        <v>3.0149034747544698</v>
      </c>
      <c r="AP58" s="83">
        <v>63.947003433359697</v>
      </c>
    </row>
    <row r="59" spans="1:42" x14ac:dyDescent="0.2">
      <c r="A59" s="83" t="s">
        <v>300</v>
      </c>
      <c r="B59" s="83">
        <v>2038</v>
      </c>
      <c r="C59" s="83" t="s">
        <v>301</v>
      </c>
      <c r="D59" s="83" t="s">
        <v>297</v>
      </c>
      <c r="E59" s="83">
        <v>0</v>
      </c>
      <c r="F59" s="83">
        <v>0</v>
      </c>
      <c r="G59" s="83">
        <v>0</v>
      </c>
      <c r="H59" s="83">
        <v>653</v>
      </c>
      <c r="I59" s="83">
        <v>798.04</v>
      </c>
      <c r="J59" s="83">
        <v>3284.2482</v>
      </c>
      <c r="K59" s="83">
        <v>38.4</v>
      </c>
      <c r="L59" s="83">
        <v>2417.1999999999998</v>
      </c>
      <c r="M59" s="83">
        <v>765.24909090909102</v>
      </c>
      <c r="N59" s="83">
        <v>0</v>
      </c>
      <c r="O59" s="83">
        <v>0</v>
      </c>
      <c r="P59" s="83">
        <v>134.79648062278801</v>
      </c>
      <c r="Q59" s="83">
        <v>0</v>
      </c>
      <c r="R59" s="83">
        <v>0</v>
      </c>
      <c r="S59" s="83">
        <v>0</v>
      </c>
      <c r="T59" s="83">
        <v>6283.41</v>
      </c>
      <c r="U59" s="83">
        <v>0</v>
      </c>
      <c r="V59" s="83">
        <v>139981.60558228</v>
      </c>
      <c r="W59" s="83">
        <v>140903.93698133301</v>
      </c>
      <c r="X59" s="83">
        <v>0</v>
      </c>
      <c r="Y59" s="83">
        <v>0</v>
      </c>
      <c r="Z59" s="83">
        <v>0</v>
      </c>
      <c r="AA59" s="83">
        <v>996737.40465003997</v>
      </c>
      <c r="AB59" s="83">
        <v>5663633.2544</v>
      </c>
      <c r="AC59" s="83">
        <v>57202.8</v>
      </c>
      <c r="AD59" s="83">
        <v>0</v>
      </c>
      <c r="AE59" s="83">
        <v>26630299.600428399</v>
      </c>
      <c r="AF59" s="83">
        <v>0</v>
      </c>
      <c r="AG59" s="83">
        <v>0</v>
      </c>
      <c r="AH59" s="83">
        <v>0</v>
      </c>
      <c r="AI59" s="83">
        <v>1814114.73461922</v>
      </c>
      <c r="AJ59" s="83">
        <v>0</v>
      </c>
      <c r="AK59" s="83">
        <v>9010922.5800763201</v>
      </c>
      <c r="AL59" s="83">
        <v>0</v>
      </c>
      <c r="AM59" s="83">
        <v>0</v>
      </c>
      <c r="AN59" s="83">
        <v>44453795.916737601</v>
      </c>
      <c r="AO59" s="83">
        <v>2.2217732114739199</v>
      </c>
      <c r="AP59" s="83">
        <v>49.979381190198502</v>
      </c>
    </row>
    <row r="60" spans="1:42" x14ac:dyDescent="0.2">
      <c r="A60" s="83" t="s">
        <v>300</v>
      </c>
      <c r="B60" s="83">
        <v>2040</v>
      </c>
      <c r="C60" s="83" t="s">
        <v>301</v>
      </c>
      <c r="D60" s="83" t="s">
        <v>297</v>
      </c>
      <c r="E60" s="83">
        <v>0</v>
      </c>
      <c r="F60" s="83">
        <v>0</v>
      </c>
      <c r="G60" s="83">
        <v>0</v>
      </c>
      <c r="H60" s="83">
        <v>653</v>
      </c>
      <c r="I60" s="83">
        <v>798.04</v>
      </c>
      <c r="J60" s="83">
        <v>2394.808</v>
      </c>
      <c r="K60" s="83">
        <v>38.4</v>
      </c>
      <c r="L60" s="83">
        <v>2417.1999999999998</v>
      </c>
      <c r="M60" s="83">
        <v>815.15454545454497</v>
      </c>
      <c r="N60" s="83">
        <v>0</v>
      </c>
      <c r="O60" s="83">
        <v>0</v>
      </c>
      <c r="P60" s="83">
        <v>173.307074247044</v>
      </c>
      <c r="Q60" s="83">
        <v>0</v>
      </c>
      <c r="R60" s="83">
        <v>0</v>
      </c>
      <c r="S60" s="83">
        <v>0</v>
      </c>
      <c r="T60" s="83">
        <v>6283.41</v>
      </c>
      <c r="U60" s="83">
        <v>0</v>
      </c>
      <c r="V60" s="83">
        <v>94280.917768952597</v>
      </c>
      <c r="W60" s="83">
        <v>140903.93698133301</v>
      </c>
      <c r="X60" s="83">
        <v>0</v>
      </c>
      <c r="Y60" s="83">
        <v>0</v>
      </c>
      <c r="Z60" s="83">
        <v>0</v>
      </c>
      <c r="AA60" s="83">
        <v>1061739.2894382</v>
      </c>
      <c r="AB60" s="83">
        <v>6037415.82145405</v>
      </c>
      <c r="AC60" s="83">
        <v>57202.8</v>
      </c>
      <c r="AD60" s="83">
        <v>0</v>
      </c>
      <c r="AE60" s="83">
        <v>26630299.600428399</v>
      </c>
      <c r="AF60" s="83">
        <v>0</v>
      </c>
      <c r="AG60" s="83">
        <v>0</v>
      </c>
      <c r="AH60" s="83">
        <v>0</v>
      </c>
      <c r="AI60" s="83">
        <v>1791773.4639760901</v>
      </c>
      <c r="AJ60" s="83">
        <v>0</v>
      </c>
      <c r="AK60" s="83">
        <v>6923134.2458025804</v>
      </c>
      <c r="AL60" s="83">
        <v>0</v>
      </c>
      <c r="AM60" s="83">
        <v>0</v>
      </c>
      <c r="AN60" s="83">
        <v>42736750.0758496</v>
      </c>
      <c r="AO60" s="83">
        <v>2.37199642459982</v>
      </c>
      <c r="AP60" s="83">
        <v>55.502498912293902</v>
      </c>
    </row>
    <row r="61" spans="1:42" x14ac:dyDescent="0.2">
      <c r="A61" s="83" t="s">
        <v>300</v>
      </c>
      <c r="B61" s="83">
        <v>2042</v>
      </c>
      <c r="C61" s="83" t="s">
        <v>301</v>
      </c>
      <c r="D61" s="83" t="s">
        <v>297</v>
      </c>
      <c r="E61" s="83">
        <v>0</v>
      </c>
      <c r="F61" s="83">
        <v>0</v>
      </c>
      <c r="G61" s="83">
        <v>0</v>
      </c>
      <c r="H61" s="83">
        <v>653</v>
      </c>
      <c r="I61" s="83">
        <v>793.74</v>
      </c>
      <c r="J61" s="83">
        <v>1599.92890259057</v>
      </c>
      <c r="K61" s="83">
        <v>36.799999999999997</v>
      </c>
      <c r="L61" s="83">
        <v>2417.1999999999998</v>
      </c>
      <c r="M61" s="83">
        <v>862.78272727272702</v>
      </c>
      <c r="N61" s="83">
        <v>0</v>
      </c>
      <c r="O61" s="83">
        <v>0</v>
      </c>
      <c r="P61" s="83">
        <v>182.95478292849299</v>
      </c>
      <c r="Q61" s="83">
        <v>0</v>
      </c>
      <c r="R61" s="83">
        <v>0</v>
      </c>
      <c r="S61" s="83">
        <v>0</v>
      </c>
      <c r="T61" s="83">
        <v>6283.41</v>
      </c>
      <c r="U61" s="83">
        <v>0</v>
      </c>
      <c r="V61" s="83">
        <v>138171.08238502601</v>
      </c>
      <c r="W61" s="83">
        <v>134070.68945066599</v>
      </c>
      <c r="X61" s="83">
        <v>0</v>
      </c>
      <c r="Y61" s="83">
        <v>0</v>
      </c>
      <c r="Z61" s="83">
        <v>0</v>
      </c>
      <c r="AA61" s="83">
        <v>1123775.02511906</v>
      </c>
      <c r="AB61" s="83">
        <v>7226470.0061487397</v>
      </c>
      <c r="AC61" s="83">
        <v>57202.8</v>
      </c>
      <c r="AD61" s="83">
        <v>0</v>
      </c>
      <c r="AE61" s="83">
        <v>26630299.600428399</v>
      </c>
      <c r="AF61" s="83">
        <v>0</v>
      </c>
      <c r="AG61" s="83">
        <v>0</v>
      </c>
      <c r="AH61" s="83">
        <v>0</v>
      </c>
      <c r="AI61" s="83">
        <v>1758849.9123692701</v>
      </c>
      <c r="AJ61" s="83">
        <v>0</v>
      </c>
      <c r="AK61" s="83">
        <v>5395585.2777271001</v>
      </c>
      <c r="AL61" s="83">
        <v>0</v>
      </c>
      <c r="AM61" s="83">
        <v>0</v>
      </c>
      <c r="AN61" s="83">
        <v>42464424.393628202</v>
      </c>
      <c r="AO61" s="83">
        <v>2.8562220190483298</v>
      </c>
      <c r="AP61" s="83">
        <v>67.261526791751393</v>
      </c>
    </row>
    <row r="62" spans="1:42" x14ac:dyDescent="0.2">
      <c r="A62" s="83" t="s">
        <v>300</v>
      </c>
      <c r="B62" s="83">
        <v>2044</v>
      </c>
      <c r="C62" s="83" t="s">
        <v>301</v>
      </c>
      <c r="D62" s="83" t="s">
        <v>297</v>
      </c>
      <c r="E62" s="83">
        <v>0</v>
      </c>
      <c r="F62" s="83">
        <v>0</v>
      </c>
      <c r="G62" s="83">
        <v>0</v>
      </c>
      <c r="H62" s="83">
        <v>653</v>
      </c>
      <c r="I62" s="83">
        <v>792.54</v>
      </c>
      <c r="J62" s="83">
        <v>1871.5981999999999</v>
      </c>
      <c r="K62" s="83">
        <v>35.200000000000003</v>
      </c>
      <c r="L62" s="83">
        <v>2417.1999999999998</v>
      </c>
      <c r="M62" s="83">
        <v>905.37090909090898</v>
      </c>
      <c r="N62" s="83">
        <v>0</v>
      </c>
      <c r="O62" s="83">
        <v>0</v>
      </c>
      <c r="P62" s="83">
        <v>242.40229396365899</v>
      </c>
      <c r="Q62" s="83">
        <v>0</v>
      </c>
      <c r="R62" s="83">
        <v>0</v>
      </c>
      <c r="S62" s="83">
        <v>0</v>
      </c>
      <c r="T62" s="83">
        <v>6283.41</v>
      </c>
      <c r="U62" s="83">
        <v>0</v>
      </c>
      <c r="V62" s="83">
        <v>162945.51624511799</v>
      </c>
      <c r="W62" s="83">
        <v>127237.44191999899</v>
      </c>
      <c r="X62" s="83">
        <v>0</v>
      </c>
      <c r="Y62" s="83">
        <v>0</v>
      </c>
      <c r="Z62" s="83">
        <v>0</v>
      </c>
      <c r="AA62" s="83">
        <v>1179246.1577456801</v>
      </c>
      <c r="AB62" s="83">
        <v>5278931.17603344</v>
      </c>
      <c r="AC62" s="83">
        <v>57202.8</v>
      </c>
      <c r="AD62" s="83">
        <v>0</v>
      </c>
      <c r="AE62" s="83">
        <v>26630299.600428399</v>
      </c>
      <c r="AF62" s="83">
        <v>0</v>
      </c>
      <c r="AG62" s="83">
        <v>0</v>
      </c>
      <c r="AH62" s="83">
        <v>0</v>
      </c>
      <c r="AI62" s="83">
        <v>1732021.78486315</v>
      </c>
      <c r="AJ62" s="83">
        <v>0</v>
      </c>
      <c r="AK62" s="83">
        <v>6492077.89857742</v>
      </c>
      <c r="AL62" s="83">
        <v>0</v>
      </c>
      <c r="AM62" s="83">
        <v>0</v>
      </c>
      <c r="AN62" s="83">
        <v>41659962.375813201</v>
      </c>
      <c r="AO62" s="83">
        <v>2.0565821390233201</v>
      </c>
      <c r="AP62" s="83">
        <v>49.365914459330398</v>
      </c>
    </row>
    <row r="63" spans="1:42" x14ac:dyDescent="0.2">
      <c r="A63" s="83" t="s">
        <v>300</v>
      </c>
      <c r="B63" s="83">
        <v>2046</v>
      </c>
      <c r="C63" s="83" t="s">
        <v>301</v>
      </c>
      <c r="D63" s="83" t="s">
        <v>297</v>
      </c>
      <c r="E63" s="83">
        <v>0</v>
      </c>
      <c r="F63" s="83">
        <v>0</v>
      </c>
      <c r="G63" s="83">
        <v>0</v>
      </c>
      <c r="H63" s="83">
        <v>653</v>
      </c>
      <c r="I63" s="83">
        <v>769.04</v>
      </c>
      <c r="J63" s="83">
        <v>1930.5129999999999</v>
      </c>
      <c r="K63" s="83">
        <v>32.799999999999997</v>
      </c>
      <c r="L63" s="83">
        <v>2417.1999999999998</v>
      </c>
      <c r="M63" s="83">
        <v>936.26</v>
      </c>
      <c r="N63" s="83">
        <v>0</v>
      </c>
      <c r="O63" s="83">
        <v>0</v>
      </c>
      <c r="P63" s="83">
        <v>260.185352236401</v>
      </c>
      <c r="Q63" s="83">
        <v>0</v>
      </c>
      <c r="R63" s="83">
        <v>0</v>
      </c>
      <c r="S63" s="83">
        <v>0</v>
      </c>
      <c r="T63" s="83">
        <v>6283.41</v>
      </c>
      <c r="U63" s="83">
        <v>0</v>
      </c>
      <c r="V63" s="83">
        <v>41421.322528764496</v>
      </c>
      <c r="W63" s="83">
        <v>116252.914559999</v>
      </c>
      <c r="X63" s="83">
        <v>0</v>
      </c>
      <c r="Y63" s="83">
        <v>0</v>
      </c>
      <c r="Z63" s="83">
        <v>0</v>
      </c>
      <c r="AA63" s="83">
        <v>1219479.2173735599</v>
      </c>
      <c r="AB63" s="83">
        <v>5269159.4784000004</v>
      </c>
      <c r="AC63" s="83">
        <v>57202.8</v>
      </c>
      <c r="AD63" s="83">
        <v>0</v>
      </c>
      <c r="AE63" s="83">
        <v>26630299.600428399</v>
      </c>
      <c r="AF63" s="83">
        <v>0</v>
      </c>
      <c r="AG63" s="83">
        <v>0</v>
      </c>
      <c r="AH63" s="83">
        <v>0</v>
      </c>
      <c r="AI63" s="83">
        <v>1665023.55393603</v>
      </c>
      <c r="AJ63" s="83">
        <v>0</v>
      </c>
      <c r="AK63" s="83">
        <v>6729199.4988615299</v>
      </c>
      <c r="AL63" s="83">
        <v>0</v>
      </c>
      <c r="AM63" s="83">
        <v>0</v>
      </c>
      <c r="AN63" s="83">
        <v>41728038.386088297</v>
      </c>
      <c r="AO63" s="83">
        <v>2.0523861720595198</v>
      </c>
      <c r="AP63" s="83">
        <v>49.184822758017802</v>
      </c>
    </row>
    <row r="64" spans="1:42" x14ac:dyDescent="0.2">
      <c r="A64" s="83" t="s">
        <v>300</v>
      </c>
      <c r="B64" s="83">
        <v>2048</v>
      </c>
      <c r="C64" s="83" t="s">
        <v>301</v>
      </c>
      <c r="D64" s="83" t="s">
        <v>297</v>
      </c>
      <c r="E64" s="83">
        <v>0</v>
      </c>
      <c r="F64" s="83">
        <v>0</v>
      </c>
      <c r="G64" s="83">
        <v>0</v>
      </c>
      <c r="H64" s="83">
        <v>653</v>
      </c>
      <c r="I64" s="83">
        <v>652.93999999999903</v>
      </c>
      <c r="J64" s="83">
        <v>1948.69049296209</v>
      </c>
      <c r="K64" s="83">
        <v>32.799999999999997</v>
      </c>
      <c r="L64" s="83">
        <v>2417.1999999999998</v>
      </c>
      <c r="M64" s="83">
        <v>974.60636363636399</v>
      </c>
      <c r="N64" s="83">
        <v>0</v>
      </c>
      <c r="O64" s="83">
        <v>0</v>
      </c>
      <c r="P64" s="83">
        <v>265.11472743789</v>
      </c>
      <c r="Q64" s="83">
        <v>0</v>
      </c>
      <c r="R64" s="83">
        <v>0</v>
      </c>
      <c r="S64" s="83">
        <v>0</v>
      </c>
      <c r="T64" s="83">
        <v>6283.41</v>
      </c>
      <c r="U64" s="83">
        <v>0</v>
      </c>
      <c r="V64" s="83">
        <v>23452.5336803721</v>
      </c>
      <c r="W64" s="83">
        <v>116252.914559999</v>
      </c>
      <c r="X64" s="83">
        <v>0</v>
      </c>
      <c r="Y64" s="83">
        <v>0</v>
      </c>
      <c r="Z64" s="83">
        <v>0</v>
      </c>
      <c r="AA64" s="83">
        <v>1269425.37924782</v>
      </c>
      <c r="AB64" s="83">
        <v>4784214.8783999998</v>
      </c>
      <c r="AC64" s="83">
        <v>57202.8</v>
      </c>
      <c r="AD64" s="83">
        <v>0</v>
      </c>
      <c r="AE64" s="83">
        <v>26630299.600428399</v>
      </c>
      <c r="AF64" s="83">
        <v>0</v>
      </c>
      <c r="AG64" s="83">
        <v>0</v>
      </c>
      <c r="AH64" s="83">
        <v>0</v>
      </c>
      <c r="AI64" s="83">
        <v>1443493.44008268</v>
      </c>
      <c r="AJ64" s="83">
        <v>0</v>
      </c>
      <c r="AK64" s="83">
        <v>6772037.7913462101</v>
      </c>
      <c r="AL64" s="83">
        <v>0</v>
      </c>
      <c r="AM64" s="83">
        <v>0</v>
      </c>
      <c r="AN64" s="83">
        <v>41096379.337745398</v>
      </c>
      <c r="AO64" s="83">
        <v>1.8763512822595201</v>
      </c>
      <c r="AP64" s="83">
        <v>45.657338006323101</v>
      </c>
    </row>
    <row r="65" spans="1:42" x14ac:dyDescent="0.2">
      <c r="A65" s="83" t="s">
        <v>300</v>
      </c>
      <c r="B65" s="83">
        <v>2050</v>
      </c>
      <c r="C65" s="83" t="s">
        <v>301</v>
      </c>
      <c r="D65" s="83" t="s">
        <v>297</v>
      </c>
      <c r="E65" s="83">
        <v>0</v>
      </c>
      <c r="F65" s="83">
        <v>0</v>
      </c>
      <c r="G65" s="83">
        <v>0</v>
      </c>
      <c r="H65" s="83">
        <v>653</v>
      </c>
      <c r="I65" s="83">
        <v>2791.5659744837399</v>
      </c>
      <c r="J65" s="83">
        <v>2686.3407000000002</v>
      </c>
      <c r="K65" s="83">
        <v>32.799999999999997</v>
      </c>
      <c r="L65" s="83">
        <v>2417.1999999999998</v>
      </c>
      <c r="M65" s="83">
        <v>1014.98272727273</v>
      </c>
      <c r="N65" s="83">
        <v>0</v>
      </c>
      <c r="O65" s="83">
        <v>0</v>
      </c>
      <c r="P65" s="83">
        <v>925.11335560651003</v>
      </c>
      <c r="Q65" s="83">
        <v>0</v>
      </c>
      <c r="R65" s="83">
        <v>0</v>
      </c>
      <c r="S65" s="83">
        <v>0</v>
      </c>
      <c r="T65" s="83">
        <v>6283.41</v>
      </c>
      <c r="U65" s="83">
        <v>0</v>
      </c>
      <c r="V65" s="83">
        <v>2000500.61094338</v>
      </c>
      <c r="W65" s="83">
        <v>116252.914559999</v>
      </c>
      <c r="X65" s="83">
        <v>0</v>
      </c>
      <c r="Y65" s="83">
        <v>0</v>
      </c>
      <c r="Z65" s="83">
        <v>0</v>
      </c>
      <c r="AA65" s="83">
        <v>1322015.61735226</v>
      </c>
      <c r="AB65" s="83">
        <v>4544820.9463253301</v>
      </c>
      <c r="AC65" s="83">
        <v>57202.8</v>
      </c>
      <c r="AD65" s="83">
        <v>0</v>
      </c>
      <c r="AE65" s="83">
        <v>26630299.600428399</v>
      </c>
      <c r="AF65" s="83">
        <v>0</v>
      </c>
      <c r="AG65" s="83">
        <v>0</v>
      </c>
      <c r="AH65" s="83">
        <v>0</v>
      </c>
      <c r="AI65" s="83">
        <v>6228343.8052299498</v>
      </c>
      <c r="AJ65" s="83">
        <v>0</v>
      </c>
      <c r="AK65" s="83">
        <v>10095914.1604282</v>
      </c>
      <c r="AL65" s="83">
        <v>0</v>
      </c>
      <c r="AM65" s="83">
        <v>0</v>
      </c>
      <c r="AN65" s="83">
        <v>50995350.455267601</v>
      </c>
      <c r="AO65" s="83">
        <v>1.78183855787644</v>
      </c>
      <c r="AP65" s="83">
        <v>34.941196441809701</v>
      </c>
    </row>
    <row r="66" spans="1:42" x14ac:dyDescent="0.2">
      <c r="A66" s="83" t="s">
        <v>302</v>
      </c>
      <c r="B66" s="83">
        <v>2020</v>
      </c>
      <c r="C66" s="83" t="s">
        <v>301</v>
      </c>
      <c r="D66" s="83" t="s">
        <v>297</v>
      </c>
      <c r="E66" s="83">
        <v>0</v>
      </c>
      <c r="F66" s="83">
        <v>0</v>
      </c>
      <c r="G66" s="83">
        <v>0</v>
      </c>
      <c r="H66" s="83">
        <v>100</v>
      </c>
      <c r="I66" s="83">
        <v>89.3</v>
      </c>
      <c r="J66" s="83">
        <v>0</v>
      </c>
      <c r="K66" s="83">
        <v>45.9</v>
      </c>
      <c r="L66" s="83">
        <v>490</v>
      </c>
      <c r="M66" s="83">
        <v>23.797272727272698</v>
      </c>
      <c r="N66" s="83">
        <v>0</v>
      </c>
      <c r="O66" s="83">
        <v>0</v>
      </c>
      <c r="P66" s="83">
        <v>1.25</v>
      </c>
      <c r="Q66" s="83">
        <v>0</v>
      </c>
      <c r="R66" s="83">
        <v>0</v>
      </c>
      <c r="S66" s="83">
        <v>0</v>
      </c>
      <c r="T66" s="83">
        <v>408.92999999999898</v>
      </c>
      <c r="U66" s="83">
        <v>0</v>
      </c>
      <c r="V66" s="83">
        <v>2343.58609838758</v>
      </c>
      <c r="W66" s="83">
        <v>7323.0182400000003</v>
      </c>
      <c r="X66" s="83">
        <v>0</v>
      </c>
      <c r="Y66" s="83">
        <v>0</v>
      </c>
      <c r="Z66" s="83">
        <v>0</v>
      </c>
      <c r="AA66" s="83">
        <v>35204.433464790003</v>
      </c>
      <c r="AB66" s="83">
        <v>3353562.8838646002</v>
      </c>
      <c r="AC66" s="83">
        <v>8760</v>
      </c>
      <c r="AD66" s="83">
        <v>0</v>
      </c>
      <c r="AE66" s="83">
        <v>1655627.76598627</v>
      </c>
      <c r="AF66" s="83">
        <v>0</v>
      </c>
      <c r="AG66" s="83">
        <v>0</v>
      </c>
      <c r="AH66" s="83">
        <v>0</v>
      </c>
      <c r="AI66" s="83">
        <v>194166.60276671001</v>
      </c>
      <c r="AJ66" s="83">
        <v>0</v>
      </c>
      <c r="AK66" s="83">
        <v>0</v>
      </c>
      <c r="AL66" s="83">
        <v>0</v>
      </c>
      <c r="AM66" s="83">
        <v>0</v>
      </c>
      <c r="AN66" s="83">
        <v>5256988.2904207604</v>
      </c>
      <c r="AO66" s="83">
        <v>1.3974691765154099</v>
      </c>
      <c r="AP66" s="83">
        <v>265.83075694915902</v>
      </c>
    </row>
    <row r="67" spans="1:42" x14ac:dyDescent="0.2">
      <c r="A67" s="83" t="s">
        <v>302</v>
      </c>
      <c r="B67" s="83">
        <v>2022</v>
      </c>
      <c r="C67" s="83" t="s">
        <v>301</v>
      </c>
      <c r="D67" s="83" t="s">
        <v>297</v>
      </c>
      <c r="E67" s="83">
        <v>0</v>
      </c>
      <c r="F67" s="83">
        <v>0</v>
      </c>
      <c r="G67" s="83">
        <v>0</v>
      </c>
      <c r="H67" s="83">
        <v>100</v>
      </c>
      <c r="I67" s="83">
        <v>89.3</v>
      </c>
      <c r="J67" s="83">
        <v>0</v>
      </c>
      <c r="K67" s="83">
        <v>45.9</v>
      </c>
      <c r="L67" s="83">
        <v>490</v>
      </c>
      <c r="M67" s="83">
        <v>26.344545454545401</v>
      </c>
      <c r="N67" s="83">
        <v>0</v>
      </c>
      <c r="O67" s="83">
        <v>0</v>
      </c>
      <c r="P67" s="83">
        <v>1.25</v>
      </c>
      <c r="Q67" s="83">
        <v>0</v>
      </c>
      <c r="R67" s="83">
        <v>0</v>
      </c>
      <c r="S67" s="83">
        <v>0</v>
      </c>
      <c r="T67" s="83">
        <v>408.92999999999898</v>
      </c>
      <c r="U67" s="83">
        <v>0</v>
      </c>
      <c r="V67" s="83">
        <v>0</v>
      </c>
      <c r="W67" s="83">
        <v>7323.0182400000003</v>
      </c>
      <c r="X67" s="83">
        <v>0</v>
      </c>
      <c r="Y67" s="83">
        <v>0</v>
      </c>
      <c r="Z67" s="83">
        <v>0</v>
      </c>
      <c r="AA67" s="83">
        <v>38972.734743330002</v>
      </c>
      <c r="AB67" s="83">
        <v>3320085.9655330302</v>
      </c>
      <c r="AC67" s="83">
        <v>8760</v>
      </c>
      <c r="AD67" s="83">
        <v>0</v>
      </c>
      <c r="AE67" s="83">
        <v>1655627.76598627</v>
      </c>
      <c r="AF67" s="83">
        <v>0</v>
      </c>
      <c r="AG67" s="83">
        <v>0</v>
      </c>
      <c r="AH67" s="83">
        <v>0</v>
      </c>
      <c r="AI67" s="83">
        <v>192955.62827241601</v>
      </c>
      <c r="AJ67" s="83">
        <v>0</v>
      </c>
      <c r="AK67" s="83">
        <v>0</v>
      </c>
      <c r="AL67" s="83">
        <v>0</v>
      </c>
      <c r="AM67" s="83">
        <v>0</v>
      </c>
      <c r="AN67" s="83">
        <v>5223725.1127750399</v>
      </c>
      <c r="AO67" s="83">
        <v>1.3835796030996499</v>
      </c>
      <c r="AP67" s="83">
        <v>264.86455034090301</v>
      </c>
    </row>
    <row r="68" spans="1:42" x14ac:dyDescent="0.2">
      <c r="A68" s="83" t="s">
        <v>302</v>
      </c>
      <c r="B68" s="83">
        <v>2024</v>
      </c>
      <c r="C68" s="83" t="s">
        <v>301</v>
      </c>
      <c r="D68" s="83" t="s">
        <v>297</v>
      </c>
      <c r="E68" s="83">
        <v>0</v>
      </c>
      <c r="F68" s="83">
        <v>0</v>
      </c>
      <c r="G68" s="83">
        <v>0</v>
      </c>
      <c r="H68" s="83">
        <v>100</v>
      </c>
      <c r="I68" s="83">
        <v>89.3</v>
      </c>
      <c r="J68" s="83">
        <v>0</v>
      </c>
      <c r="K68" s="83">
        <v>45.9</v>
      </c>
      <c r="L68" s="83">
        <v>490</v>
      </c>
      <c r="M68" s="83">
        <v>30.551818181818199</v>
      </c>
      <c r="N68" s="83">
        <v>0</v>
      </c>
      <c r="O68" s="83">
        <v>0</v>
      </c>
      <c r="P68" s="83">
        <v>1.25</v>
      </c>
      <c r="Q68" s="83">
        <v>0</v>
      </c>
      <c r="R68" s="83">
        <v>0</v>
      </c>
      <c r="S68" s="83">
        <v>0</v>
      </c>
      <c r="T68" s="83">
        <v>408.92999999999898</v>
      </c>
      <c r="U68" s="83">
        <v>0</v>
      </c>
      <c r="V68" s="83">
        <v>0</v>
      </c>
      <c r="W68" s="83">
        <v>7323.0182400000003</v>
      </c>
      <c r="X68" s="83">
        <v>0</v>
      </c>
      <c r="Y68" s="83">
        <v>0</v>
      </c>
      <c r="Z68" s="83">
        <v>0</v>
      </c>
      <c r="AA68" s="83">
        <v>45196.75270089</v>
      </c>
      <c r="AB68" s="83">
        <v>3373242.32</v>
      </c>
      <c r="AC68" s="83">
        <v>8760</v>
      </c>
      <c r="AD68" s="83">
        <v>0</v>
      </c>
      <c r="AE68" s="83">
        <v>1655627.76598627</v>
      </c>
      <c r="AF68" s="83">
        <v>0</v>
      </c>
      <c r="AG68" s="83">
        <v>0</v>
      </c>
      <c r="AH68" s="83">
        <v>0</v>
      </c>
      <c r="AI68" s="83">
        <v>190111.44761404899</v>
      </c>
      <c r="AJ68" s="83">
        <v>0</v>
      </c>
      <c r="AK68" s="83">
        <v>0</v>
      </c>
      <c r="AL68" s="83">
        <v>0</v>
      </c>
      <c r="AM68" s="83">
        <v>0</v>
      </c>
      <c r="AN68" s="83">
        <v>5280261.3045412097</v>
      </c>
      <c r="AO68" s="83">
        <v>1.4056341745680001</v>
      </c>
      <c r="AP68" s="83">
        <v>266.20541929603002</v>
      </c>
    </row>
    <row r="69" spans="1:42" x14ac:dyDescent="0.2">
      <c r="A69" s="83" t="s">
        <v>302</v>
      </c>
      <c r="B69" s="83">
        <v>2026</v>
      </c>
      <c r="C69" s="83" t="s">
        <v>301</v>
      </c>
      <c r="D69" s="83" t="s">
        <v>297</v>
      </c>
      <c r="E69" s="83">
        <v>0</v>
      </c>
      <c r="F69" s="83">
        <v>0</v>
      </c>
      <c r="G69" s="83">
        <v>0</v>
      </c>
      <c r="H69" s="83">
        <v>100</v>
      </c>
      <c r="I69" s="83">
        <v>1152.7572307692301</v>
      </c>
      <c r="J69" s="83">
        <v>0</v>
      </c>
      <c r="K69" s="83">
        <v>45.9</v>
      </c>
      <c r="L69" s="83">
        <v>490</v>
      </c>
      <c r="M69" s="83">
        <v>37.7781818181817</v>
      </c>
      <c r="N69" s="83">
        <v>0</v>
      </c>
      <c r="O69" s="83">
        <v>0</v>
      </c>
      <c r="P69" s="83">
        <v>118.464558492162</v>
      </c>
      <c r="Q69" s="83">
        <v>0</v>
      </c>
      <c r="R69" s="83">
        <v>0</v>
      </c>
      <c r="S69" s="83">
        <v>0</v>
      </c>
      <c r="T69" s="83">
        <v>408.92999999999898</v>
      </c>
      <c r="U69" s="83">
        <v>0</v>
      </c>
      <c r="V69" s="83">
        <v>186826.368114279</v>
      </c>
      <c r="W69" s="83">
        <v>7323.0182400000003</v>
      </c>
      <c r="X69" s="83">
        <v>0</v>
      </c>
      <c r="Y69" s="83">
        <v>0</v>
      </c>
      <c r="Z69" s="83">
        <v>0</v>
      </c>
      <c r="AA69" s="83">
        <v>55887.054936120003</v>
      </c>
      <c r="AB69" s="83">
        <v>2745611.2209895002</v>
      </c>
      <c r="AC69" s="83">
        <v>8760</v>
      </c>
      <c r="AD69" s="83">
        <v>0</v>
      </c>
      <c r="AE69" s="83">
        <v>1655627.76598627</v>
      </c>
      <c r="AF69" s="83">
        <v>0</v>
      </c>
      <c r="AG69" s="83">
        <v>0</v>
      </c>
      <c r="AH69" s="83">
        <v>0</v>
      </c>
      <c r="AI69" s="83">
        <v>2669126.0203566598</v>
      </c>
      <c r="AJ69" s="83">
        <v>0</v>
      </c>
      <c r="AK69" s="83">
        <v>0</v>
      </c>
      <c r="AL69" s="83">
        <v>0</v>
      </c>
      <c r="AM69" s="83">
        <v>0</v>
      </c>
      <c r="AN69" s="83">
        <v>7329161.4486228302</v>
      </c>
      <c r="AO69" s="83">
        <v>1.14523003158855</v>
      </c>
      <c r="AP69" s="83">
        <v>156.25662493814201</v>
      </c>
    </row>
    <row r="70" spans="1:42" x14ac:dyDescent="0.2">
      <c r="A70" s="83" t="s">
        <v>302</v>
      </c>
      <c r="B70" s="83">
        <v>2028</v>
      </c>
      <c r="C70" s="83" t="s">
        <v>301</v>
      </c>
      <c r="D70" s="83" t="s">
        <v>297</v>
      </c>
      <c r="E70" s="83">
        <v>0</v>
      </c>
      <c r="F70" s="83">
        <v>0</v>
      </c>
      <c r="G70" s="83">
        <v>0</v>
      </c>
      <c r="H70" s="83">
        <v>100</v>
      </c>
      <c r="I70" s="83">
        <v>1152.7572307692301</v>
      </c>
      <c r="J70" s="83">
        <v>0</v>
      </c>
      <c r="K70" s="83">
        <v>45.9</v>
      </c>
      <c r="L70" s="83">
        <v>490</v>
      </c>
      <c r="M70" s="83">
        <v>50.092727272727302</v>
      </c>
      <c r="N70" s="83">
        <v>0</v>
      </c>
      <c r="O70" s="83">
        <v>0</v>
      </c>
      <c r="P70" s="83">
        <v>123.80246882992</v>
      </c>
      <c r="Q70" s="83">
        <v>0</v>
      </c>
      <c r="R70" s="83">
        <v>0</v>
      </c>
      <c r="S70" s="83">
        <v>0</v>
      </c>
      <c r="T70" s="83">
        <v>408.92999999999898</v>
      </c>
      <c r="U70" s="83">
        <v>0</v>
      </c>
      <c r="V70" s="83">
        <v>4358.1850912333202</v>
      </c>
      <c r="W70" s="83">
        <v>7323.0182400000003</v>
      </c>
      <c r="X70" s="83">
        <v>0</v>
      </c>
      <c r="Y70" s="83">
        <v>0</v>
      </c>
      <c r="Z70" s="83">
        <v>0</v>
      </c>
      <c r="AA70" s="83">
        <v>74104.545699540002</v>
      </c>
      <c r="AB70" s="83">
        <v>1929179.11190169</v>
      </c>
      <c r="AC70" s="83">
        <v>8760</v>
      </c>
      <c r="AD70" s="83">
        <v>0</v>
      </c>
      <c r="AE70" s="83">
        <v>1655627.76598627</v>
      </c>
      <c r="AF70" s="83">
        <v>0</v>
      </c>
      <c r="AG70" s="83">
        <v>0</v>
      </c>
      <c r="AH70" s="83">
        <v>0</v>
      </c>
      <c r="AI70" s="83">
        <v>2677944.61102304</v>
      </c>
      <c r="AJ70" s="83">
        <v>0</v>
      </c>
      <c r="AK70" s="83">
        <v>0</v>
      </c>
      <c r="AL70" s="83">
        <v>0</v>
      </c>
      <c r="AM70" s="83">
        <v>0</v>
      </c>
      <c r="AN70" s="83">
        <v>6357297.2379417801</v>
      </c>
      <c r="AO70" s="83">
        <v>0.80649234952801097</v>
      </c>
      <c r="AP70" s="83">
        <v>126.86088432591799</v>
      </c>
    </row>
    <row r="71" spans="1:42" x14ac:dyDescent="0.2">
      <c r="A71" s="83" t="s">
        <v>302</v>
      </c>
      <c r="B71" s="83">
        <v>2030</v>
      </c>
      <c r="C71" s="83" t="s">
        <v>301</v>
      </c>
      <c r="D71" s="83" t="s">
        <v>297</v>
      </c>
      <c r="E71" s="83">
        <v>0</v>
      </c>
      <c r="F71" s="83">
        <v>0</v>
      </c>
      <c r="G71" s="83">
        <v>0</v>
      </c>
      <c r="H71" s="83">
        <v>100</v>
      </c>
      <c r="I71" s="83">
        <v>1152.7572307692301</v>
      </c>
      <c r="J71" s="83">
        <v>0</v>
      </c>
      <c r="K71" s="83">
        <v>45.9</v>
      </c>
      <c r="L71" s="83">
        <v>490</v>
      </c>
      <c r="M71" s="83">
        <v>69.439090909090893</v>
      </c>
      <c r="N71" s="83">
        <v>0</v>
      </c>
      <c r="O71" s="83">
        <v>0</v>
      </c>
      <c r="P71" s="83">
        <v>126.005743712404</v>
      </c>
      <c r="Q71" s="83">
        <v>0</v>
      </c>
      <c r="R71" s="83">
        <v>0</v>
      </c>
      <c r="S71" s="83">
        <v>0</v>
      </c>
      <c r="T71" s="83">
        <v>408.92999999999898</v>
      </c>
      <c r="U71" s="83">
        <v>0</v>
      </c>
      <c r="V71" s="83">
        <v>2647.26055942327</v>
      </c>
      <c r="W71" s="83">
        <v>7323.0182400000003</v>
      </c>
      <c r="X71" s="83">
        <v>0</v>
      </c>
      <c r="Y71" s="83">
        <v>0</v>
      </c>
      <c r="Z71" s="83">
        <v>0</v>
      </c>
      <c r="AA71" s="83">
        <v>102724.53838641</v>
      </c>
      <c r="AB71" s="83">
        <v>1866338.7907493401</v>
      </c>
      <c r="AC71" s="83">
        <v>8760</v>
      </c>
      <c r="AD71" s="83">
        <v>0</v>
      </c>
      <c r="AE71" s="83">
        <v>1655627.76598627</v>
      </c>
      <c r="AF71" s="83">
        <v>0</v>
      </c>
      <c r="AG71" s="83">
        <v>0</v>
      </c>
      <c r="AH71" s="83">
        <v>0</v>
      </c>
      <c r="AI71" s="83">
        <v>2640725.1379604102</v>
      </c>
      <c r="AJ71" s="83">
        <v>0</v>
      </c>
      <c r="AK71" s="83">
        <v>0</v>
      </c>
      <c r="AL71" s="83">
        <v>0</v>
      </c>
      <c r="AM71" s="83">
        <v>0</v>
      </c>
      <c r="AN71" s="83">
        <v>6284146.51188186</v>
      </c>
      <c r="AO71" s="83">
        <v>0.7804199002819</v>
      </c>
      <c r="AP71" s="83">
        <v>124.188686372335</v>
      </c>
    </row>
    <row r="72" spans="1:42" x14ac:dyDescent="0.2">
      <c r="A72" s="83" t="s">
        <v>302</v>
      </c>
      <c r="B72" s="83">
        <v>2032</v>
      </c>
      <c r="C72" s="83" t="s">
        <v>301</v>
      </c>
      <c r="D72" s="83" t="s">
        <v>297</v>
      </c>
      <c r="E72" s="83">
        <v>0</v>
      </c>
      <c r="F72" s="83">
        <v>0</v>
      </c>
      <c r="G72" s="83">
        <v>0</v>
      </c>
      <c r="H72" s="83">
        <v>100</v>
      </c>
      <c r="I72" s="83">
        <v>1153.1539698230699</v>
      </c>
      <c r="J72" s="83">
        <v>0</v>
      </c>
      <c r="K72" s="83">
        <v>45.9</v>
      </c>
      <c r="L72" s="83">
        <v>490</v>
      </c>
      <c r="M72" s="83">
        <v>92.243636363636398</v>
      </c>
      <c r="N72" s="83">
        <v>0</v>
      </c>
      <c r="O72" s="83">
        <v>0</v>
      </c>
      <c r="P72" s="83">
        <v>129.538532263185</v>
      </c>
      <c r="Q72" s="83">
        <v>0</v>
      </c>
      <c r="R72" s="83">
        <v>0</v>
      </c>
      <c r="S72" s="83">
        <v>0</v>
      </c>
      <c r="T72" s="83">
        <v>408.92999999999898</v>
      </c>
      <c r="U72" s="83">
        <v>0</v>
      </c>
      <c r="V72" s="83">
        <v>3276.4139088341799</v>
      </c>
      <c r="W72" s="83">
        <v>7323.0182400000003</v>
      </c>
      <c r="X72" s="83">
        <v>0</v>
      </c>
      <c r="Y72" s="83">
        <v>0</v>
      </c>
      <c r="Z72" s="83">
        <v>0</v>
      </c>
      <c r="AA72" s="83">
        <v>136460.38334435999</v>
      </c>
      <c r="AB72" s="83">
        <v>1820553.0617055199</v>
      </c>
      <c r="AC72" s="83">
        <v>8760</v>
      </c>
      <c r="AD72" s="83">
        <v>0</v>
      </c>
      <c r="AE72" s="83">
        <v>1655627.76598627</v>
      </c>
      <c r="AF72" s="83">
        <v>0</v>
      </c>
      <c r="AG72" s="83">
        <v>0</v>
      </c>
      <c r="AH72" s="83">
        <v>0</v>
      </c>
      <c r="AI72" s="83">
        <v>2604653.84791771</v>
      </c>
      <c r="AJ72" s="83">
        <v>0</v>
      </c>
      <c r="AK72" s="83">
        <v>0</v>
      </c>
      <c r="AL72" s="83">
        <v>0</v>
      </c>
      <c r="AM72" s="83">
        <v>0</v>
      </c>
      <c r="AN72" s="83">
        <v>6236654.4911026899</v>
      </c>
      <c r="AO72" s="83">
        <v>0.76142340130162001</v>
      </c>
      <c r="AP72" s="83">
        <v>122.08843738063</v>
      </c>
    </row>
    <row r="73" spans="1:42" x14ac:dyDescent="0.2">
      <c r="A73" s="83" t="s">
        <v>302</v>
      </c>
      <c r="B73" s="83">
        <v>2034</v>
      </c>
      <c r="C73" s="83" t="s">
        <v>301</v>
      </c>
      <c r="D73" s="83" t="s">
        <v>297</v>
      </c>
      <c r="E73" s="83">
        <v>0</v>
      </c>
      <c r="F73" s="83">
        <v>0</v>
      </c>
      <c r="G73" s="83">
        <v>0</v>
      </c>
      <c r="H73" s="83">
        <v>100</v>
      </c>
      <c r="I73" s="83">
        <v>1153.1539698230699</v>
      </c>
      <c r="J73" s="83">
        <v>0</v>
      </c>
      <c r="K73" s="83">
        <v>45.9</v>
      </c>
      <c r="L73" s="83">
        <v>490</v>
      </c>
      <c r="M73" s="83">
        <v>108.09363636363599</v>
      </c>
      <c r="N73" s="83">
        <v>0</v>
      </c>
      <c r="O73" s="83">
        <v>0</v>
      </c>
      <c r="P73" s="83">
        <v>131.29832910291401</v>
      </c>
      <c r="Q73" s="83">
        <v>0</v>
      </c>
      <c r="R73" s="83">
        <v>0</v>
      </c>
      <c r="S73" s="83">
        <v>0</v>
      </c>
      <c r="T73" s="83">
        <v>408.92999999999898</v>
      </c>
      <c r="U73" s="83">
        <v>0</v>
      </c>
      <c r="V73" s="83">
        <v>1596.8069215999601</v>
      </c>
      <c r="W73" s="83">
        <v>7323.0182400000003</v>
      </c>
      <c r="X73" s="83">
        <v>0</v>
      </c>
      <c r="Y73" s="83">
        <v>0</v>
      </c>
      <c r="Z73" s="83">
        <v>0</v>
      </c>
      <c r="AA73" s="83">
        <v>159908.03958680999</v>
      </c>
      <c r="AB73" s="83">
        <v>1812878.48</v>
      </c>
      <c r="AC73" s="83">
        <v>8760</v>
      </c>
      <c r="AD73" s="83">
        <v>0</v>
      </c>
      <c r="AE73" s="83">
        <v>1655627.76598627</v>
      </c>
      <c r="AF73" s="83">
        <v>0</v>
      </c>
      <c r="AG73" s="83">
        <v>0</v>
      </c>
      <c r="AH73" s="83">
        <v>0</v>
      </c>
      <c r="AI73" s="83">
        <v>2568348.8021841999</v>
      </c>
      <c r="AJ73" s="83">
        <v>0</v>
      </c>
      <c r="AK73" s="83">
        <v>0</v>
      </c>
      <c r="AL73" s="83">
        <v>0</v>
      </c>
      <c r="AM73" s="83">
        <v>0</v>
      </c>
      <c r="AN73" s="83">
        <v>6214442.9129188797</v>
      </c>
      <c r="AO73" s="83">
        <v>0.75823921735199995</v>
      </c>
      <c r="AP73" s="83">
        <v>122.01241977390001</v>
      </c>
    </row>
    <row r="74" spans="1:42" x14ac:dyDescent="0.2">
      <c r="A74" s="83" t="s">
        <v>302</v>
      </c>
      <c r="B74" s="83">
        <v>2036</v>
      </c>
      <c r="C74" s="83" t="s">
        <v>301</v>
      </c>
      <c r="D74" s="83" t="s">
        <v>297</v>
      </c>
      <c r="E74" s="83">
        <v>0</v>
      </c>
      <c r="F74" s="83">
        <v>0</v>
      </c>
      <c r="G74" s="83">
        <v>0</v>
      </c>
      <c r="H74" s="83">
        <v>100</v>
      </c>
      <c r="I74" s="83">
        <v>1153.1539698230699</v>
      </c>
      <c r="J74" s="83">
        <v>40.6053</v>
      </c>
      <c r="K74" s="83">
        <v>23.4</v>
      </c>
      <c r="L74" s="83">
        <v>490</v>
      </c>
      <c r="M74" s="83">
        <v>125.56090909090901</v>
      </c>
      <c r="N74" s="83">
        <v>0</v>
      </c>
      <c r="O74" s="83">
        <v>0</v>
      </c>
      <c r="P74" s="83">
        <v>132.70769068651799</v>
      </c>
      <c r="Q74" s="83">
        <v>0</v>
      </c>
      <c r="R74" s="83">
        <v>0</v>
      </c>
      <c r="S74" s="83">
        <v>0</v>
      </c>
      <c r="T74" s="83">
        <v>408.92999999999898</v>
      </c>
      <c r="U74" s="83">
        <v>0</v>
      </c>
      <c r="V74" s="83">
        <v>19989.987957526901</v>
      </c>
      <c r="W74" s="83">
        <v>7323.0182400000003</v>
      </c>
      <c r="X74" s="83">
        <v>0</v>
      </c>
      <c r="Y74" s="83">
        <v>0</v>
      </c>
      <c r="Z74" s="83">
        <v>0</v>
      </c>
      <c r="AA74" s="83">
        <v>185748.20402859</v>
      </c>
      <c r="AB74" s="83">
        <v>1751804.88</v>
      </c>
      <c r="AC74" s="83">
        <v>8760</v>
      </c>
      <c r="AD74" s="83">
        <v>0</v>
      </c>
      <c r="AE74" s="83">
        <v>1655627.76598627</v>
      </c>
      <c r="AF74" s="83">
        <v>0</v>
      </c>
      <c r="AG74" s="83">
        <v>0</v>
      </c>
      <c r="AH74" s="83">
        <v>0</v>
      </c>
      <c r="AI74" s="83">
        <v>2532651.55233191</v>
      </c>
      <c r="AJ74" s="83">
        <v>0</v>
      </c>
      <c r="AK74" s="83">
        <v>170145.81680592601</v>
      </c>
      <c r="AL74" s="83">
        <v>0</v>
      </c>
      <c r="AM74" s="83">
        <v>0</v>
      </c>
      <c r="AN74" s="83">
        <v>6332051.2253502198</v>
      </c>
      <c r="AO74" s="83">
        <v>0.73289978071200002</v>
      </c>
      <c r="AP74" s="83">
        <v>115.74444909381801</v>
      </c>
    </row>
    <row r="75" spans="1:42" x14ac:dyDescent="0.2">
      <c r="A75" s="83" t="s">
        <v>302</v>
      </c>
      <c r="B75" s="83">
        <v>2038</v>
      </c>
      <c r="C75" s="83" t="s">
        <v>301</v>
      </c>
      <c r="D75" s="83" t="s">
        <v>297</v>
      </c>
      <c r="E75" s="83">
        <v>0</v>
      </c>
      <c r="F75" s="83">
        <v>0</v>
      </c>
      <c r="G75" s="83">
        <v>0</v>
      </c>
      <c r="H75" s="83">
        <v>100</v>
      </c>
      <c r="I75" s="83">
        <v>1153.1539698230699</v>
      </c>
      <c r="J75" s="83">
        <v>177.1713</v>
      </c>
      <c r="K75" s="83">
        <v>15.6</v>
      </c>
      <c r="L75" s="83">
        <v>490</v>
      </c>
      <c r="M75" s="83">
        <v>143.495454545455</v>
      </c>
      <c r="N75" s="83">
        <v>0</v>
      </c>
      <c r="O75" s="83">
        <v>0</v>
      </c>
      <c r="P75" s="83">
        <v>196.54051773139199</v>
      </c>
      <c r="Q75" s="83">
        <v>0</v>
      </c>
      <c r="R75" s="83">
        <v>0</v>
      </c>
      <c r="S75" s="83">
        <v>0</v>
      </c>
      <c r="T75" s="83">
        <v>408.92999999999898</v>
      </c>
      <c r="U75" s="83">
        <v>0</v>
      </c>
      <c r="V75" s="83">
        <v>48342.930693148599</v>
      </c>
      <c r="W75" s="83">
        <v>7323.0182400000003</v>
      </c>
      <c r="X75" s="83">
        <v>0</v>
      </c>
      <c r="Y75" s="83">
        <v>0</v>
      </c>
      <c r="Z75" s="83">
        <v>0</v>
      </c>
      <c r="AA75" s="83">
        <v>212279.62716315</v>
      </c>
      <c r="AB75" s="83">
        <v>1618154.34240359</v>
      </c>
      <c r="AC75" s="83">
        <v>8760</v>
      </c>
      <c r="AD75" s="83">
        <v>0</v>
      </c>
      <c r="AE75" s="83">
        <v>1655627.76598627</v>
      </c>
      <c r="AF75" s="83">
        <v>0</v>
      </c>
      <c r="AG75" s="83">
        <v>0</v>
      </c>
      <c r="AH75" s="83">
        <v>0</v>
      </c>
      <c r="AI75" s="83">
        <v>2497329.88265377</v>
      </c>
      <c r="AJ75" s="83">
        <v>0</v>
      </c>
      <c r="AK75" s="83">
        <v>735235.906509817</v>
      </c>
      <c r="AL75" s="83">
        <v>0</v>
      </c>
      <c r="AM75" s="83">
        <v>0</v>
      </c>
      <c r="AN75" s="83">
        <v>6783053.4736497505</v>
      </c>
      <c r="AO75" s="83">
        <v>0.67744817266324897</v>
      </c>
      <c r="AP75" s="83">
        <v>99.873629965463707</v>
      </c>
    </row>
    <row r="76" spans="1:42" x14ac:dyDescent="0.2">
      <c r="A76" s="83" t="s">
        <v>302</v>
      </c>
      <c r="B76" s="83">
        <v>2040</v>
      </c>
      <c r="C76" s="83" t="s">
        <v>301</v>
      </c>
      <c r="D76" s="83" t="s">
        <v>297</v>
      </c>
      <c r="E76" s="83">
        <v>0</v>
      </c>
      <c r="F76" s="83">
        <v>0</v>
      </c>
      <c r="G76" s="83">
        <v>0</v>
      </c>
      <c r="H76" s="83">
        <v>100</v>
      </c>
      <c r="I76" s="83">
        <v>1153.1539698230699</v>
      </c>
      <c r="J76" s="83">
        <v>179.57639707649099</v>
      </c>
      <c r="K76" s="83">
        <v>15.6</v>
      </c>
      <c r="L76" s="83">
        <v>490</v>
      </c>
      <c r="M76" s="83">
        <v>161.451818181818</v>
      </c>
      <c r="N76" s="83">
        <v>0</v>
      </c>
      <c r="O76" s="83">
        <v>0</v>
      </c>
      <c r="P76" s="83">
        <v>205.21399297187199</v>
      </c>
      <c r="Q76" s="83">
        <v>0</v>
      </c>
      <c r="R76" s="83">
        <v>0</v>
      </c>
      <c r="S76" s="83">
        <v>0</v>
      </c>
      <c r="T76" s="83">
        <v>408.92999999999898</v>
      </c>
      <c r="U76" s="83">
        <v>0</v>
      </c>
      <c r="V76" s="83">
        <v>4656.8451528303904</v>
      </c>
      <c r="W76" s="83">
        <v>7323.0182400000003</v>
      </c>
      <c r="X76" s="83">
        <v>0</v>
      </c>
      <c r="Y76" s="83">
        <v>0</v>
      </c>
      <c r="Z76" s="83">
        <v>0</v>
      </c>
      <c r="AA76" s="83">
        <v>238843.32696819</v>
      </c>
      <c r="AB76" s="83">
        <v>1138776.6584664499</v>
      </c>
      <c r="AC76" s="83">
        <v>8760</v>
      </c>
      <c r="AD76" s="83">
        <v>0</v>
      </c>
      <c r="AE76" s="83">
        <v>1655627.76598627</v>
      </c>
      <c r="AF76" s="83">
        <v>0</v>
      </c>
      <c r="AG76" s="83">
        <v>0</v>
      </c>
      <c r="AH76" s="83">
        <v>0</v>
      </c>
      <c r="AI76" s="83">
        <v>2462300.5022177799</v>
      </c>
      <c r="AJ76" s="83">
        <v>0</v>
      </c>
      <c r="AK76" s="83">
        <v>746251.882206743</v>
      </c>
      <c r="AL76" s="83">
        <v>0</v>
      </c>
      <c r="AM76" s="83">
        <v>0</v>
      </c>
      <c r="AN76" s="83">
        <v>6262539.9992382601</v>
      </c>
      <c r="AO76" s="83">
        <v>0.47855437159773001</v>
      </c>
      <c r="AP76" s="83">
        <v>76.415379647225805</v>
      </c>
    </row>
    <row r="77" spans="1:42" x14ac:dyDescent="0.2">
      <c r="A77" s="83" t="s">
        <v>302</v>
      </c>
      <c r="B77" s="83">
        <v>2042</v>
      </c>
      <c r="C77" s="83" t="s">
        <v>301</v>
      </c>
      <c r="D77" s="83" t="s">
        <v>297</v>
      </c>
      <c r="E77" s="83">
        <v>0</v>
      </c>
      <c r="F77" s="83">
        <v>0</v>
      </c>
      <c r="G77" s="83">
        <v>0</v>
      </c>
      <c r="H77" s="83">
        <v>100</v>
      </c>
      <c r="I77" s="83">
        <v>1153.1539698230699</v>
      </c>
      <c r="J77" s="83">
        <v>344.30669999999998</v>
      </c>
      <c r="K77" s="83">
        <v>15.6</v>
      </c>
      <c r="L77" s="83">
        <v>490</v>
      </c>
      <c r="M77" s="83">
        <v>178.12181818181801</v>
      </c>
      <c r="N77" s="83">
        <v>0</v>
      </c>
      <c r="O77" s="83">
        <v>0</v>
      </c>
      <c r="P77" s="83">
        <v>197.525982392396</v>
      </c>
      <c r="Q77" s="83">
        <v>0</v>
      </c>
      <c r="R77" s="83">
        <v>0</v>
      </c>
      <c r="S77" s="83">
        <v>0</v>
      </c>
      <c r="T77" s="83">
        <v>408.92999999999898</v>
      </c>
      <c r="U77" s="83">
        <v>0</v>
      </c>
      <c r="V77" s="83">
        <v>72576.115242239597</v>
      </c>
      <c r="W77" s="83">
        <v>7323.0182400000003</v>
      </c>
      <c r="X77" s="83">
        <v>0</v>
      </c>
      <c r="Y77" s="83">
        <v>0</v>
      </c>
      <c r="Z77" s="83">
        <v>0</v>
      </c>
      <c r="AA77" s="83">
        <v>263504.04807617998</v>
      </c>
      <c r="AB77" s="83">
        <v>1481210.71</v>
      </c>
      <c r="AC77" s="83">
        <v>8760</v>
      </c>
      <c r="AD77" s="83">
        <v>0</v>
      </c>
      <c r="AE77" s="83">
        <v>1655627.76598627</v>
      </c>
      <c r="AF77" s="83">
        <v>0</v>
      </c>
      <c r="AG77" s="83">
        <v>0</v>
      </c>
      <c r="AH77" s="83">
        <v>0</v>
      </c>
      <c r="AI77" s="83">
        <v>2428010.7021476198</v>
      </c>
      <c r="AJ77" s="83">
        <v>0</v>
      </c>
      <c r="AK77" s="83">
        <v>1398896.8259449599</v>
      </c>
      <c r="AL77" s="83">
        <v>0</v>
      </c>
      <c r="AM77" s="83">
        <v>0</v>
      </c>
      <c r="AN77" s="83">
        <v>7315909.1856372701</v>
      </c>
      <c r="AO77" s="83">
        <v>0.62063025957899998</v>
      </c>
      <c r="AP77" s="83">
        <v>84.832963864208693</v>
      </c>
    </row>
    <row r="78" spans="1:42" x14ac:dyDescent="0.2">
      <c r="A78" s="83" t="s">
        <v>302</v>
      </c>
      <c r="B78" s="83">
        <v>2044</v>
      </c>
      <c r="C78" s="83" t="s">
        <v>301</v>
      </c>
      <c r="D78" s="83" t="s">
        <v>297</v>
      </c>
      <c r="E78" s="83">
        <v>0</v>
      </c>
      <c r="F78" s="83">
        <v>0</v>
      </c>
      <c r="G78" s="83">
        <v>0</v>
      </c>
      <c r="H78" s="83">
        <v>100</v>
      </c>
      <c r="I78" s="83">
        <v>1151.1539698230699</v>
      </c>
      <c r="J78" s="83">
        <v>344.30669999999998</v>
      </c>
      <c r="K78" s="83">
        <v>15.6</v>
      </c>
      <c r="L78" s="83">
        <v>490</v>
      </c>
      <c r="M78" s="83">
        <v>193.89363636363601</v>
      </c>
      <c r="N78" s="83">
        <v>0</v>
      </c>
      <c r="O78" s="83">
        <v>0</v>
      </c>
      <c r="P78" s="83">
        <v>194.98225435789601</v>
      </c>
      <c r="Q78" s="83">
        <v>0</v>
      </c>
      <c r="R78" s="83">
        <v>0</v>
      </c>
      <c r="S78" s="83">
        <v>0</v>
      </c>
      <c r="T78" s="83">
        <v>408.92999999999898</v>
      </c>
      <c r="U78" s="83">
        <v>0</v>
      </c>
      <c r="V78" s="83">
        <v>2692.8782000000001</v>
      </c>
      <c r="W78" s="83">
        <v>7323.0182400000003</v>
      </c>
      <c r="X78" s="83">
        <v>0</v>
      </c>
      <c r="Y78" s="83">
        <v>0</v>
      </c>
      <c r="Z78" s="83">
        <v>0</v>
      </c>
      <c r="AA78" s="83">
        <v>286836.04624941002</v>
      </c>
      <c r="AB78" s="83">
        <v>1211697.62791595</v>
      </c>
      <c r="AC78" s="83">
        <v>8760</v>
      </c>
      <c r="AD78" s="83">
        <v>0</v>
      </c>
      <c r="AE78" s="83">
        <v>1655627.76598627</v>
      </c>
      <c r="AF78" s="83">
        <v>0</v>
      </c>
      <c r="AG78" s="83">
        <v>0</v>
      </c>
      <c r="AH78" s="83">
        <v>0</v>
      </c>
      <c r="AI78" s="83">
        <v>2390296.0831312002</v>
      </c>
      <c r="AJ78" s="83">
        <v>0</v>
      </c>
      <c r="AK78" s="83">
        <v>1399814.60100975</v>
      </c>
      <c r="AL78" s="83">
        <v>0</v>
      </c>
      <c r="AM78" s="83">
        <v>0</v>
      </c>
      <c r="AN78" s="83">
        <v>6963048.0207325798</v>
      </c>
      <c r="AO78" s="83">
        <v>0.50880928182232898</v>
      </c>
      <c r="AP78" s="83">
        <v>73.072780814858803</v>
      </c>
    </row>
    <row r="79" spans="1:42" x14ac:dyDescent="0.2">
      <c r="A79" s="83" t="s">
        <v>302</v>
      </c>
      <c r="B79" s="83">
        <v>2046</v>
      </c>
      <c r="C79" s="83" t="s">
        <v>301</v>
      </c>
      <c r="D79" s="83" t="s">
        <v>297</v>
      </c>
      <c r="E79" s="83">
        <v>0</v>
      </c>
      <c r="F79" s="83">
        <v>0</v>
      </c>
      <c r="G79" s="83">
        <v>0</v>
      </c>
      <c r="H79" s="83">
        <v>100</v>
      </c>
      <c r="I79" s="83">
        <v>1153.22393863349</v>
      </c>
      <c r="J79" s="83">
        <v>344.30669999999998</v>
      </c>
      <c r="K79" s="83">
        <v>15.6</v>
      </c>
      <c r="L79" s="83">
        <v>490</v>
      </c>
      <c r="M79" s="83">
        <v>205.510909090909</v>
      </c>
      <c r="N79" s="83">
        <v>0</v>
      </c>
      <c r="O79" s="83">
        <v>0</v>
      </c>
      <c r="P79" s="83">
        <v>203.802456398625</v>
      </c>
      <c r="Q79" s="83">
        <v>0</v>
      </c>
      <c r="R79" s="83">
        <v>0</v>
      </c>
      <c r="S79" s="83">
        <v>0</v>
      </c>
      <c r="T79" s="83">
        <v>408.92999999999898</v>
      </c>
      <c r="U79" s="83">
        <v>0</v>
      </c>
      <c r="V79" s="83">
        <v>22994.671159650901</v>
      </c>
      <c r="W79" s="83">
        <v>7323.0182400000003</v>
      </c>
      <c r="X79" s="83">
        <v>0</v>
      </c>
      <c r="Y79" s="83">
        <v>0</v>
      </c>
      <c r="Z79" s="83">
        <v>0</v>
      </c>
      <c r="AA79" s="83">
        <v>304022.02841874002</v>
      </c>
      <c r="AB79" s="83">
        <v>948894.31</v>
      </c>
      <c r="AC79" s="83">
        <v>8760</v>
      </c>
      <c r="AD79" s="83">
        <v>0</v>
      </c>
      <c r="AE79" s="83">
        <v>1655627.76598627</v>
      </c>
      <c r="AF79" s="83">
        <v>0</v>
      </c>
      <c r="AG79" s="83">
        <v>0</v>
      </c>
      <c r="AH79" s="83">
        <v>0</v>
      </c>
      <c r="AI79" s="83">
        <v>2363595.2356040799</v>
      </c>
      <c r="AJ79" s="83">
        <v>0</v>
      </c>
      <c r="AK79" s="83">
        <v>1391693.30055873</v>
      </c>
      <c r="AL79" s="83">
        <v>0</v>
      </c>
      <c r="AM79" s="83">
        <v>0</v>
      </c>
      <c r="AN79" s="83">
        <v>6702910.3299674699</v>
      </c>
      <c r="AO79" s="83">
        <v>0.39977218521899999</v>
      </c>
      <c r="AP79" s="83">
        <v>59.64158336293</v>
      </c>
    </row>
    <row r="80" spans="1:42" x14ac:dyDescent="0.2">
      <c r="A80" s="83" t="s">
        <v>302</v>
      </c>
      <c r="B80" s="83">
        <v>2048</v>
      </c>
      <c r="C80" s="83" t="s">
        <v>301</v>
      </c>
      <c r="D80" s="83" t="s">
        <v>297</v>
      </c>
      <c r="E80" s="83">
        <v>0</v>
      </c>
      <c r="F80" s="83">
        <v>0</v>
      </c>
      <c r="G80" s="83">
        <v>0</v>
      </c>
      <c r="H80" s="83">
        <v>100</v>
      </c>
      <c r="I80" s="83">
        <v>1226.8889632651401</v>
      </c>
      <c r="J80" s="83">
        <v>344.30669999999998</v>
      </c>
      <c r="K80" s="83">
        <v>15.6</v>
      </c>
      <c r="L80" s="83">
        <v>490</v>
      </c>
      <c r="M80" s="83">
        <v>219.320909090909</v>
      </c>
      <c r="N80" s="83">
        <v>0</v>
      </c>
      <c r="O80" s="83">
        <v>0</v>
      </c>
      <c r="P80" s="83">
        <v>203.17092098227801</v>
      </c>
      <c r="Q80" s="83">
        <v>0</v>
      </c>
      <c r="R80" s="83">
        <v>0</v>
      </c>
      <c r="S80" s="83">
        <v>0</v>
      </c>
      <c r="T80" s="83">
        <v>408.92999999999898</v>
      </c>
      <c r="U80" s="83">
        <v>0</v>
      </c>
      <c r="V80" s="83">
        <v>37120.079090594103</v>
      </c>
      <c r="W80" s="83">
        <v>7323.0182400000003</v>
      </c>
      <c r="X80" s="83">
        <v>0</v>
      </c>
      <c r="Y80" s="83">
        <v>0</v>
      </c>
      <c r="Z80" s="83">
        <v>0</v>
      </c>
      <c r="AA80" s="83">
        <v>324451.81597131002</v>
      </c>
      <c r="AB80" s="83">
        <v>948894.31</v>
      </c>
      <c r="AC80" s="83">
        <v>8760</v>
      </c>
      <c r="AD80" s="83">
        <v>0</v>
      </c>
      <c r="AE80" s="83">
        <v>1655627.76598627</v>
      </c>
      <c r="AF80" s="83">
        <v>0</v>
      </c>
      <c r="AG80" s="83">
        <v>0</v>
      </c>
      <c r="AH80" s="83">
        <v>0</v>
      </c>
      <c r="AI80" s="83">
        <v>2522405.4614265701</v>
      </c>
      <c r="AJ80" s="83">
        <v>0</v>
      </c>
      <c r="AK80" s="83">
        <v>1378430.96165405</v>
      </c>
      <c r="AL80" s="83">
        <v>0</v>
      </c>
      <c r="AM80" s="83">
        <v>0</v>
      </c>
      <c r="AN80" s="83">
        <v>6883013.4123687996</v>
      </c>
      <c r="AO80" s="83">
        <v>0.39977218521899999</v>
      </c>
      <c r="AP80" s="83">
        <v>58.080983032897599</v>
      </c>
    </row>
    <row r="81" spans="1:42" x14ac:dyDescent="0.2">
      <c r="A81" s="83" t="s">
        <v>302</v>
      </c>
      <c r="B81" s="83">
        <v>2050</v>
      </c>
      <c r="C81" s="83" t="s">
        <v>301</v>
      </c>
      <c r="D81" s="83" t="s">
        <v>297</v>
      </c>
      <c r="E81" s="83">
        <v>0</v>
      </c>
      <c r="F81" s="83">
        <v>0</v>
      </c>
      <c r="G81" s="83">
        <v>0</v>
      </c>
      <c r="H81" s="83">
        <v>100</v>
      </c>
      <c r="I81" s="83">
        <v>1275.0889632651399</v>
      </c>
      <c r="J81" s="83">
        <v>354.43824113219</v>
      </c>
      <c r="K81" s="83">
        <v>15.6</v>
      </c>
      <c r="L81" s="83">
        <v>490</v>
      </c>
      <c r="M81" s="83">
        <v>232.339090909091</v>
      </c>
      <c r="N81" s="83">
        <v>0</v>
      </c>
      <c r="O81" s="83">
        <v>0</v>
      </c>
      <c r="P81" s="83">
        <v>203.01591748466899</v>
      </c>
      <c r="Q81" s="83">
        <v>0</v>
      </c>
      <c r="R81" s="83">
        <v>0</v>
      </c>
      <c r="S81" s="83">
        <v>0</v>
      </c>
      <c r="T81" s="83">
        <v>408.92999999999898</v>
      </c>
      <c r="U81" s="83">
        <v>0</v>
      </c>
      <c r="V81" s="83">
        <v>53960.480446956302</v>
      </c>
      <c r="W81" s="83">
        <v>7323.0182400000003</v>
      </c>
      <c r="X81" s="83">
        <v>0</v>
      </c>
      <c r="Y81" s="83">
        <v>0</v>
      </c>
      <c r="Z81" s="83">
        <v>0</v>
      </c>
      <c r="AA81" s="83">
        <v>343710.22935770999</v>
      </c>
      <c r="AB81" s="83">
        <v>561755.11</v>
      </c>
      <c r="AC81" s="83">
        <v>8760</v>
      </c>
      <c r="AD81" s="83">
        <v>0</v>
      </c>
      <c r="AE81" s="83">
        <v>1655627.76598627</v>
      </c>
      <c r="AF81" s="83">
        <v>0</v>
      </c>
      <c r="AG81" s="83">
        <v>0</v>
      </c>
      <c r="AH81" s="83">
        <v>0</v>
      </c>
      <c r="AI81" s="83">
        <v>2617326.8550601499</v>
      </c>
      <c r="AJ81" s="83">
        <v>0</v>
      </c>
      <c r="AK81" s="83">
        <v>1409921.9300282099</v>
      </c>
      <c r="AL81" s="83">
        <v>0</v>
      </c>
      <c r="AM81" s="83">
        <v>0</v>
      </c>
      <c r="AN81" s="83">
        <v>6658385.3891193103</v>
      </c>
      <c r="AO81" s="83">
        <v>0.23914813113899999</v>
      </c>
      <c r="AP81" s="83">
        <v>35.916835263065401</v>
      </c>
    </row>
    <row r="82" spans="1:42" x14ac:dyDescent="0.2">
      <c r="A82" s="83" t="s">
        <v>303</v>
      </c>
      <c r="B82" s="83">
        <v>2020</v>
      </c>
      <c r="C82" s="83" t="s">
        <v>301</v>
      </c>
      <c r="D82" s="83" t="s">
        <v>297</v>
      </c>
      <c r="E82" s="83">
        <v>0</v>
      </c>
      <c r="F82" s="83">
        <v>0</v>
      </c>
      <c r="G82" s="83">
        <v>0</v>
      </c>
      <c r="H82" s="83">
        <v>0</v>
      </c>
      <c r="I82" s="83">
        <v>148</v>
      </c>
      <c r="J82" s="83">
        <v>53</v>
      </c>
      <c r="K82" s="83">
        <v>0</v>
      </c>
      <c r="L82" s="83">
        <v>0</v>
      </c>
      <c r="M82" s="83">
        <v>7.48727272727273</v>
      </c>
      <c r="N82" s="83">
        <v>0</v>
      </c>
      <c r="O82" s="83">
        <v>0</v>
      </c>
      <c r="P82" s="83">
        <v>0</v>
      </c>
      <c r="Q82" s="83">
        <v>0</v>
      </c>
      <c r="R82" s="83">
        <v>0</v>
      </c>
      <c r="S82" s="83">
        <v>0</v>
      </c>
      <c r="T82" s="83">
        <v>231.14999999999901</v>
      </c>
      <c r="U82" s="83">
        <v>0</v>
      </c>
      <c r="V82" s="83">
        <v>0</v>
      </c>
      <c r="W82" s="83">
        <v>0</v>
      </c>
      <c r="X82" s="83">
        <v>0</v>
      </c>
      <c r="Y82" s="83">
        <v>0</v>
      </c>
      <c r="Z82" s="83">
        <v>0</v>
      </c>
      <c r="AA82" s="83">
        <v>12043.432794</v>
      </c>
      <c r="AB82" s="83">
        <v>0</v>
      </c>
      <c r="AC82" s="83">
        <v>0</v>
      </c>
      <c r="AD82" s="83">
        <v>0</v>
      </c>
      <c r="AE82" s="83">
        <v>1013341.13830527</v>
      </c>
      <c r="AF82" s="83">
        <v>0</v>
      </c>
      <c r="AG82" s="83">
        <v>0</v>
      </c>
      <c r="AH82" s="83">
        <v>0</v>
      </c>
      <c r="AI82" s="83">
        <v>308711.26404757501</v>
      </c>
      <c r="AJ82" s="83">
        <v>0</v>
      </c>
      <c r="AK82" s="83">
        <v>104664.444744686</v>
      </c>
      <c r="AL82" s="83">
        <v>0</v>
      </c>
      <c r="AM82" s="83">
        <v>0</v>
      </c>
      <c r="AN82" s="83">
        <v>1438760.2798915301</v>
      </c>
      <c r="AO82" s="83">
        <v>0</v>
      </c>
      <c r="AP82" s="83">
        <v>0</v>
      </c>
    </row>
    <row r="83" spans="1:42" x14ac:dyDescent="0.2">
      <c r="A83" s="83" t="s">
        <v>303</v>
      </c>
      <c r="B83" s="83">
        <v>2022</v>
      </c>
      <c r="C83" s="83" t="s">
        <v>301</v>
      </c>
      <c r="D83" s="83" t="s">
        <v>297</v>
      </c>
      <c r="E83" s="83">
        <v>0</v>
      </c>
      <c r="F83" s="83">
        <v>0</v>
      </c>
      <c r="G83" s="83">
        <v>0</v>
      </c>
      <c r="H83" s="83">
        <v>0</v>
      </c>
      <c r="I83" s="83">
        <v>197</v>
      </c>
      <c r="J83" s="83">
        <v>53</v>
      </c>
      <c r="K83" s="83">
        <v>0</v>
      </c>
      <c r="L83" s="83">
        <v>0</v>
      </c>
      <c r="M83" s="83">
        <v>7.9218181818181801</v>
      </c>
      <c r="N83" s="83">
        <v>0</v>
      </c>
      <c r="O83" s="83">
        <v>0</v>
      </c>
      <c r="P83" s="83">
        <v>0</v>
      </c>
      <c r="Q83" s="83">
        <v>0</v>
      </c>
      <c r="R83" s="83">
        <v>0</v>
      </c>
      <c r="S83" s="83">
        <v>0</v>
      </c>
      <c r="T83" s="83">
        <v>231.14999999999901</v>
      </c>
      <c r="U83" s="83">
        <v>0</v>
      </c>
      <c r="V83" s="83">
        <v>0</v>
      </c>
      <c r="W83" s="83">
        <v>0</v>
      </c>
      <c r="X83" s="83">
        <v>0</v>
      </c>
      <c r="Y83" s="83">
        <v>0</v>
      </c>
      <c r="Z83" s="83">
        <v>0</v>
      </c>
      <c r="AA83" s="83">
        <v>12742.408131</v>
      </c>
      <c r="AB83" s="83">
        <v>0</v>
      </c>
      <c r="AC83" s="83">
        <v>0</v>
      </c>
      <c r="AD83" s="83">
        <v>0</v>
      </c>
      <c r="AE83" s="83">
        <v>1013341.13830527</v>
      </c>
      <c r="AF83" s="83">
        <v>0</v>
      </c>
      <c r="AG83" s="83">
        <v>0</v>
      </c>
      <c r="AH83" s="83">
        <v>0</v>
      </c>
      <c r="AI83" s="83">
        <v>411378.068728349</v>
      </c>
      <c r="AJ83" s="83">
        <v>0</v>
      </c>
      <c r="AK83" s="83">
        <v>115116.71194351801</v>
      </c>
      <c r="AL83" s="83">
        <v>0</v>
      </c>
      <c r="AM83" s="83">
        <v>0</v>
      </c>
      <c r="AN83" s="83">
        <v>1552578.3271081401</v>
      </c>
      <c r="AO83" s="83">
        <v>0</v>
      </c>
      <c r="AP83" s="83">
        <v>0</v>
      </c>
    </row>
    <row r="84" spans="1:42" x14ac:dyDescent="0.2">
      <c r="A84" s="83" t="s">
        <v>303</v>
      </c>
      <c r="B84" s="83">
        <v>2024</v>
      </c>
      <c r="C84" s="83" t="s">
        <v>301</v>
      </c>
      <c r="D84" s="83" t="s">
        <v>297</v>
      </c>
      <c r="E84" s="83">
        <v>0</v>
      </c>
      <c r="F84" s="83">
        <v>0</v>
      </c>
      <c r="G84" s="83">
        <v>0</v>
      </c>
      <c r="H84" s="83">
        <v>0</v>
      </c>
      <c r="I84" s="83">
        <v>197</v>
      </c>
      <c r="J84" s="83">
        <v>53</v>
      </c>
      <c r="K84" s="83">
        <v>0</v>
      </c>
      <c r="L84" s="83">
        <v>0</v>
      </c>
      <c r="M84" s="83">
        <v>8.7190909090909106</v>
      </c>
      <c r="N84" s="83">
        <v>0</v>
      </c>
      <c r="O84" s="83">
        <v>0</v>
      </c>
      <c r="P84" s="83">
        <v>0</v>
      </c>
      <c r="Q84" s="83">
        <v>0</v>
      </c>
      <c r="R84" s="83">
        <v>0</v>
      </c>
      <c r="S84" s="83">
        <v>0</v>
      </c>
      <c r="T84" s="83">
        <v>250.14999999999901</v>
      </c>
      <c r="U84" s="83">
        <v>0</v>
      </c>
      <c r="V84" s="83">
        <v>0</v>
      </c>
      <c r="W84" s="83">
        <v>0</v>
      </c>
      <c r="X84" s="83">
        <v>0</v>
      </c>
      <c r="Y84" s="83">
        <v>0</v>
      </c>
      <c r="Z84" s="83">
        <v>0</v>
      </c>
      <c r="AA84" s="83">
        <v>14024.8377764999</v>
      </c>
      <c r="AB84" s="83">
        <v>0</v>
      </c>
      <c r="AC84" s="83">
        <v>0</v>
      </c>
      <c r="AD84" s="83">
        <v>0</v>
      </c>
      <c r="AE84" s="83">
        <v>1099640.9921063799</v>
      </c>
      <c r="AF84" s="83">
        <v>0</v>
      </c>
      <c r="AG84" s="83">
        <v>0</v>
      </c>
      <c r="AH84" s="83">
        <v>0</v>
      </c>
      <c r="AI84" s="83">
        <v>405650.89277993399</v>
      </c>
      <c r="AJ84" s="83">
        <v>0</v>
      </c>
      <c r="AK84" s="83">
        <v>129523.169975089</v>
      </c>
      <c r="AL84" s="83">
        <v>0</v>
      </c>
      <c r="AM84" s="83">
        <v>0</v>
      </c>
      <c r="AN84" s="83">
        <v>1648839.8926379101</v>
      </c>
      <c r="AO84" s="83">
        <v>0</v>
      </c>
      <c r="AP84" s="83">
        <v>0</v>
      </c>
    </row>
    <row r="85" spans="1:42" x14ac:dyDescent="0.2">
      <c r="A85" s="83" t="s">
        <v>303</v>
      </c>
      <c r="B85" s="83">
        <v>2026</v>
      </c>
      <c r="C85" s="83" t="s">
        <v>301</v>
      </c>
      <c r="D85" s="83" t="s">
        <v>297</v>
      </c>
      <c r="E85" s="83">
        <v>0</v>
      </c>
      <c r="F85" s="83">
        <v>0</v>
      </c>
      <c r="G85" s="83">
        <v>0</v>
      </c>
      <c r="H85" s="83">
        <v>0</v>
      </c>
      <c r="I85" s="83">
        <v>197</v>
      </c>
      <c r="J85" s="83">
        <v>53</v>
      </c>
      <c r="K85" s="83">
        <v>0</v>
      </c>
      <c r="L85" s="83">
        <v>0</v>
      </c>
      <c r="M85" s="83">
        <v>10.0354545454544</v>
      </c>
      <c r="N85" s="83">
        <v>0</v>
      </c>
      <c r="O85" s="83">
        <v>0</v>
      </c>
      <c r="P85" s="83">
        <v>0</v>
      </c>
      <c r="Q85" s="83">
        <v>0</v>
      </c>
      <c r="R85" s="83">
        <v>0</v>
      </c>
      <c r="S85" s="83">
        <v>0</v>
      </c>
      <c r="T85" s="83">
        <v>250.14999999999901</v>
      </c>
      <c r="U85" s="83">
        <v>0</v>
      </c>
      <c r="V85" s="83">
        <v>0</v>
      </c>
      <c r="W85" s="83">
        <v>0</v>
      </c>
      <c r="X85" s="83">
        <v>0</v>
      </c>
      <c r="Y85" s="83">
        <v>0</v>
      </c>
      <c r="Z85" s="83">
        <v>0</v>
      </c>
      <c r="AA85" s="83">
        <v>16142.2358685</v>
      </c>
      <c r="AB85" s="83">
        <v>0</v>
      </c>
      <c r="AC85" s="83">
        <v>0</v>
      </c>
      <c r="AD85" s="83">
        <v>0</v>
      </c>
      <c r="AE85" s="83">
        <v>1099640.9921063799</v>
      </c>
      <c r="AF85" s="83">
        <v>0</v>
      </c>
      <c r="AG85" s="83">
        <v>0</v>
      </c>
      <c r="AH85" s="83">
        <v>0</v>
      </c>
      <c r="AI85" s="83">
        <v>399991.20474235201</v>
      </c>
      <c r="AJ85" s="83">
        <v>0</v>
      </c>
      <c r="AK85" s="83">
        <v>128825.57516105</v>
      </c>
      <c r="AL85" s="83">
        <v>0</v>
      </c>
      <c r="AM85" s="83">
        <v>0</v>
      </c>
      <c r="AN85" s="83">
        <v>1644600.00787829</v>
      </c>
      <c r="AO85" s="83">
        <v>0</v>
      </c>
      <c r="AP85" s="83">
        <v>0</v>
      </c>
    </row>
    <row r="86" spans="1:42" x14ac:dyDescent="0.2">
      <c r="A86" s="83" t="s">
        <v>303</v>
      </c>
      <c r="B86" s="83">
        <v>2028</v>
      </c>
      <c r="C86" s="83" t="s">
        <v>301</v>
      </c>
      <c r="D86" s="83" t="s">
        <v>297</v>
      </c>
      <c r="E86" s="83">
        <v>0</v>
      </c>
      <c r="F86" s="83">
        <v>0</v>
      </c>
      <c r="G86" s="83">
        <v>0</v>
      </c>
      <c r="H86" s="83">
        <v>0</v>
      </c>
      <c r="I86" s="83">
        <v>197</v>
      </c>
      <c r="J86" s="83">
        <v>53</v>
      </c>
      <c r="K86" s="83">
        <v>0</v>
      </c>
      <c r="L86" s="83">
        <v>0</v>
      </c>
      <c r="M86" s="83">
        <v>12.095454545454499</v>
      </c>
      <c r="N86" s="83">
        <v>0</v>
      </c>
      <c r="O86" s="83">
        <v>0</v>
      </c>
      <c r="P86" s="83">
        <v>0</v>
      </c>
      <c r="Q86" s="83">
        <v>0</v>
      </c>
      <c r="R86" s="83">
        <v>0</v>
      </c>
      <c r="S86" s="83">
        <v>0</v>
      </c>
      <c r="T86" s="83">
        <v>250.14999999999901</v>
      </c>
      <c r="U86" s="83">
        <v>0</v>
      </c>
      <c r="V86" s="83">
        <v>0</v>
      </c>
      <c r="W86" s="83">
        <v>0</v>
      </c>
      <c r="X86" s="83">
        <v>0</v>
      </c>
      <c r="Y86" s="83">
        <v>0</v>
      </c>
      <c r="Z86" s="83">
        <v>0</v>
      </c>
      <c r="AA86" s="83">
        <v>19455.7884075</v>
      </c>
      <c r="AB86" s="83">
        <v>0</v>
      </c>
      <c r="AC86" s="83">
        <v>0</v>
      </c>
      <c r="AD86" s="83">
        <v>0</v>
      </c>
      <c r="AE86" s="83">
        <v>1099640.9921063799</v>
      </c>
      <c r="AF86" s="83">
        <v>0</v>
      </c>
      <c r="AG86" s="83">
        <v>0</v>
      </c>
      <c r="AH86" s="83">
        <v>0</v>
      </c>
      <c r="AI86" s="83">
        <v>394419.99037343898</v>
      </c>
      <c r="AJ86" s="83">
        <v>0</v>
      </c>
      <c r="AK86" s="83">
        <v>128127.980347013</v>
      </c>
      <c r="AL86" s="83">
        <v>0</v>
      </c>
      <c r="AM86" s="83">
        <v>0</v>
      </c>
      <c r="AN86" s="83">
        <v>1641644.75123434</v>
      </c>
      <c r="AO86" s="83">
        <v>0</v>
      </c>
      <c r="AP86" s="83">
        <v>0</v>
      </c>
    </row>
    <row r="87" spans="1:42" x14ac:dyDescent="0.2">
      <c r="A87" s="83" t="s">
        <v>303</v>
      </c>
      <c r="B87" s="83">
        <v>2030</v>
      </c>
      <c r="C87" s="83" t="s">
        <v>301</v>
      </c>
      <c r="D87" s="83" t="s">
        <v>297</v>
      </c>
      <c r="E87" s="83">
        <v>0</v>
      </c>
      <c r="F87" s="83">
        <v>0</v>
      </c>
      <c r="G87" s="83">
        <v>0</v>
      </c>
      <c r="H87" s="83">
        <v>0</v>
      </c>
      <c r="I87" s="83">
        <v>197</v>
      </c>
      <c r="J87" s="83">
        <v>53</v>
      </c>
      <c r="K87" s="83">
        <v>0</v>
      </c>
      <c r="L87" s="83">
        <v>0</v>
      </c>
      <c r="M87" s="83">
        <v>15.1409090909091</v>
      </c>
      <c r="N87" s="83">
        <v>0</v>
      </c>
      <c r="O87" s="83">
        <v>0</v>
      </c>
      <c r="P87" s="83">
        <v>0</v>
      </c>
      <c r="Q87" s="83">
        <v>0</v>
      </c>
      <c r="R87" s="83">
        <v>0</v>
      </c>
      <c r="S87" s="83">
        <v>0</v>
      </c>
      <c r="T87" s="83">
        <v>250.14999999999901</v>
      </c>
      <c r="U87" s="83">
        <v>0</v>
      </c>
      <c r="V87" s="83">
        <v>0</v>
      </c>
      <c r="W87" s="83">
        <v>0</v>
      </c>
      <c r="X87" s="83">
        <v>0</v>
      </c>
      <c r="Y87" s="83">
        <v>0</v>
      </c>
      <c r="Z87" s="83">
        <v>0</v>
      </c>
      <c r="AA87" s="83">
        <v>24354.464932499999</v>
      </c>
      <c r="AB87" s="83">
        <v>0</v>
      </c>
      <c r="AC87" s="83">
        <v>0</v>
      </c>
      <c r="AD87" s="83">
        <v>0</v>
      </c>
      <c r="AE87" s="83">
        <v>1099640.9921063799</v>
      </c>
      <c r="AF87" s="83">
        <v>0</v>
      </c>
      <c r="AG87" s="83">
        <v>0</v>
      </c>
      <c r="AH87" s="83">
        <v>0</v>
      </c>
      <c r="AI87" s="83">
        <v>388914.16736600699</v>
      </c>
      <c r="AJ87" s="83">
        <v>0</v>
      </c>
      <c r="AK87" s="83">
        <v>127442.81594662501</v>
      </c>
      <c r="AL87" s="83">
        <v>0</v>
      </c>
      <c r="AM87" s="83">
        <v>0</v>
      </c>
      <c r="AN87" s="83">
        <v>1640352.44035152</v>
      </c>
      <c r="AO87" s="83">
        <v>0</v>
      </c>
      <c r="AP87" s="83">
        <v>0</v>
      </c>
    </row>
    <row r="88" spans="1:42" x14ac:dyDescent="0.2">
      <c r="A88" s="83" t="s">
        <v>303</v>
      </c>
      <c r="B88" s="83">
        <v>2032</v>
      </c>
      <c r="C88" s="83" t="s">
        <v>301</v>
      </c>
      <c r="D88" s="83" t="s">
        <v>297</v>
      </c>
      <c r="E88" s="83">
        <v>0</v>
      </c>
      <c r="F88" s="83">
        <v>0</v>
      </c>
      <c r="G88" s="83">
        <v>0</v>
      </c>
      <c r="H88" s="83">
        <v>0</v>
      </c>
      <c r="I88" s="83">
        <v>662.50289669301605</v>
      </c>
      <c r="J88" s="83">
        <v>53</v>
      </c>
      <c r="K88" s="83">
        <v>0</v>
      </c>
      <c r="L88" s="83">
        <v>0</v>
      </c>
      <c r="M88" s="83">
        <v>18.7990909090908</v>
      </c>
      <c r="N88" s="83">
        <v>0</v>
      </c>
      <c r="O88" s="83">
        <v>0</v>
      </c>
      <c r="P88" s="83">
        <v>132.01139241741501</v>
      </c>
      <c r="Q88" s="83">
        <v>0</v>
      </c>
      <c r="R88" s="83">
        <v>0</v>
      </c>
      <c r="S88" s="83">
        <v>0</v>
      </c>
      <c r="T88" s="83">
        <v>250.14999999999901</v>
      </c>
      <c r="U88" s="83">
        <v>0</v>
      </c>
      <c r="V88" s="83">
        <v>235224.85038246799</v>
      </c>
      <c r="W88" s="83">
        <v>0</v>
      </c>
      <c r="X88" s="83">
        <v>0</v>
      </c>
      <c r="Y88" s="83">
        <v>0</v>
      </c>
      <c r="Z88" s="83">
        <v>0</v>
      </c>
      <c r="AA88" s="83">
        <v>28191.008632499899</v>
      </c>
      <c r="AB88" s="83">
        <v>0</v>
      </c>
      <c r="AC88" s="83">
        <v>0</v>
      </c>
      <c r="AD88" s="83">
        <v>0</v>
      </c>
      <c r="AE88" s="83">
        <v>1099640.9921063799</v>
      </c>
      <c r="AF88" s="83">
        <v>0</v>
      </c>
      <c r="AG88" s="83">
        <v>0</v>
      </c>
      <c r="AH88" s="83">
        <v>0</v>
      </c>
      <c r="AI88" s="83">
        <v>1420416.1493086801</v>
      </c>
      <c r="AJ88" s="83">
        <v>0</v>
      </c>
      <c r="AK88" s="83">
        <v>99647.552019635899</v>
      </c>
      <c r="AL88" s="83">
        <v>0</v>
      </c>
      <c r="AM88" s="83">
        <v>0</v>
      </c>
      <c r="AN88" s="83">
        <v>2883120.5524496702</v>
      </c>
      <c r="AO88" s="83">
        <v>0</v>
      </c>
      <c r="AP88" s="83">
        <v>0</v>
      </c>
    </row>
    <row r="89" spans="1:42" x14ac:dyDescent="0.2">
      <c r="A89" s="83" t="s">
        <v>303</v>
      </c>
      <c r="B89" s="83">
        <v>2034</v>
      </c>
      <c r="C89" s="83" t="s">
        <v>301</v>
      </c>
      <c r="D89" s="83" t="s">
        <v>297</v>
      </c>
      <c r="E89" s="83">
        <v>0</v>
      </c>
      <c r="F89" s="83">
        <v>0</v>
      </c>
      <c r="G89" s="83">
        <v>0</v>
      </c>
      <c r="H89" s="83">
        <v>0</v>
      </c>
      <c r="I89" s="83">
        <v>662.50289669301605</v>
      </c>
      <c r="J89" s="83">
        <v>53</v>
      </c>
      <c r="K89" s="83">
        <v>0</v>
      </c>
      <c r="L89" s="83">
        <v>0</v>
      </c>
      <c r="M89" s="83">
        <v>20.526363636363602</v>
      </c>
      <c r="N89" s="83">
        <v>0</v>
      </c>
      <c r="O89" s="83">
        <v>0</v>
      </c>
      <c r="P89" s="83">
        <v>132.01139241741501</v>
      </c>
      <c r="Q89" s="83">
        <v>0</v>
      </c>
      <c r="R89" s="83">
        <v>0</v>
      </c>
      <c r="S89" s="83">
        <v>0</v>
      </c>
      <c r="T89" s="83">
        <v>250.14999999999901</v>
      </c>
      <c r="U89" s="83">
        <v>0</v>
      </c>
      <c r="V89" s="83">
        <v>0</v>
      </c>
      <c r="W89" s="83">
        <v>0</v>
      </c>
      <c r="X89" s="83">
        <v>0</v>
      </c>
      <c r="Y89" s="83">
        <v>0</v>
      </c>
      <c r="Z89" s="83">
        <v>0</v>
      </c>
      <c r="AA89" s="83">
        <v>33017.079778500003</v>
      </c>
      <c r="AB89" s="83">
        <v>0</v>
      </c>
      <c r="AC89" s="83">
        <v>0</v>
      </c>
      <c r="AD89" s="83">
        <v>0</v>
      </c>
      <c r="AE89" s="83">
        <v>1099640.9921063799</v>
      </c>
      <c r="AF89" s="83">
        <v>0</v>
      </c>
      <c r="AG89" s="83">
        <v>0</v>
      </c>
      <c r="AH89" s="83">
        <v>0</v>
      </c>
      <c r="AI89" s="83">
        <v>1459738.20219731</v>
      </c>
      <c r="AJ89" s="83">
        <v>0</v>
      </c>
      <c r="AK89" s="83">
        <v>126073.978795487</v>
      </c>
      <c r="AL89" s="83">
        <v>0</v>
      </c>
      <c r="AM89" s="83">
        <v>0</v>
      </c>
      <c r="AN89" s="83">
        <v>2718470.2528776899</v>
      </c>
      <c r="AO89" s="83">
        <v>0</v>
      </c>
      <c r="AP89" s="83">
        <v>0</v>
      </c>
    </row>
    <row r="90" spans="1:42" x14ac:dyDescent="0.2">
      <c r="A90" s="83" t="s">
        <v>303</v>
      </c>
      <c r="B90" s="83">
        <v>2036</v>
      </c>
      <c r="C90" s="83" t="s">
        <v>301</v>
      </c>
      <c r="D90" s="83" t="s">
        <v>297</v>
      </c>
      <c r="E90" s="83">
        <v>0</v>
      </c>
      <c r="F90" s="83">
        <v>0</v>
      </c>
      <c r="G90" s="83">
        <v>0</v>
      </c>
      <c r="H90" s="83">
        <v>0</v>
      </c>
      <c r="I90" s="83">
        <v>2174.45876923076</v>
      </c>
      <c r="J90" s="83">
        <v>53</v>
      </c>
      <c r="K90" s="83">
        <v>0</v>
      </c>
      <c r="L90" s="83">
        <v>0</v>
      </c>
      <c r="M90" s="83">
        <v>22.433636363636399</v>
      </c>
      <c r="N90" s="83">
        <v>0</v>
      </c>
      <c r="O90" s="83">
        <v>0</v>
      </c>
      <c r="P90" s="83">
        <v>423.47362432281199</v>
      </c>
      <c r="Q90" s="83">
        <v>0</v>
      </c>
      <c r="R90" s="83">
        <v>0</v>
      </c>
      <c r="S90" s="83">
        <v>0</v>
      </c>
      <c r="T90" s="83">
        <v>250.14999999999901</v>
      </c>
      <c r="U90" s="83">
        <v>0</v>
      </c>
      <c r="V90" s="83">
        <v>696168.84110187995</v>
      </c>
      <c r="W90" s="83">
        <v>0</v>
      </c>
      <c r="X90" s="83">
        <v>0</v>
      </c>
      <c r="Y90" s="83">
        <v>0</v>
      </c>
      <c r="Z90" s="83">
        <v>0</v>
      </c>
      <c r="AA90" s="83">
        <v>33898.673982699998</v>
      </c>
      <c r="AB90" s="83">
        <v>0</v>
      </c>
      <c r="AC90" s="83">
        <v>0</v>
      </c>
      <c r="AD90" s="83">
        <v>0</v>
      </c>
      <c r="AE90" s="83">
        <v>1099640.9921063799</v>
      </c>
      <c r="AF90" s="83">
        <v>0</v>
      </c>
      <c r="AG90" s="83">
        <v>0</v>
      </c>
      <c r="AH90" s="83">
        <v>0</v>
      </c>
      <c r="AI90" s="83">
        <v>4831746.8531662496</v>
      </c>
      <c r="AJ90" s="83">
        <v>0</v>
      </c>
      <c r="AK90" s="83">
        <v>93320.202831712595</v>
      </c>
      <c r="AL90" s="83">
        <v>0</v>
      </c>
      <c r="AM90" s="83">
        <v>0</v>
      </c>
      <c r="AN90" s="83">
        <v>6754775.56318893</v>
      </c>
      <c r="AO90" s="83">
        <v>0</v>
      </c>
      <c r="AP90" s="83">
        <v>0</v>
      </c>
    </row>
    <row r="91" spans="1:42" x14ac:dyDescent="0.2">
      <c r="A91" s="83" t="s">
        <v>303</v>
      </c>
      <c r="B91" s="83">
        <v>2038</v>
      </c>
      <c r="C91" s="83" t="s">
        <v>301</v>
      </c>
      <c r="D91" s="83" t="s">
        <v>297</v>
      </c>
      <c r="E91" s="83">
        <v>0</v>
      </c>
      <c r="F91" s="83">
        <v>0</v>
      </c>
      <c r="G91" s="83">
        <v>0</v>
      </c>
      <c r="H91" s="83">
        <v>0</v>
      </c>
      <c r="I91" s="83">
        <v>2174.45876923076</v>
      </c>
      <c r="J91" s="83">
        <v>53</v>
      </c>
      <c r="K91" s="83">
        <v>0</v>
      </c>
      <c r="L91" s="83">
        <v>0</v>
      </c>
      <c r="M91" s="83">
        <v>24.312727272727201</v>
      </c>
      <c r="N91" s="83">
        <v>0</v>
      </c>
      <c r="O91" s="83">
        <v>0</v>
      </c>
      <c r="P91" s="83">
        <v>427.88070179835398</v>
      </c>
      <c r="Q91" s="83">
        <v>0</v>
      </c>
      <c r="R91" s="83">
        <v>0</v>
      </c>
      <c r="S91" s="83">
        <v>0</v>
      </c>
      <c r="T91" s="83">
        <v>250.14999999999901</v>
      </c>
      <c r="U91" s="83">
        <v>0</v>
      </c>
      <c r="V91" s="83">
        <v>2222.3658</v>
      </c>
      <c r="W91" s="83">
        <v>0</v>
      </c>
      <c r="X91" s="83">
        <v>0</v>
      </c>
      <c r="Y91" s="83">
        <v>0</v>
      </c>
      <c r="Z91" s="83">
        <v>0</v>
      </c>
      <c r="AA91" s="83">
        <v>39107.523875999999</v>
      </c>
      <c r="AB91" s="83">
        <v>0</v>
      </c>
      <c r="AC91" s="83">
        <v>0</v>
      </c>
      <c r="AD91" s="83">
        <v>0</v>
      </c>
      <c r="AE91" s="83">
        <v>1099640.9921063799</v>
      </c>
      <c r="AF91" s="83">
        <v>0</v>
      </c>
      <c r="AG91" s="83">
        <v>0</v>
      </c>
      <c r="AH91" s="83">
        <v>0</v>
      </c>
      <c r="AI91" s="83">
        <v>4932391.61036098</v>
      </c>
      <c r="AJ91" s="83">
        <v>0</v>
      </c>
      <c r="AK91" s="83">
        <v>124717.572057999</v>
      </c>
      <c r="AL91" s="83">
        <v>0</v>
      </c>
      <c r="AM91" s="83">
        <v>0</v>
      </c>
      <c r="AN91" s="83">
        <v>6198080.0642013699</v>
      </c>
      <c r="AO91" s="83">
        <v>0</v>
      </c>
      <c r="AP91" s="83">
        <v>0</v>
      </c>
    </row>
    <row r="92" spans="1:42" x14ac:dyDescent="0.2">
      <c r="A92" s="83" t="s">
        <v>303</v>
      </c>
      <c r="B92" s="83">
        <v>2040</v>
      </c>
      <c r="C92" s="83" t="s">
        <v>301</v>
      </c>
      <c r="D92" s="83" t="s">
        <v>297</v>
      </c>
      <c r="E92" s="83">
        <v>0</v>
      </c>
      <c r="F92" s="83">
        <v>0</v>
      </c>
      <c r="G92" s="83">
        <v>0</v>
      </c>
      <c r="H92" s="83">
        <v>0</v>
      </c>
      <c r="I92" s="83">
        <v>2174.45876923076</v>
      </c>
      <c r="J92" s="83">
        <v>53</v>
      </c>
      <c r="K92" s="83">
        <v>0</v>
      </c>
      <c r="L92" s="83">
        <v>0</v>
      </c>
      <c r="M92" s="83">
        <v>26.38</v>
      </c>
      <c r="N92" s="83">
        <v>0</v>
      </c>
      <c r="O92" s="83">
        <v>0</v>
      </c>
      <c r="P92" s="83">
        <v>449.20019021894001</v>
      </c>
      <c r="Q92" s="83">
        <v>0</v>
      </c>
      <c r="R92" s="83">
        <v>0</v>
      </c>
      <c r="S92" s="83">
        <v>0</v>
      </c>
      <c r="T92" s="83">
        <v>250.14999999999901</v>
      </c>
      <c r="U92" s="83">
        <v>0</v>
      </c>
      <c r="V92" s="83">
        <v>11133.105997516401</v>
      </c>
      <c r="W92" s="83">
        <v>0</v>
      </c>
      <c r="X92" s="83">
        <v>0</v>
      </c>
      <c r="Y92" s="83">
        <v>0</v>
      </c>
      <c r="Z92" s="83">
        <v>0</v>
      </c>
      <c r="AA92" s="83">
        <v>42432.774747000003</v>
      </c>
      <c r="AB92" s="83">
        <v>0</v>
      </c>
      <c r="AC92" s="83">
        <v>0</v>
      </c>
      <c r="AD92" s="83">
        <v>0</v>
      </c>
      <c r="AE92" s="83">
        <v>1099640.9921063799</v>
      </c>
      <c r="AF92" s="83">
        <v>0</v>
      </c>
      <c r="AG92" s="83">
        <v>0</v>
      </c>
      <c r="AH92" s="83">
        <v>0</v>
      </c>
      <c r="AI92" s="83">
        <v>4863673.4665201697</v>
      </c>
      <c r="AJ92" s="83">
        <v>0</v>
      </c>
      <c r="AK92" s="83">
        <v>123910.43700485</v>
      </c>
      <c r="AL92" s="83">
        <v>0</v>
      </c>
      <c r="AM92" s="83">
        <v>0</v>
      </c>
      <c r="AN92" s="83">
        <v>6140790.7763759196</v>
      </c>
      <c r="AO92" s="83">
        <v>0</v>
      </c>
      <c r="AP92" s="83">
        <v>0</v>
      </c>
    </row>
    <row r="93" spans="1:42" x14ac:dyDescent="0.2">
      <c r="A93" s="83" t="s">
        <v>303</v>
      </c>
      <c r="B93" s="83">
        <v>2042</v>
      </c>
      <c r="C93" s="83" t="s">
        <v>301</v>
      </c>
      <c r="D93" s="83" t="s">
        <v>297</v>
      </c>
      <c r="E93" s="83">
        <v>0</v>
      </c>
      <c r="F93" s="83">
        <v>0</v>
      </c>
      <c r="G93" s="83">
        <v>0</v>
      </c>
      <c r="H93" s="83">
        <v>0</v>
      </c>
      <c r="I93" s="83">
        <v>2168.0587692307699</v>
      </c>
      <c r="J93" s="83">
        <v>50</v>
      </c>
      <c r="K93" s="83">
        <v>0</v>
      </c>
      <c r="L93" s="83">
        <v>0</v>
      </c>
      <c r="M93" s="83">
        <v>28.4381818181818</v>
      </c>
      <c r="N93" s="83">
        <v>0</v>
      </c>
      <c r="O93" s="83">
        <v>0</v>
      </c>
      <c r="P93" s="83">
        <v>462.53058156332298</v>
      </c>
      <c r="Q93" s="83">
        <v>0</v>
      </c>
      <c r="R93" s="83">
        <v>0</v>
      </c>
      <c r="S93" s="83">
        <v>0</v>
      </c>
      <c r="T93" s="83">
        <v>250.14999999999901</v>
      </c>
      <c r="U93" s="83">
        <v>0</v>
      </c>
      <c r="V93" s="83">
        <v>9020.7278697903494</v>
      </c>
      <c r="W93" s="83">
        <v>0</v>
      </c>
      <c r="X93" s="83">
        <v>0</v>
      </c>
      <c r="Y93" s="83">
        <v>0</v>
      </c>
      <c r="Z93" s="83">
        <v>0</v>
      </c>
      <c r="AA93" s="83">
        <v>45743.402703</v>
      </c>
      <c r="AB93" s="83">
        <v>0</v>
      </c>
      <c r="AC93" s="83">
        <v>0</v>
      </c>
      <c r="AD93" s="83">
        <v>0</v>
      </c>
      <c r="AE93" s="83">
        <v>1099640.9921063799</v>
      </c>
      <c r="AF93" s="83">
        <v>0</v>
      </c>
      <c r="AG93" s="83">
        <v>0</v>
      </c>
      <c r="AH93" s="83">
        <v>0</v>
      </c>
      <c r="AI93" s="83">
        <v>4782293.3031101096</v>
      </c>
      <c r="AJ93" s="83">
        <v>0</v>
      </c>
      <c r="AK93" s="83">
        <v>116193.9832878</v>
      </c>
      <c r="AL93" s="83">
        <v>0</v>
      </c>
      <c r="AM93" s="83">
        <v>0</v>
      </c>
      <c r="AN93" s="83">
        <v>6052892.4090770902</v>
      </c>
      <c r="AO93" s="83">
        <v>0</v>
      </c>
      <c r="AP93" s="83">
        <v>0</v>
      </c>
    </row>
    <row r="94" spans="1:42" x14ac:dyDescent="0.2">
      <c r="A94" s="83" t="s">
        <v>303</v>
      </c>
      <c r="B94" s="83">
        <v>2044</v>
      </c>
      <c r="C94" s="83" t="s">
        <v>301</v>
      </c>
      <c r="D94" s="83" t="s">
        <v>297</v>
      </c>
      <c r="E94" s="83">
        <v>0</v>
      </c>
      <c r="F94" s="83">
        <v>0</v>
      </c>
      <c r="G94" s="83">
        <v>0</v>
      </c>
      <c r="H94" s="83">
        <v>0</v>
      </c>
      <c r="I94" s="83">
        <v>2168.0587692307699</v>
      </c>
      <c r="J94" s="83">
        <v>50</v>
      </c>
      <c r="K94" s="83">
        <v>0</v>
      </c>
      <c r="L94" s="83">
        <v>0</v>
      </c>
      <c r="M94" s="83">
        <v>30.519090909090899</v>
      </c>
      <c r="N94" s="83">
        <v>0</v>
      </c>
      <c r="O94" s="83">
        <v>0</v>
      </c>
      <c r="P94" s="83">
        <v>463.57874454674902</v>
      </c>
      <c r="Q94" s="83">
        <v>0</v>
      </c>
      <c r="R94" s="83">
        <v>0</v>
      </c>
      <c r="S94" s="83">
        <v>0</v>
      </c>
      <c r="T94" s="83">
        <v>250.14999999999901</v>
      </c>
      <c r="U94" s="83">
        <v>0</v>
      </c>
      <c r="V94" s="83">
        <v>481.16460000000001</v>
      </c>
      <c r="W94" s="83">
        <v>0</v>
      </c>
      <c r="X94" s="83">
        <v>0</v>
      </c>
      <c r="Y94" s="83">
        <v>0</v>
      </c>
      <c r="Z94" s="83">
        <v>0</v>
      </c>
      <c r="AA94" s="83">
        <v>49090.587946499902</v>
      </c>
      <c r="AB94" s="83">
        <v>0</v>
      </c>
      <c r="AC94" s="83">
        <v>0</v>
      </c>
      <c r="AD94" s="83">
        <v>0</v>
      </c>
      <c r="AE94" s="83">
        <v>1099640.9921063799</v>
      </c>
      <c r="AF94" s="83">
        <v>0</v>
      </c>
      <c r="AG94" s="83">
        <v>0</v>
      </c>
      <c r="AH94" s="83">
        <v>0</v>
      </c>
      <c r="AI94" s="83">
        <v>4718305.7299409099</v>
      </c>
      <c r="AJ94" s="83">
        <v>0</v>
      </c>
      <c r="AK94" s="83">
        <v>115863.88563165</v>
      </c>
      <c r="AL94" s="83">
        <v>0</v>
      </c>
      <c r="AM94" s="83">
        <v>0</v>
      </c>
      <c r="AN94" s="83">
        <v>5983382.3602254502</v>
      </c>
      <c r="AO94" s="83">
        <v>0</v>
      </c>
      <c r="AP94" s="83">
        <v>0</v>
      </c>
    </row>
    <row r="95" spans="1:42" x14ac:dyDescent="0.2">
      <c r="A95" s="83" t="s">
        <v>303</v>
      </c>
      <c r="B95" s="83">
        <v>2046</v>
      </c>
      <c r="C95" s="83" t="s">
        <v>301</v>
      </c>
      <c r="D95" s="83" t="s">
        <v>297</v>
      </c>
      <c r="E95" s="83">
        <v>0</v>
      </c>
      <c r="F95" s="83">
        <v>0</v>
      </c>
      <c r="G95" s="83">
        <v>0</v>
      </c>
      <c r="H95" s="83">
        <v>0</v>
      </c>
      <c r="I95" s="83">
        <v>2113.6450959311701</v>
      </c>
      <c r="J95" s="83">
        <v>50</v>
      </c>
      <c r="K95" s="83">
        <v>0</v>
      </c>
      <c r="L95" s="83">
        <v>0</v>
      </c>
      <c r="M95" s="83">
        <v>31.999090909090899</v>
      </c>
      <c r="N95" s="83">
        <v>0</v>
      </c>
      <c r="O95" s="83">
        <v>0</v>
      </c>
      <c r="P95" s="83">
        <v>469.475468154716</v>
      </c>
      <c r="Q95" s="83">
        <v>0</v>
      </c>
      <c r="R95" s="83">
        <v>0</v>
      </c>
      <c r="S95" s="83">
        <v>0</v>
      </c>
      <c r="T95" s="83">
        <v>250.14999999999901</v>
      </c>
      <c r="U95" s="83">
        <v>0</v>
      </c>
      <c r="V95" s="83">
        <v>3719.0972940183801</v>
      </c>
      <c r="W95" s="83">
        <v>0</v>
      </c>
      <c r="X95" s="83">
        <v>0</v>
      </c>
      <c r="Y95" s="83">
        <v>0</v>
      </c>
      <c r="Z95" s="83">
        <v>0</v>
      </c>
      <c r="AA95" s="83">
        <v>51471.198508499998</v>
      </c>
      <c r="AB95" s="83">
        <v>0</v>
      </c>
      <c r="AC95" s="83">
        <v>0</v>
      </c>
      <c r="AD95" s="83">
        <v>0</v>
      </c>
      <c r="AE95" s="83">
        <v>1099640.9921063799</v>
      </c>
      <c r="AF95" s="83">
        <v>0</v>
      </c>
      <c r="AG95" s="83">
        <v>0</v>
      </c>
      <c r="AH95" s="83">
        <v>0</v>
      </c>
      <c r="AI95" s="83">
        <v>4561814.4365612296</v>
      </c>
      <c r="AJ95" s="83">
        <v>0</v>
      </c>
      <c r="AK95" s="83">
        <v>115193.925272714</v>
      </c>
      <c r="AL95" s="83">
        <v>0</v>
      </c>
      <c r="AM95" s="83">
        <v>0</v>
      </c>
      <c r="AN95" s="83">
        <v>5831839.6497428501</v>
      </c>
      <c r="AO95" s="83">
        <v>0</v>
      </c>
      <c r="AP95" s="83">
        <v>0</v>
      </c>
    </row>
    <row r="96" spans="1:42" x14ac:dyDescent="0.2">
      <c r="A96" s="83" t="s">
        <v>303</v>
      </c>
      <c r="B96" s="83">
        <v>2048</v>
      </c>
      <c r="C96" s="83" t="s">
        <v>301</v>
      </c>
      <c r="D96" s="83" t="s">
        <v>297</v>
      </c>
      <c r="E96" s="83">
        <v>0</v>
      </c>
      <c r="F96" s="83">
        <v>0</v>
      </c>
      <c r="G96" s="83">
        <v>0</v>
      </c>
      <c r="H96" s="83">
        <v>0</v>
      </c>
      <c r="I96" s="83">
        <v>2453.3911528756498</v>
      </c>
      <c r="J96" s="83">
        <v>0</v>
      </c>
      <c r="K96" s="83">
        <v>0</v>
      </c>
      <c r="L96" s="83">
        <v>0</v>
      </c>
      <c r="M96" s="83">
        <v>34.195454545454503</v>
      </c>
      <c r="N96" s="83">
        <v>0</v>
      </c>
      <c r="O96" s="83">
        <v>0</v>
      </c>
      <c r="P96" s="83">
        <v>386.786162607081</v>
      </c>
      <c r="Q96" s="83">
        <v>0</v>
      </c>
      <c r="R96" s="83">
        <v>0</v>
      </c>
      <c r="S96" s="83">
        <v>0</v>
      </c>
      <c r="T96" s="83">
        <v>250.14999999999901</v>
      </c>
      <c r="U96" s="83">
        <v>0</v>
      </c>
      <c r="V96" s="83">
        <v>184196.773665441</v>
      </c>
      <c r="W96" s="83">
        <v>0</v>
      </c>
      <c r="X96" s="83">
        <v>0</v>
      </c>
      <c r="Y96" s="83">
        <v>0</v>
      </c>
      <c r="Z96" s="83">
        <v>0</v>
      </c>
      <c r="AA96" s="83">
        <v>55004.094772500001</v>
      </c>
      <c r="AB96" s="83">
        <v>0</v>
      </c>
      <c r="AC96" s="83">
        <v>0</v>
      </c>
      <c r="AD96" s="83">
        <v>0</v>
      </c>
      <c r="AE96" s="83">
        <v>1099640.9921063799</v>
      </c>
      <c r="AF96" s="83">
        <v>0</v>
      </c>
      <c r="AG96" s="83">
        <v>0</v>
      </c>
      <c r="AH96" s="83">
        <v>0</v>
      </c>
      <c r="AI96" s="83">
        <v>5252827.0922328001</v>
      </c>
      <c r="AJ96" s="83">
        <v>0</v>
      </c>
      <c r="AK96" s="83">
        <v>0</v>
      </c>
      <c r="AL96" s="83">
        <v>0</v>
      </c>
      <c r="AM96" s="83">
        <v>0</v>
      </c>
      <c r="AN96" s="83">
        <v>6591668.9527771296</v>
      </c>
      <c r="AO96" s="83">
        <v>0</v>
      </c>
      <c r="AP96" s="83">
        <v>0</v>
      </c>
    </row>
    <row r="97" spans="1:42" x14ac:dyDescent="0.2">
      <c r="A97" s="83" t="s">
        <v>303</v>
      </c>
      <c r="B97" s="83">
        <v>2050</v>
      </c>
      <c r="C97" s="83" t="s">
        <v>301</v>
      </c>
      <c r="D97" s="83" t="s">
        <v>297</v>
      </c>
      <c r="E97" s="83">
        <v>0</v>
      </c>
      <c r="F97" s="83">
        <v>0</v>
      </c>
      <c r="G97" s="83">
        <v>0</v>
      </c>
      <c r="H97" s="83">
        <v>0</v>
      </c>
      <c r="I97" s="83">
        <v>2389.2911528756499</v>
      </c>
      <c r="J97" s="83">
        <v>163.8792</v>
      </c>
      <c r="K97" s="83">
        <v>0</v>
      </c>
      <c r="L97" s="83">
        <v>0</v>
      </c>
      <c r="M97" s="83">
        <v>36.526363636363598</v>
      </c>
      <c r="N97" s="83">
        <v>0</v>
      </c>
      <c r="O97" s="83">
        <v>0</v>
      </c>
      <c r="P97" s="83">
        <v>416.422951192916</v>
      </c>
      <c r="Q97" s="83">
        <v>0</v>
      </c>
      <c r="R97" s="83">
        <v>0</v>
      </c>
      <c r="S97" s="83">
        <v>0</v>
      </c>
      <c r="T97" s="83">
        <v>250.14999999999901</v>
      </c>
      <c r="U97" s="83">
        <v>0</v>
      </c>
      <c r="V97" s="83">
        <v>122317.638510606</v>
      </c>
      <c r="W97" s="83">
        <v>0</v>
      </c>
      <c r="X97" s="83">
        <v>0</v>
      </c>
      <c r="Y97" s="83">
        <v>0</v>
      </c>
      <c r="Z97" s="83">
        <v>0</v>
      </c>
      <c r="AA97" s="83">
        <v>58753.4101784999</v>
      </c>
      <c r="AB97" s="83">
        <v>0</v>
      </c>
      <c r="AC97" s="83">
        <v>0</v>
      </c>
      <c r="AD97" s="83">
        <v>0</v>
      </c>
      <c r="AE97" s="83">
        <v>1099640.9921063799</v>
      </c>
      <c r="AF97" s="83">
        <v>0</v>
      </c>
      <c r="AG97" s="83">
        <v>0</v>
      </c>
      <c r="AH97" s="83">
        <v>0</v>
      </c>
      <c r="AI97" s="83">
        <v>5126358.5192949697</v>
      </c>
      <c r="AJ97" s="83">
        <v>0</v>
      </c>
      <c r="AK97" s="83">
        <v>603719.62399255496</v>
      </c>
      <c r="AL97" s="83">
        <v>0</v>
      </c>
      <c r="AM97" s="83">
        <v>0</v>
      </c>
      <c r="AN97" s="83">
        <v>7010790.1840830203</v>
      </c>
      <c r="AO97" s="83">
        <v>0</v>
      </c>
      <c r="AP97" s="83">
        <v>0</v>
      </c>
    </row>
    <row r="98" spans="1:42" x14ac:dyDescent="0.2">
      <c r="A98" s="83" t="s">
        <v>304</v>
      </c>
      <c r="B98" s="83">
        <v>2020</v>
      </c>
      <c r="C98" s="83" t="s">
        <v>305</v>
      </c>
      <c r="D98" s="83" t="s">
        <v>297</v>
      </c>
      <c r="E98" s="83">
        <v>0</v>
      </c>
      <c r="F98" s="83">
        <v>0</v>
      </c>
      <c r="G98" s="83">
        <v>0</v>
      </c>
      <c r="H98" s="83">
        <v>5</v>
      </c>
      <c r="I98" s="83">
        <v>7.6</v>
      </c>
      <c r="J98" s="83">
        <v>0</v>
      </c>
      <c r="K98" s="83">
        <v>30</v>
      </c>
      <c r="L98" s="83">
        <v>0</v>
      </c>
      <c r="M98" s="83">
        <v>69.763636363636394</v>
      </c>
      <c r="N98" s="83">
        <v>0</v>
      </c>
      <c r="O98" s="83">
        <v>0</v>
      </c>
      <c r="P98" s="83">
        <v>0</v>
      </c>
      <c r="Q98" s="83">
        <v>0</v>
      </c>
      <c r="R98" s="83">
        <v>0</v>
      </c>
      <c r="S98" s="83">
        <v>0</v>
      </c>
      <c r="T98" s="83">
        <v>117.36</v>
      </c>
      <c r="U98" s="83">
        <v>0</v>
      </c>
      <c r="V98" s="83">
        <v>0</v>
      </c>
      <c r="W98" s="83">
        <v>0</v>
      </c>
      <c r="X98" s="83">
        <v>0</v>
      </c>
      <c r="Y98" s="83">
        <v>0</v>
      </c>
      <c r="Z98" s="83">
        <v>0</v>
      </c>
      <c r="AA98" s="83">
        <v>120700.461421199</v>
      </c>
      <c r="AB98" s="83">
        <v>0</v>
      </c>
      <c r="AC98" s="83">
        <v>1185.70090909091</v>
      </c>
      <c r="AD98" s="83">
        <v>0</v>
      </c>
      <c r="AE98" s="83">
        <v>383433.31549439998</v>
      </c>
      <c r="AF98" s="83">
        <v>0</v>
      </c>
      <c r="AG98" s="83">
        <v>0</v>
      </c>
      <c r="AH98" s="83">
        <v>0</v>
      </c>
      <c r="AI98" s="83">
        <v>14381.4531312867</v>
      </c>
      <c r="AJ98" s="83">
        <v>0</v>
      </c>
      <c r="AK98" s="83">
        <v>0</v>
      </c>
      <c r="AL98" s="83">
        <v>0</v>
      </c>
      <c r="AM98" s="83">
        <v>0</v>
      </c>
      <c r="AN98" s="83">
        <v>519700.930955977</v>
      </c>
      <c r="AO98" s="83">
        <v>7.3383029263636304E-4</v>
      </c>
      <c r="AP98" s="83">
        <v>1.41202420262457</v>
      </c>
    </row>
    <row r="99" spans="1:42" x14ac:dyDescent="0.2">
      <c r="A99" s="83" t="s">
        <v>304</v>
      </c>
      <c r="B99" s="83">
        <v>2022</v>
      </c>
      <c r="C99" s="83" t="s">
        <v>305</v>
      </c>
      <c r="D99" s="83" t="s">
        <v>297</v>
      </c>
      <c r="E99" s="83">
        <v>0</v>
      </c>
      <c r="F99" s="83">
        <v>0</v>
      </c>
      <c r="G99" s="83">
        <v>0</v>
      </c>
      <c r="H99" s="83">
        <v>5</v>
      </c>
      <c r="I99" s="83">
        <v>7.6</v>
      </c>
      <c r="J99" s="83">
        <v>0</v>
      </c>
      <c r="K99" s="83">
        <v>30</v>
      </c>
      <c r="L99" s="83">
        <v>0</v>
      </c>
      <c r="M99" s="83">
        <v>70.719090909090895</v>
      </c>
      <c r="N99" s="83">
        <v>0</v>
      </c>
      <c r="O99" s="83">
        <v>0</v>
      </c>
      <c r="P99" s="83">
        <v>0</v>
      </c>
      <c r="Q99" s="83">
        <v>0</v>
      </c>
      <c r="R99" s="83">
        <v>0</v>
      </c>
      <c r="S99" s="83">
        <v>0</v>
      </c>
      <c r="T99" s="83">
        <v>117.36</v>
      </c>
      <c r="U99" s="83">
        <v>0</v>
      </c>
      <c r="V99" s="83">
        <v>0</v>
      </c>
      <c r="W99" s="83">
        <v>0</v>
      </c>
      <c r="X99" s="83">
        <v>0</v>
      </c>
      <c r="Y99" s="83">
        <v>0</v>
      </c>
      <c r="Z99" s="83">
        <v>0</v>
      </c>
      <c r="AA99" s="83">
        <v>122353.52611958</v>
      </c>
      <c r="AB99" s="83">
        <v>0</v>
      </c>
      <c r="AC99" s="83">
        <v>486.875</v>
      </c>
      <c r="AD99" s="83">
        <v>0</v>
      </c>
      <c r="AE99" s="83">
        <v>383433.31549439998</v>
      </c>
      <c r="AF99" s="83">
        <v>0</v>
      </c>
      <c r="AG99" s="83">
        <v>0</v>
      </c>
      <c r="AH99" s="83">
        <v>0</v>
      </c>
      <c r="AI99" s="83">
        <v>18511.6368694296</v>
      </c>
      <c r="AJ99" s="83">
        <v>0</v>
      </c>
      <c r="AK99" s="83">
        <v>0</v>
      </c>
      <c r="AL99" s="83">
        <v>0</v>
      </c>
      <c r="AM99" s="83">
        <v>0</v>
      </c>
      <c r="AN99" s="83">
        <v>524785.35348340904</v>
      </c>
      <c r="AO99" s="83">
        <v>3.0132693749999998E-4</v>
      </c>
      <c r="AP99" s="83">
        <v>0.57419082964083901</v>
      </c>
    </row>
    <row r="100" spans="1:42" x14ac:dyDescent="0.2">
      <c r="A100" s="83" t="s">
        <v>304</v>
      </c>
      <c r="B100" s="83">
        <v>2024</v>
      </c>
      <c r="C100" s="83" t="s">
        <v>305</v>
      </c>
      <c r="D100" s="83" t="s">
        <v>297</v>
      </c>
      <c r="E100" s="83">
        <v>0</v>
      </c>
      <c r="F100" s="83">
        <v>0</v>
      </c>
      <c r="G100" s="83">
        <v>0</v>
      </c>
      <c r="H100" s="83">
        <v>5</v>
      </c>
      <c r="I100" s="83">
        <v>7.6</v>
      </c>
      <c r="J100" s="83">
        <v>0</v>
      </c>
      <c r="K100" s="83">
        <v>30</v>
      </c>
      <c r="L100" s="83">
        <v>0</v>
      </c>
      <c r="M100" s="83">
        <v>71.744545454545403</v>
      </c>
      <c r="N100" s="83">
        <v>0</v>
      </c>
      <c r="O100" s="83">
        <v>7.4540309999999996</v>
      </c>
      <c r="P100" s="83">
        <v>1.0175471595030601</v>
      </c>
      <c r="Q100" s="83">
        <v>0</v>
      </c>
      <c r="R100" s="83">
        <v>0</v>
      </c>
      <c r="S100" s="83">
        <v>0</v>
      </c>
      <c r="T100" s="83">
        <v>117.36</v>
      </c>
      <c r="U100" s="83">
        <v>0</v>
      </c>
      <c r="V100" s="83">
        <v>0</v>
      </c>
      <c r="W100" s="83">
        <v>0</v>
      </c>
      <c r="X100" s="83">
        <v>0</v>
      </c>
      <c r="Y100" s="83">
        <v>0</v>
      </c>
      <c r="Z100" s="83">
        <v>0</v>
      </c>
      <c r="AA100" s="83">
        <v>124127.70022021999</v>
      </c>
      <c r="AB100" s="83">
        <v>0</v>
      </c>
      <c r="AC100" s="83">
        <v>438</v>
      </c>
      <c r="AD100" s="83">
        <v>55511.355538735101</v>
      </c>
      <c r="AE100" s="83">
        <v>383433.31549439998</v>
      </c>
      <c r="AF100" s="83">
        <v>0</v>
      </c>
      <c r="AG100" s="83">
        <v>0</v>
      </c>
      <c r="AH100" s="83">
        <v>0</v>
      </c>
      <c r="AI100" s="83">
        <v>18254.426499134301</v>
      </c>
      <c r="AJ100" s="83">
        <v>0</v>
      </c>
      <c r="AK100" s="83">
        <v>0</v>
      </c>
      <c r="AL100" s="83">
        <v>0</v>
      </c>
      <c r="AM100" s="83">
        <v>0</v>
      </c>
      <c r="AN100" s="83">
        <v>581764.79775248899</v>
      </c>
      <c r="AO100" s="83">
        <v>2.7107820000000002E-4</v>
      </c>
      <c r="AP100" s="83">
        <v>0.46595840973404701</v>
      </c>
    </row>
    <row r="101" spans="1:42" x14ac:dyDescent="0.2">
      <c r="A101" s="83" t="s">
        <v>304</v>
      </c>
      <c r="B101" s="83">
        <v>2026</v>
      </c>
      <c r="C101" s="83" t="s">
        <v>305</v>
      </c>
      <c r="D101" s="83" t="s">
        <v>297</v>
      </c>
      <c r="E101" s="83">
        <v>0</v>
      </c>
      <c r="F101" s="83">
        <v>0</v>
      </c>
      <c r="G101" s="83">
        <v>0</v>
      </c>
      <c r="H101" s="83">
        <v>5</v>
      </c>
      <c r="I101" s="83">
        <v>386.898623876746</v>
      </c>
      <c r="J101" s="83">
        <v>0</v>
      </c>
      <c r="K101" s="83">
        <v>30</v>
      </c>
      <c r="L101" s="83">
        <v>0</v>
      </c>
      <c r="M101" s="83">
        <v>73.299090909090907</v>
      </c>
      <c r="N101" s="83">
        <v>0</v>
      </c>
      <c r="O101" s="83">
        <v>7.4540309999999996</v>
      </c>
      <c r="P101" s="83">
        <v>73.920077280028707</v>
      </c>
      <c r="Q101" s="83">
        <v>0</v>
      </c>
      <c r="R101" s="83">
        <v>0</v>
      </c>
      <c r="S101" s="83">
        <v>0</v>
      </c>
      <c r="T101" s="83">
        <v>117.36</v>
      </c>
      <c r="U101" s="83">
        <v>0</v>
      </c>
      <c r="V101" s="83">
        <v>168183.69620247299</v>
      </c>
      <c r="W101" s="83">
        <v>0</v>
      </c>
      <c r="X101" s="83">
        <v>0</v>
      </c>
      <c r="Y101" s="83">
        <v>0</v>
      </c>
      <c r="Z101" s="83">
        <v>0</v>
      </c>
      <c r="AA101" s="83">
        <v>126817.27266002</v>
      </c>
      <c r="AB101" s="83">
        <v>0</v>
      </c>
      <c r="AC101" s="83">
        <v>438</v>
      </c>
      <c r="AD101" s="83">
        <v>55511.355538735101</v>
      </c>
      <c r="AE101" s="83">
        <v>383433.31549439998</v>
      </c>
      <c r="AF101" s="83">
        <v>0</v>
      </c>
      <c r="AG101" s="83">
        <v>0</v>
      </c>
      <c r="AH101" s="83">
        <v>0</v>
      </c>
      <c r="AI101" s="83">
        <v>848353.09897250799</v>
      </c>
      <c r="AJ101" s="83">
        <v>0</v>
      </c>
      <c r="AK101" s="83">
        <v>0</v>
      </c>
      <c r="AL101" s="83">
        <v>0</v>
      </c>
      <c r="AM101" s="83">
        <v>0</v>
      </c>
      <c r="AN101" s="83">
        <v>1582736.7388681299</v>
      </c>
      <c r="AO101" s="83">
        <v>2.7107820000000002E-4</v>
      </c>
      <c r="AP101" s="83">
        <v>0.17127181883315301</v>
      </c>
    </row>
    <row r="102" spans="1:42" x14ac:dyDescent="0.2">
      <c r="A102" s="83" t="s">
        <v>304</v>
      </c>
      <c r="B102" s="83">
        <v>2028</v>
      </c>
      <c r="C102" s="83" t="s">
        <v>305</v>
      </c>
      <c r="D102" s="83" t="s">
        <v>297</v>
      </c>
      <c r="E102" s="83">
        <v>0</v>
      </c>
      <c r="F102" s="83">
        <v>0</v>
      </c>
      <c r="G102" s="83">
        <v>0</v>
      </c>
      <c r="H102" s="83">
        <v>5</v>
      </c>
      <c r="I102" s="83">
        <v>386.898623876746</v>
      </c>
      <c r="J102" s="83">
        <v>0</v>
      </c>
      <c r="K102" s="83">
        <v>30</v>
      </c>
      <c r="L102" s="83">
        <v>0</v>
      </c>
      <c r="M102" s="83">
        <v>75.295454545454504</v>
      </c>
      <c r="N102" s="83">
        <v>0</v>
      </c>
      <c r="O102" s="83">
        <v>7.4540309999999996</v>
      </c>
      <c r="P102" s="83">
        <v>73.920077280028707</v>
      </c>
      <c r="Q102" s="83">
        <v>0</v>
      </c>
      <c r="R102" s="83">
        <v>0</v>
      </c>
      <c r="S102" s="83">
        <v>0</v>
      </c>
      <c r="T102" s="83">
        <v>117.36</v>
      </c>
      <c r="U102" s="83">
        <v>0</v>
      </c>
      <c r="V102" s="83">
        <v>0</v>
      </c>
      <c r="W102" s="83">
        <v>0</v>
      </c>
      <c r="X102" s="83">
        <v>0</v>
      </c>
      <c r="Y102" s="83">
        <v>0</v>
      </c>
      <c r="Z102" s="83">
        <v>0</v>
      </c>
      <c r="AA102" s="83">
        <v>130271.24989849899</v>
      </c>
      <c r="AB102" s="83">
        <v>0</v>
      </c>
      <c r="AC102" s="83">
        <v>438</v>
      </c>
      <c r="AD102" s="83">
        <v>55511.355538735101</v>
      </c>
      <c r="AE102" s="83">
        <v>383433.31549439998</v>
      </c>
      <c r="AF102" s="83">
        <v>0</v>
      </c>
      <c r="AG102" s="83">
        <v>0</v>
      </c>
      <c r="AH102" s="83">
        <v>0</v>
      </c>
      <c r="AI102" s="83">
        <v>997580.92809558904</v>
      </c>
      <c r="AJ102" s="83">
        <v>0</v>
      </c>
      <c r="AK102" s="83">
        <v>0</v>
      </c>
      <c r="AL102" s="83">
        <v>0</v>
      </c>
      <c r="AM102" s="83">
        <v>0</v>
      </c>
      <c r="AN102" s="83">
        <v>1567234.8490272199</v>
      </c>
      <c r="AO102" s="83">
        <v>2.7107820000000002E-4</v>
      </c>
      <c r="AP102" s="83">
        <v>0.17296590882231599</v>
      </c>
    </row>
    <row r="103" spans="1:42" x14ac:dyDescent="0.2">
      <c r="A103" s="83" t="s">
        <v>304</v>
      </c>
      <c r="B103" s="83">
        <v>2030</v>
      </c>
      <c r="C103" s="83" t="s">
        <v>305</v>
      </c>
      <c r="D103" s="83" t="s">
        <v>297</v>
      </c>
      <c r="E103" s="83">
        <v>0</v>
      </c>
      <c r="F103" s="83">
        <v>0</v>
      </c>
      <c r="G103" s="83">
        <v>0</v>
      </c>
      <c r="H103" s="83">
        <v>5</v>
      </c>
      <c r="I103" s="83">
        <v>386.898623876746</v>
      </c>
      <c r="J103" s="83">
        <v>0</v>
      </c>
      <c r="K103" s="83">
        <v>30</v>
      </c>
      <c r="L103" s="83">
        <v>0</v>
      </c>
      <c r="M103" s="83">
        <v>77.974545454545407</v>
      </c>
      <c r="N103" s="83">
        <v>0</v>
      </c>
      <c r="O103" s="83">
        <v>7.4540309999999996</v>
      </c>
      <c r="P103" s="83">
        <v>73.920077280028707</v>
      </c>
      <c r="Q103" s="83">
        <v>0</v>
      </c>
      <c r="R103" s="83">
        <v>0</v>
      </c>
      <c r="S103" s="83">
        <v>0</v>
      </c>
      <c r="T103" s="83">
        <v>117.36</v>
      </c>
      <c r="U103" s="83">
        <v>0</v>
      </c>
      <c r="V103" s="83">
        <v>17912.358102867602</v>
      </c>
      <c r="W103" s="83">
        <v>0</v>
      </c>
      <c r="X103" s="83">
        <v>0</v>
      </c>
      <c r="Y103" s="83">
        <v>0</v>
      </c>
      <c r="Z103" s="83">
        <v>0</v>
      </c>
      <c r="AA103" s="83">
        <v>134906.43702136001</v>
      </c>
      <c r="AB103" s="83">
        <v>0</v>
      </c>
      <c r="AC103" s="83">
        <v>438</v>
      </c>
      <c r="AD103" s="83">
        <v>55511.355538735101</v>
      </c>
      <c r="AE103" s="83">
        <v>383433.31549439998</v>
      </c>
      <c r="AF103" s="83">
        <v>0</v>
      </c>
      <c r="AG103" s="83">
        <v>0</v>
      </c>
      <c r="AH103" s="83">
        <v>0</v>
      </c>
      <c r="AI103" s="83">
        <v>983718.81284456595</v>
      </c>
      <c r="AJ103" s="83">
        <v>0</v>
      </c>
      <c r="AK103" s="83">
        <v>0</v>
      </c>
      <c r="AL103" s="83">
        <v>0</v>
      </c>
      <c r="AM103" s="83">
        <v>0</v>
      </c>
      <c r="AN103" s="83">
        <v>1575920.27900192</v>
      </c>
      <c r="AO103" s="83">
        <v>2.7107820000000002E-4</v>
      </c>
      <c r="AP103" s="83">
        <v>0.17201263516431201</v>
      </c>
    </row>
    <row r="104" spans="1:42" x14ac:dyDescent="0.2">
      <c r="A104" s="83" t="s">
        <v>304</v>
      </c>
      <c r="B104" s="83">
        <v>2032</v>
      </c>
      <c r="C104" s="83" t="s">
        <v>305</v>
      </c>
      <c r="D104" s="83" t="s">
        <v>297</v>
      </c>
      <c r="E104" s="83">
        <v>0</v>
      </c>
      <c r="F104" s="83">
        <v>0</v>
      </c>
      <c r="G104" s="83">
        <v>0</v>
      </c>
      <c r="H104" s="83">
        <v>5</v>
      </c>
      <c r="I104" s="83">
        <v>386.898623876746</v>
      </c>
      <c r="J104" s="83">
        <v>0</v>
      </c>
      <c r="K104" s="83">
        <v>30</v>
      </c>
      <c r="L104" s="83">
        <v>0</v>
      </c>
      <c r="M104" s="83">
        <v>80.248181818181806</v>
      </c>
      <c r="N104" s="83">
        <v>0</v>
      </c>
      <c r="O104" s="83">
        <v>7.4540309999999996</v>
      </c>
      <c r="P104" s="83">
        <v>73.920077280028707</v>
      </c>
      <c r="Q104" s="83">
        <v>0</v>
      </c>
      <c r="R104" s="83">
        <v>0</v>
      </c>
      <c r="S104" s="83">
        <v>0</v>
      </c>
      <c r="T104" s="83">
        <v>117.36</v>
      </c>
      <c r="U104" s="83">
        <v>0</v>
      </c>
      <c r="V104" s="83">
        <v>1647.90733838299</v>
      </c>
      <c r="W104" s="83">
        <v>0</v>
      </c>
      <c r="X104" s="83">
        <v>0</v>
      </c>
      <c r="Y104" s="83">
        <v>0</v>
      </c>
      <c r="Z104" s="83">
        <v>0</v>
      </c>
      <c r="AA104" s="83">
        <v>138840.13332073999</v>
      </c>
      <c r="AB104" s="83">
        <v>0</v>
      </c>
      <c r="AC104" s="83">
        <v>438</v>
      </c>
      <c r="AD104" s="83">
        <v>55511.355538735101</v>
      </c>
      <c r="AE104" s="83">
        <v>383433.31549439998</v>
      </c>
      <c r="AF104" s="83">
        <v>0</v>
      </c>
      <c r="AG104" s="83">
        <v>0</v>
      </c>
      <c r="AH104" s="83">
        <v>0</v>
      </c>
      <c r="AI104" s="83">
        <v>969959.82688449998</v>
      </c>
      <c r="AJ104" s="83">
        <v>0</v>
      </c>
      <c r="AK104" s="83">
        <v>0</v>
      </c>
      <c r="AL104" s="83">
        <v>0</v>
      </c>
      <c r="AM104" s="83">
        <v>0</v>
      </c>
      <c r="AN104" s="83">
        <v>1549830.5385767501</v>
      </c>
      <c r="AO104" s="83">
        <v>2.7107820000000002E-4</v>
      </c>
      <c r="AP104" s="83">
        <v>0.17490828400435099</v>
      </c>
    </row>
    <row r="105" spans="1:42" x14ac:dyDescent="0.2">
      <c r="A105" s="83" t="s">
        <v>304</v>
      </c>
      <c r="B105" s="83">
        <v>2034</v>
      </c>
      <c r="C105" s="83" t="s">
        <v>305</v>
      </c>
      <c r="D105" s="83" t="s">
        <v>297</v>
      </c>
      <c r="E105" s="83">
        <v>0</v>
      </c>
      <c r="F105" s="83">
        <v>0</v>
      </c>
      <c r="G105" s="83">
        <v>0</v>
      </c>
      <c r="H105" s="83">
        <v>5</v>
      </c>
      <c r="I105" s="83">
        <v>386.898623876746</v>
      </c>
      <c r="J105" s="83">
        <v>0</v>
      </c>
      <c r="K105" s="83">
        <v>30</v>
      </c>
      <c r="L105" s="83">
        <v>0</v>
      </c>
      <c r="M105" s="83">
        <v>82.260909090909095</v>
      </c>
      <c r="N105" s="83">
        <v>0</v>
      </c>
      <c r="O105" s="83">
        <v>7.4540309999999996</v>
      </c>
      <c r="P105" s="83">
        <v>73.920077280028707</v>
      </c>
      <c r="Q105" s="83">
        <v>0</v>
      </c>
      <c r="R105" s="83">
        <v>0</v>
      </c>
      <c r="S105" s="83">
        <v>0</v>
      </c>
      <c r="T105" s="83">
        <v>117.36</v>
      </c>
      <c r="U105" s="83">
        <v>0</v>
      </c>
      <c r="V105" s="83">
        <v>0</v>
      </c>
      <c r="W105" s="83">
        <v>0</v>
      </c>
      <c r="X105" s="83">
        <v>0</v>
      </c>
      <c r="Y105" s="83">
        <v>0</v>
      </c>
      <c r="Z105" s="83">
        <v>0</v>
      </c>
      <c r="AA105" s="83">
        <v>142322.42184806001</v>
      </c>
      <c r="AB105" s="83">
        <v>0</v>
      </c>
      <c r="AC105" s="83">
        <v>438</v>
      </c>
      <c r="AD105" s="83">
        <v>55511.355538735101</v>
      </c>
      <c r="AE105" s="83">
        <v>383433.31549439998</v>
      </c>
      <c r="AF105" s="83">
        <v>0</v>
      </c>
      <c r="AG105" s="83">
        <v>0</v>
      </c>
      <c r="AH105" s="83">
        <v>0</v>
      </c>
      <c r="AI105" s="83">
        <v>954591.19755751302</v>
      </c>
      <c r="AJ105" s="83">
        <v>0</v>
      </c>
      <c r="AK105" s="83">
        <v>0</v>
      </c>
      <c r="AL105" s="83">
        <v>0</v>
      </c>
      <c r="AM105" s="83">
        <v>0</v>
      </c>
      <c r="AN105" s="83">
        <v>1536296.2904387</v>
      </c>
      <c r="AO105" s="83">
        <v>2.7107820000000002E-4</v>
      </c>
      <c r="AP105" s="83">
        <v>0.17644916653583101</v>
      </c>
    </row>
    <row r="106" spans="1:42" x14ac:dyDescent="0.2">
      <c r="A106" s="83" t="s">
        <v>304</v>
      </c>
      <c r="B106" s="83">
        <v>2036</v>
      </c>
      <c r="C106" s="83" t="s">
        <v>305</v>
      </c>
      <c r="D106" s="83" t="s">
        <v>297</v>
      </c>
      <c r="E106" s="83">
        <v>0</v>
      </c>
      <c r="F106" s="83">
        <v>0</v>
      </c>
      <c r="G106" s="83">
        <v>0</v>
      </c>
      <c r="H106" s="83">
        <v>5</v>
      </c>
      <c r="I106" s="83">
        <v>386.898623876746</v>
      </c>
      <c r="J106" s="83">
        <v>0</v>
      </c>
      <c r="K106" s="83">
        <v>30</v>
      </c>
      <c r="L106" s="83">
        <v>0</v>
      </c>
      <c r="M106" s="83">
        <v>84.155454545454504</v>
      </c>
      <c r="N106" s="83">
        <v>0</v>
      </c>
      <c r="O106" s="83">
        <v>7.4540309999999996</v>
      </c>
      <c r="P106" s="83">
        <v>73.920077280028707</v>
      </c>
      <c r="Q106" s="83">
        <v>0</v>
      </c>
      <c r="R106" s="83">
        <v>0</v>
      </c>
      <c r="S106" s="83">
        <v>0</v>
      </c>
      <c r="T106" s="83">
        <v>117.36</v>
      </c>
      <c r="U106" s="83">
        <v>0</v>
      </c>
      <c r="V106" s="83">
        <v>0</v>
      </c>
      <c r="W106" s="83">
        <v>0</v>
      </c>
      <c r="X106" s="83">
        <v>0</v>
      </c>
      <c r="Y106" s="83">
        <v>0</v>
      </c>
      <c r="Z106" s="83">
        <v>0</v>
      </c>
      <c r="AA106" s="83">
        <v>145557.27195597999</v>
      </c>
      <c r="AB106" s="83">
        <v>0</v>
      </c>
      <c r="AC106" s="83">
        <v>438</v>
      </c>
      <c r="AD106" s="83">
        <v>55511.355538735101</v>
      </c>
      <c r="AE106" s="83">
        <v>383433.31549439998</v>
      </c>
      <c r="AF106" s="83">
        <v>0</v>
      </c>
      <c r="AG106" s="83">
        <v>0</v>
      </c>
      <c r="AH106" s="83">
        <v>0</v>
      </c>
      <c r="AI106" s="83">
        <v>942668.02342739596</v>
      </c>
      <c r="AJ106" s="83">
        <v>0</v>
      </c>
      <c r="AK106" s="83">
        <v>0</v>
      </c>
      <c r="AL106" s="83">
        <v>0</v>
      </c>
      <c r="AM106" s="83">
        <v>0</v>
      </c>
      <c r="AN106" s="83">
        <v>1527607.9664165101</v>
      </c>
      <c r="AO106" s="83">
        <v>2.7107820000000002E-4</v>
      </c>
      <c r="AP106" s="83">
        <v>0.17745272737474599</v>
      </c>
    </row>
    <row r="107" spans="1:42" x14ac:dyDescent="0.2">
      <c r="A107" s="83" t="s">
        <v>304</v>
      </c>
      <c r="B107" s="83">
        <v>2038</v>
      </c>
      <c r="C107" s="83" t="s">
        <v>305</v>
      </c>
      <c r="D107" s="83" t="s">
        <v>297</v>
      </c>
      <c r="E107" s="83">
        <v>0</v>
      </c>
      <c r="F107" s="83">
        <v>0</v>
      </c>
      <c r="G107" s="83">
        <v>0</v>
      </c>
      <c r="H107" s="83">
        <v>5</v>
      </c>
      <c r="I107" s="83">
        <v>386.898623876746</v>
      </c>
      <c r="J107" s="83">
        <v>0</v>
      </c>
      <c r="K107" s="83">
        <v>30</v>
      </c>
      <c r="L107" s="83">
        <v>0</v>
      </c>
      <c r="M107" s="83">
        <v>85.73</v>
      </c>
      <c r="N107" s="83">
        <v>0</v>
      </c>
      <c r="O107" s="83">
        <v>7.4540309999999996</v>
      </c>
      <c r="P107" s="83">
        <v>76.148352280028703</v>
      </c>
      <c r="Q107" s="83">
        <v>0</v>
      </c>
      <c r="R107" s="83">
        <v>0</v>
      </c>
      <c r="S107" s="83">
        <v>0</v>
      </c>
      <c r="T107" s="83">
        <v>117.36</v>
      </c>
      <c r="U107" s="83">
        <v>0</v>
      </c>
      <c r="V107" s="83">
        <v>410.00259999999997</v>
      </c>
      <c r="W107" s="83">
        <v>0</v>
      </c>
      <c r="X107" s="83">
        <v>0</v>
      </c>
      <c r="Y107" s="83">
        <v>0</v>
      </c>
      <c r="Z107" s="83">
        <v>0</v>
      </c>
      <c r="AA107" s="83">
        <v>148324.41508214001</v>
      </c>
      <c r="AB107" s="83">
        <v>0</v>
      </c>
      <c r="AC107" s="83">
        <v>438</v>
      </c>
      <c r="AD107" s="83">
        <v>55511.355538735101</v>
      </c>
      <c r="AE107" s="83">
        <v>383433.31549439998</v>
      </c>
      <c r="AF107" s="83">
        <v>0</v>
      </c>
      <c r="AG107" s="83">
        <v>0</v>
      </c>
      <c r="AH107" s="83">
        <v>0</v>
      </c>
      <c r="AI107" s="83">
        <v>929721.83250340901</v>
      </c>
      <c r="AJ107" s="83">
        <v>0</v>
      </c>
      <c r="AK107" s="83">
        <v>0</v>
      </c>
      <c r="AL107" s="83">
        <v>0</v>
      </c>
      <c r="AM107" s="83">
        <v>0</v>
      </c>
      <c r="AN107" s="83">
        <v>1517838.92121868</v>
      </c>
      <c r="AO107" s="83">
        <v>2.7107820000000002E-4</v>
      </c>
      <c r="AP107" s="83">
        <v>0.17859484047381599</v>
      </c>
    </row>
    <row r="108" spans="1:42" x14ac:dyDescent="0.2">
      <c r="A108" s="83" t="s">
        <v>304</v>
      </c>
      <c r="B108" s="83">
        <v>2040</v>
      </c>
      <c r="C108" s="83" t="s">
        <v>305</v>
      </c>
      <c r="D108" s="83" t="s">
        <v>297</v>
      </c>
      <c r="E108" s="83">
        <v>0</v>
      </c>
      <c r="F108" s="83">
        <v>0</v>
      </c>
      <c r="G108" s="83">
        <v>0</v>
      </c>
      <c r="H108" s="83">
        <v>5</v>
      </c>
      <c r="I108" s="83">
        <v>386.898623876746</v>
      </c>
      <c r="J108" s="83">
        <v>0</v>
      </c>
      <c r="K108" s="83">
        <v>0</v>
      </c>
      <c r="L108" s="83">
        <v>0</v>
      </c>
      <c r="M108" s="83">
        <v>87.304545454545405</v>
      </c>
      <c r="N108" s="83">
        <v>0</v>
      </c>
      <c r="O108" s="83">
        <v>7.4540309999999996</v>
      </c>
      <c r="P108" s="83">
        <v>75.130805120525693</v>
      </c>
      <c r="Q108" s="83">
        <v>0</v>
      </c>
      <c r="R108" s="83">
        <v>0</v>
      </c>
      <c r="S108" s="83">
        <v>0</v>
      </c>
      <c r="T108" s="83">
        <v>117.36</v>
      </c>
      <c r="U108" s="83">
        <v>0</v>
      </c>
      <c r="V108" s="83">
        <v>0</v>
      </c>
      <c r="W108" s="83">
        <v>0</v>
      </c>
      <c r="X108" s="83">
        <v>0</v>
      </c>
      <c r="Y108" s="83">
        <v>0</v>
      </c>
      <c r="Z108" s="83">
        <v>0</v>
      </c>
      <c r="AA108" s="83">
        <v>151048.59020829899</v>
      </c>
      <c r="AB108" s="83">
        <v>0</v>
      </c>
      <c r="AC108" s="83">
        <v>438</v>
      </c>
      <c r="AD108" s="83">
        <v>55511.355538735101</v>
      </c>
      <c r="AE108" s="83">
        <v>383433.31549439998</v>
      </c>
      <c r="AF108" s="83">
        <v>0</v>
      </c>
      <c r="AG108" s="83">
        <v>0</v>
      </c>
      <c r="AH108" s="83">
        <v>0</v>
      </c>
      <c r="AI108" s="83">
        <v>916943.28756033396</v>
      </c>
      <c r="AJ108" s="83">
        <v>0</v>
      </c>
      <c r="AK108" s="83">
        <v>0</v>
      </c>
      <c r="AL108" s="83">
        <v>0</v>
      </c>
      <c r="AM108" s="83">
        <v>0</v>
      </c>
      <c r="AN108" s="83">
        <v>1507374.54880176</v>
      </c>
      <c r="AO108" s="83">
        <v>2.7107820000000002E-4</v>
      </c>
      <c r="AP108" s="83">
        <v>0.179834666981397</v>
      </c>
    </row>
    <row r="109" spans="1:42" x14ac:dyDescent="0.2">
      <c r="A109" s="83" t="s">
        <v>304</v>
      </c>
      <c r="B109" s="83">
        <v>2042</v>
      </c>
      <c r="C109" s="83" t="s">
        <v>305</v>
      </c>
      <c r="D109" s="83" t="s">
        <v>297</v>
      </c>
      <c r="E109" s="83">
        <v>0</v>
      </c>
      <c r="F109" s="83">
        <v>0</v>
      </c>
      <c r="G109" s="83">
        <v>0</v>
      </c>
      <c r="H109" s="83">
        <v>5</v>
      </c>
      <c r="I109" s="83">
        <v>386.898623876746</v>
      </c>
      <c r="J109" s="83">
        <v>0</v>
      </c>
      <c r="K109" s="83">
        <v>0</v>
      </c>
      <c r="L109" s="83">
        <v>0</v>
      </c>
      <c r="M109" s="83">
        <v>89.058181818181794</v>
      </c>
      <c r="N109" s="83">
        <v>0</v>
      </c>
      <c r="O109" s="83">
        <v>7.4540309999999996</v>
      </c>
      <c r="P109" s="83">
        <v>32.550689899485199</v>
      </c>
      <c r="Q109" s="83">
        <v>0</v>
      </c>
      <c r="R109" s="83">
        <v>0</v>
      </c>
      <c r="S109" s="83">
        <v>0</v>
      </c>
      <c r="T109" s="83">
        <v>117.36</v>
      </c>
      <c r="U109" s="83">
        <v>0</v>
      </c>
      <c r="V109" s="83">
        <v>0</v>
      </c>
      <c r="W109" s="83">
        <v>0</v>
      </c>
      <c r="X109" s="83">
        <v>0</v>
      </c>
      <c r="Y109" s="83">
        <v>0</v>
      </c>
      <c r="Z109" s="83">
        <v>0</v>
      </c>
      <c r="AA109" s="83">
        <v>154082.61666232001</v>
      </c>
      <c r="AB109" s="83">
        <v>0</v>
      </c>
      <c r="AC109" s="83">
        <v>438</v>
      </c>
      <c r="AD109" s="83">
        <v>55511.355538735101</v>
      </c>
      <c r="AE109" s="83">
        <v>383433.31549439998</v>
      </c>
      <c r="AF109" s="83">
        <v>0</v>
      </c>
      <c r="AG109" s="83">
        <v>0</v>
      </c>
      <c r="AH109" s="83">
        <v>0</v>
      </c>
      <c r="AI109" s="83">
        <v>904194.94258229504</v>
      </c>
      <c r="AJ109" s="83">
        <v>0</v>
      </c>
      <c r="AK109" s="83">
        <v>0</v>
      </c>
      <c r="AL109" s="83">
        <v>0</v>
      </c>
      <c r="AM109" s="83">
        <v>0</v>
      </c>
      <c r="AN109" s="83">
        <v>1497660.2302777499</v>
      </c>
      <c r="AO109" s="83">
        <v>2.7107820000000002E-4</v>
      </c>
      <c r="AP109" s="83">
        <v>0.181001133981989</v>
      </c>
    </row>
    <row r="110" spans="1:42" x14ac:dyDescent="0.2">
      <c r="A110" s="83" t="s">
        <v>304</v>
      </c>
      <c r="B110" s="83">
        <v>2044</v>
      </c>
      <c r="C110" s="83" t="s">
        <v>305</v>
      </c>
      <c r="D110" s="83" t="s">
        <v>297</v>
      </c>
      <c r="E110" s="83">
        <v>0</v>
      </c>
      <c r="F110" s="83">
        <v>0</v>
      </c>
      <c r="G110" s="83">
        <v>0</v>
      </c>
      <c r="H110" s="83">
        <v>5</v>
      </c>
      <c r="I110" s="83">
        <v>691.51382227779095</v>
      </c>
      <c r="J110" s="83">
        <v>0</v>
      </c>
      <c r="K110" s="83">
        <v>0</v>
      </c>
      <c r="L110" s="83">
        <v>0</v>
      </c>
      <c r="M110" s="83">
        <v>93.791818181818201</v>
      </c>
      <c r="N110" s="83">
        <v>0</v>
      </c>
      <c r="O110" s="83">
        <v>57.147570999999999</v>
      </c>
      <c r="P110" s="83">
        <v>188.07665874246399</v>
      </c>
      <c r="Q110" s="83">
        <v>0</v>
      </c>
      <c r="R110" s="83">
        <v>0</v>
      </c>
      <c r="S110" s="83">
        <v>0</v>
      </c>
      <c r="T110" s="83">
        <v>117.36</v>
      </c>
      <c r="U110" s="83">
        <v>0</v>
      </c>
      <c r="V110" s="83">
        <v>188948.84552048301</v>
      </c>
      <c r="W110" s="83">
        <v>0</v>
      </c>
      <c r="X110" s="83">
        <v>0</v>
      </c>
      <c r="Y110" s="83">
        <v>0</v>
      </c>
      <c r="Z110" s="83">
        <v>0</v>
      </c>
      <c r="AA110" s="83">
        <v>74631.064702746095</v>
      </c>
      <c r="AB110" s="83">
        <v>0</v>
      </c>
      <c r="AC110" s="83">
        <v>438</v>
      </c>
      <c r="AD110" s="83">
        <v>425587.05913030298</v>
      </c>
      <c r="AE110" s="83">
        <v>383433.31549439998</v>
      </c>
      <c r="AF110" s="83">
        <v>0</v>
      </c>
      <c r="AG110" s="83">
        <v>0</v>
      </c>
      <c r="AH110" s="83">
        <v>0</v>
      </c>
      <c r="AI110" s="83">
        <v>1631581.85705022</v>
      </c>
      <c r="AJ110" s="83">
        <v>0</v>
      </c>
      <c r="AK110" s="83">
        <v>0</v>
      </c>
      <c r="AL110" s="83">
        <v>0</v>
      </c>
      <c r="AM110" s="83">
        <v>0</v>
      </c>
      <c r="AN110" s="83">
        <v>2704620.1418981501</v>
      </c>
      <c r="AO110" s="83">
        <v>2.7107820000000002E-4</v>
      </c>
      <c r="AP110" s="83">
        <v>0.10022782711724899</v>
      </c>
    </row>
    <row r="111" spans="1:42" x14ac:dyDescent="0.2">
      <c r="A111" s="83" t="s">
        <v>304</v>
      </c>
      <c r="B111" s="83">
        <v>2046</v>
      </c>
      <c r="C111" s="83" t="s">
        <v>305</v>
      </c>
      <c r="D111" s="83" t="s">
        <v>297</v>
      </c>
      <c r="E111" s="83">
        <v>0</v>
      </c>
      <c r="F111" s="83">
        <v>0</v>
      </c>
      <c r="G111" s="83">
        <v>0</v>
      </c>
      <c r="H111" s="83">
        <v>5</v>
      </c>
      <c r="I111" s="83">
        <v>691.51382227779095</v>
      </c>
      <c r="J111" s="83">
        <v>0</v>
      </c>
      <c r="K111" s="83">
        <v>0</v>
      </c>
      <c r="L111" s="83">
        <v>0</v>
      </c>
      <c r="M111" s="83">
        <v>94.937272727272699</v>
      </c>
      <c r="N111" s="83">
        <v>0</v>
      </c>
      <c r="O111" s="83">
        <v>62.116925000000002</v>
      </c>
      <c r="P111" s="83">
        <v>188.07665874246399</v>
      </c>
      <c r="Q111" s="83">
        <v>0</v>
      </c>
      <c r="R111" s="83">
        <v>0</v>
      </c>
      <c r="S111" s="83">
        <v>0</v>
      </c>
      <c r="T111" s="83">
        <v>117.36</v>
      </c>
      <c r="U111" s="83">
        <v>0</v>
      </c>
      <c r="V111" s="83">
        <v>63222.883475721501</v>
      </c>
      <c r="W111" s="83">
        <v>0</v>
      </c>
      <c r="X111" s="83">
        <v>0</v>
      </c>
      <c r="Y111" s="83">
        <v>0</v>
      </c>
      <c r="Z111" s="83">
        <v>0</v>
      </c>
      <c r="AA111" s="83">
        <v>159639.04514145301</v>
      </c>
      <c r="AB111" s="83">
        <v>0</v>
      </c>
      <c r="AC111" s="83">
        <v>438</v>
      </c>
      <c r="AD111" s="83">
        <v>462594.62948946003</v>
      </c>
      <c r="AE111" s="83">
        <v>383433.31549439998</v>
      </c>
      <c r="AF111" s="83">
        <v>0</v>
      </c>
      <c r="AG111" s="83">
        <v>0</v>
      </c>
      <c r="AH111" s="83">
        <v>0</v>
      </c>
      <c r="AI111" s="83">
        <v>1662189.0466598801</v>
      </c>
      <c r="AJ111" s="83">
        <v>0</v>
      </c>
      <c r="AK111" s="83">
        <v>0</v>
      </c>
      <c r="AL111" s="83">
        <v>0</v>
      </c>
      <c r="AM111" s="83">
        <v>0</v>
      </c>
      <c r="AN111" s="83">
        <v>2731516.9202609202</v>
      </c>
      <c r="AO111" s="83">
        <v>2.7107820000000002E-4</v>
      </c>
      <c r="AP111" s="83">
        <v>9.9240900903555598E-2</v>
      </c>
    </row>
    <row r="112" spans="1:42" x14ac:dyDescent="0.2">
      <c r="A112" s="83" t="s">
        <v>304</v>
      </c>
      <c r="B112" s="83">
        <v>2048</v>
      </c>
      <c r="C112" s="83" t="s">
        <v>305</v>
      </c>
      <c r="D112" s="83" t="s">
        <v>297</v>
      </c>
      <c r="E112" s="83">
        <v>0</v>
      </c>
      <c r="F112" s="83">
        <v>0</v>
      </c>
      <c r="G112" s="83">
        <v>0</v>
      </c>
      <c r="H112" s="83">
        <v>5</v>
      </c>
      <c r="I112" s="83">
        <v>691.51382227779095</v>
      </c>
      <c r="J112" s="83">
        <v>0</v>
      </c>
      <c r="K112" s="83">
        <v>0</v>
      </c>
      <c r="L112" s="83">
        <v>0</v>
      </c>
      <c r="M112" s="83">
        <v>96.900909090909096</v>
      </c>
      <c r="N112" s="83">
        <v>0</v>
      </c>
      <c r="O112" s="83">
        <v>67.086279000000005</v>
      </c>
      <c r="P112" s="83">
        <v>188.07665874246399</v>
      </c>
      <c r="Q112" s="83">
        <v>0</v>
      </c>
      <c r="R112" s="83">
        <v>0</v>
      </c>
      <c r="S112" s="83">
        <v>0</v>
      </c>
      <c r="T112" s="83">
        <v>117.36</v>
      </c>
      <c r="U112" s="83">
        <v>0</v>
      </c>
      <c r="V112" s="83">
        <v>63222.883475721501</v>
      </c>
      <c r="W112" s="83">
        <v>0</v>
      </c>
      <c r="X112" s="83">
        <v>0</v>
      </c>
      <c r="Y112" s="83">
        <v>0</v>
      </c>
      <c r="Z112" s="83">
        <v>0</v>
      </c>
      <c r="AA112" s="83">
        <v>164953.43732682301</v>
      </c>
      <c r="AB112" s="83">
        <v>0</v>
      </c>
      <c r="AC112" s="83">
        <v>438</v>
      </c>
      <c r="AD112" s="83">
        <v>499602.19984861702</v>
      </c>
      <c r="AE112" s="83">
        <v>383433.31549439998</v>
      </c>
      <c r="AF112" s="83">
        <v>0</v>
      </c>
      <c r="AG112" s="83">
        <v>0</v>
      </c>
      <c r="AH112" s="83">
        <v>0</v>
      </c>
      <c r="AI112" s="83">
        <v>1639064.50580565</v>
      </c>
      <c r="AJ112" s="83">
        <v>0</v>
      </c>
      <c r="AK112" s="83">
        <v>0</v>
      </c>
      <c r="AL112" s="83">
        <v>0</v>
      </c>
      <c r="AM112" s="83">
        <v>0</v>
      </c>
      <c r="AN112" s="83">
        <v>2750714.3419512101</v>
      </c>
      <c r="AO112" s="83">
        <v>2.7107820000000002E-4</v>
      </c>
      <c r="AP112" s="83">
        <v>9.8548291934854704E-2</v>
      </c>
    </row>
    <row r="113" spans="1:42" x14ac:dyDescent="0.2">
      <c r="A113" s="83" t="s">
        <v>304</v>
      </c>
      <c r="B113" s="83">
        <v>2050</v>
      </c>
      <c r="C113" s="83" t="s">
        <v>305</v>
      </c>
      <c r="D113" s="83" t="s">
        <v>297</v>
      </c>
      <c r="E113" s="83">
        <v>0</v>
      </c>
      <c r="F113" s="83">
        <v>0</v>
      </c>
      <c r="G113" s="83">
        <v>0</v>
      </c>
      <c r="H113" s="83">
        <v>5</v>
      </c>
      <c r="I113" s="83">
        <v>683.91382227779104</v>
      </c>
      <c r="J113" s="83">
        <v>0</v>
      </c>
      <c r="K113" s="83">
        <v>0</v>
      </c>
      <c r="L113" s="83">
        <v>0</v>
      </c>
      <c r="M113" s="83">
        <v>100.065454545455</v>
      </c>
      <c r="N113" s="83">
        <v>0</v>
      </c>
      <c r="O113" s="83">
        <v>72.055633</v>
      </c>
      <c r="P113" s="83">
        <v>188.07665874246399</v>
      </c>
      <c r="Q113" s="83">
        <v>0</v>
      </c>
      <c r="R113" s="83">
        <v>0</v>
      </c>
      <c r="S113" s="83">
        <v>0</v>
      </c>
      <c r="T113" s="83">
        <v>117.36</v>
      </c>
      <c r="U113" s="83">
        <v>0</v>
      </c>
      <c r="V113" s="83">
        <v>63222.883475721501</v>
      </c>
      <c r="W113" s="83">
        <v>0</v>
      </c>
      <c r="X113" s="83">
        <v>0</v>
      </c>
      <c r="Y113" s="83">
        <v>0</v>
      </c>
      <c r="Z113" s="83">
        <v>0</v>
      </c>
      <c r="AA113" s="83">
        <v>171019.23509515901</v>
      </c>
      <c r="AB113" s="83">
        <v>0</v>
      </c>
      <c r="AC113" s="83">
        <v>438</v>
      </c>
      <c r="AD113" s="83">
        <v>536609.77020777296</v>
      </c>
      <c r="AE113" s="83">
        <v>383433.31549439998</v>
      </c>
      <c r="AF113" s="83">
        <v>0</v>
      </c>
      <c r="AG113" s="83">
        <v>0</v>
      </c>
      <c r="AH113" s="83">
        <v>0</v>
      </c>
      <c r="AI113" s="83">
        <v>1601016.43789742</v>
      </c>
      <c r="AJ113" s="83">
        <v>0</v>
      </c>
      <c r="AK113" s="83">
        <v>0</v>
      </c>
      <c r="AL113" s="83">
        <v>0</v>
      </c>
      <c r="AM113" s="83">
        <v>0</v>
      </c>
      <c r="AN113" s="83">
        <v>2755739.6421704702</v>
      </c>
      <c r="AO113" s="83">
        <v>2.7107820000000002E-4</v>
      </c>
      <c r="AP113" s="83">
        <v>9.8368581651092801E-2</v>
      </c>
    </row>
    <row r="114" spans="1:42" x14ac:dyDescent="0.2">
      <c r="A114" s="83" t="s">
        <v>306</v>
      </c>
      <c r="B114" s="83">
        <v>2020</v>
      </c>
      <c r="C114" s="83" t="s">
        <v>305</v>
      </c>
      <c r="D114" s="83" t="s">
        <v>297</v>
      </c>
      <c r="E114" s="83">
        <v>2240</v>
      </c>
      <c r="F114" s="83">
        <v>0</v>
      </c>
      <c r="G114" s="83">
        <v>33.546999999999997</v>
      </c>
      <c r="H114" s="83">
        <v>3844.3</v>
      </c>
      <c r="I114" s="83">
        <v>4127.99999999999</v>
      </c>
      <c r="J114" s="83">
        <v>1496.6</v>
      </c>
      <c r="K114" s="83">
        <v>456.7</v>
      </c>
      <c r="L114" s="83">
        <v>8948.1</v>
      </c>
      <c r="M114" s="83">
        <v>4566.3081818181799</v>
      </c>
      <c r="N114" s="83">
        <v>0</v>
      </c>
      <c r="O114" s="83">
        <v>1140</v>
      </c>
      <c r="P114" s="83">
        <v>201.5</v>
      </c>
      <c r="Q114" s="83">
        <v>0</v>
      </c>
      <c r="R114" s="83">
        <v>2246.9</v>
      </c>
      <c r="S114" s="83">
        <v>0</v>
      </c>
      <c r="T114" s="83">
        <v>8848.6239999999998</v>
      </c>
      <c r="U114" s="83">
        <v>244</v>
      </c>
      <c r="V114" s="83">
        <v>268429.28254709102</v>
      </c>
      <c r="W114" s="83">
        <v>467012.49984</v>
      </c>
      <c r="X114" s="83">
        <v>0</v>
      </c>
      <c r="Y114" s="83">
        <v>0</v>
      </c>
      <c r="Z114" s="83">
        <v>92510.527609919998</v>
      </c>
      <c r="AA114" s="83">
        <v>7668222.3575764503</v>
      </c>
      <c r="AB114" s="83">
        <v>49363697.9504226</v>
      </c>
      <c r="AC114" s="83">
        <v>336760.68</v>
      </c>
      <c r="AD114" s="83">
        <v>7489800</v>
      </c>
      <c r="AE114" s="83">
        <v>27691253.8293688</v>
      </c>
      <c r="AF114" s="83">
        <v>17891897.855999999</v>
      </c>
      <c r="AG114" s="83">
        <v>0</v>
      </c>
      <c r="AH114" s="83">
        <v>12074.176032883201</v>
      </c>
      <c r="AI114" s="83">
        <v>10364086.4081797</v>
      </c>
      <c r="AJ114" s="83">
        <v>0</v>
      </c>
      <c r="AK114" s="83">
        <v>3515584.9824907701</v>
      </c>
      <c r="AL114" s="83">
        <v>0</v>
      </c>
      <c r="AM114" s="83">
        <v>0</v>
      </c>
      <c r="AN114" s="83">
        <v>125161330.55006801</v>
      </c>
      <c r="AO114" s="83">
        <v>19.806878389657701</v>
      </c>
      <c r="AP114" s="83">
        <v>158.25078163206501</v>
      </c>
    </row>
    <row r="115" spans="1:42" x14ac:dyDescent="0.2">
      <c r="A115" s="83" t="s">
        <v>306</v>
      </c>
      <c r="B115" s="83">
        <v>2022</v>
      </c>
      <c r="C115" s="83" t="s">
        <v>305</v>
      </c>
      <c r="D115" s="83" t="s">
        <v>297</v>
      </c>
      <c r="E115" s="83">
        <v>2240</v>
      </c>
      <c r="F115" s="83">
        <v>0</v>
      </c>
      <c r="G115" s="83">
        <v>33.546999999999997</v>
      </c>
      <c r="H115" s="83">
        <v>3844.3</v>
      </c>
      <c r="I115" s="83">
        <v>4127.99999999999</v>
      </c>
      <c r="J115" s="83">
        <v>1496.6</v>
      </c>
      <c r="K115" s="83">
        <v>456.7</v>
      </c>
      <c r="L115" s="83">
        <v>8948.1</v>
      </c>
      <c r="M115" s="83">
        <v>5116.3018181818197</v>
      </c>
      <c r="N115" s="83">
        <v>0</v>
      </c>
      <c r="O115" s="83">
        <v>1140</v>
      </c>
      <c r="P115" s="83">
        <v>761.5</v>
      </c>
      <c r="Q115" s="83">
        <v>0</v>
      </c>
      <c r="R115" s="83">
        <v>2246.9</v>
      </c>
      <c r="S115" s="83">
        <v>0</v>
      </c>
      <c r="T115" s="83">
        <v>8848.6239999999998</v>
      </c>
      <c r="U115" s="83">
        <v>244</v>
      </c>
      <c r="V115" s="83">
        <v>29.0122000002081</v>
      </c>
      <c r="W115" s="83">
        <v>437550.33983999997</v>
      </c>
      <c r="X115" s="83">
        <v>0</v>
      </c>
      <c r="Y115" s="83">
        <v>0</v>
      </c>
      <c r="Z115" s="83">
        <v>92510.527609919998</v>
      </c>
      <c r="AA115" s="83">
        <v>8591829.2038425896</v>
      </c>
      <c r="AB115" s="83">
        <v>47593306.592062101</v>
      </c>
      <c r="AC115" s="83">
        <v>336760.68</v>
      </c>
      <c r="AD115" s="83">
        <v>7489800</v>
      </c>
      <c r="AE115" s="83">
        <v>27691253.8293688</v>
      </c>
      <c r="AF115" s="83">
        <v>17891897.855999999</v>
      </c>
      <c r="AG115" s="83">
        <v>0</v>
      </c>
      <c r="AH115" s="83">
        <v>0</v>
      </c>
      <c r="AI115" s="83">
        <v>10219597.961308099</v>
      </c>
      <c r="AJ115" s="83">
        <v>0</v>
      </c>
      <c r="AK115" s="83">
        <v>3516968.3467547102</v>
      </c>
      <c r="AL115" s="83">
        <v>0</v>
      </c>
      <c r="AM115" s="83">
        <v>0</v>
      </c>
      <c r="AN115" s="83">
        <v>123861504.348986</v>
      </c>
      <c r="AO115" s="83">
        <v>19.063495354336698</v>
      </c>
      <c r="AP115" s="83">
        <v>153.90976764357899</v>
      </c>
    </row>
    <row r="116" spans="1:42" x14ac:dyDescent="0.2">
      <c r="A116" s="83" t="s">
        <v>306</v>
      </c>
      <c r="B116" s="83">
        <v>2024</v>
      </c>
      <c r="C116" s="83" t="s">
        <v>305</v>
      </c>
      <c r="D116" s="83" t="s">
        <v>297</v>
      </c>
      <c r="E116" s="83">
        <v>1118</v>
      </c>
      <c r="F116" s="83">
        <v>0</v>
      </c>
      <c r="G116" s="83">
        <v>33.546999999999997</v>
      </c>
      <c r="H116" s="83">
        <v>3804.3</v>
      </c>
      <c r="I116" s="83">
        <v>4127.99999999999</v>
      </c>
      <c r="J116" s="83">
        <v>1896.6729</v>
      </c>
      <c r="K116" s="83">
        <v>456.7</v>
      </c>
      <c r="L116" s="83">
        <v>8948.1</v>
      </c>
      <c r="M116" s="83">
        <v>5284.2436363636398</v>
      </c>
      <c r="N116" s="83">
        <v>0</v>
      </c>
      <c r="O116" s="83">
        <v>1198.9945230000001</v>
      </c>
      <c r="P116" s="83">
        <v>761.5</v>
      </c>
      <c r="Q116" s="83">
        <v>0</v>
      </c>
      <c r="R116" s="83">
        <v>2246.9</v>
      </c>
      <c r="S116" s="83">
        <v>0</v>
      </c>
      <c r="T116" s="83">
        <v>9134.6239999999998</v>
      </c>
      <c r="U116" s="83">
        <v>244</v>
      </c>
      <c r="V116" s="83">
        <v>0</v>
      </c>
      <c r="W116" s="83">
        <v>519934.88058073999</v>
      </c>
      <c r="X116" s="83">
        <v>0</v>
      </c>
      <c r="Y116" s="83">
        <v>0</v>
      </c>
      <c r="Z116" s="83">
        <v>90412.364041919995</v>
      </c>
      <c r="AA116" s="83">
        <v>8870262.4436633997</v>
      </c>
      <c r="AB116" s="83">
        <v>37607180.665252402</v>
      </c>
      <c r="AC116" s="83">
        <v>333256.68</v>
      </c>
      <c r="AD116" s="83">
        <v>7929141.6047090599</v>
      </c>
      <c r="AE116" s="83">
        <v>28593176.004810099</v>
      </c>
      <c r="AF116" s="83">
        <v>8929974.0192000009</v>
      </c>
      <c r="AG116" s="83">
        <v>0</v>
      </c>
      <c r="AH116" s="83">
        <v>305981.45612751797</v>
      </c>
      <c r="AI116" s="83">
        <v>10077234.9921219</v>
      </c>
      <c r="AJ116" s="83">
        <v>0</v>
      </c>
      <c r="AK116" s="83">
        <v>4964872.2390946001</v>
      </c>
      <c r="AL116" s="83">
        <v>0</v>
      </c>
      <c r="AM116" s="83">
        <v>0</v>
      </c>
      <c r="AN116" s="83">
        <v>108221427.349601</v>
      </c>
      <c r="AO116" s="83">
        <v>14.8818367653896</v>
      </c>
      <c r="AP116" s="83">
        <v>137.512848701531</v>
      </c>
    </row>
    <row r="117" spans="1:42" x14ac:dyDescent="0.2">
      <c r="A117" s="83" t="s">
        <v>306</v>
      </c>
      <c r="B117" s="83">
        <v>2026</v>
      </c>
      <c r="C117" s="83" t="s">
        <v>305</v>
      </c>
      <c r="D117" s="83" t="s">
        <v>297</v>
      </c>
      <c r="E117" s="83">
        <v>0</v>
      </c>
      <c r="F117" s="83">
        <v>0</v>
      </c>
      <c r="G117" s="83">
        <v>33.546999999999997</v>
      </c>
      <c r="H117" s="83">
        <v>3804.3</v>
      </c>
      <c r="I117" s="83">
        <v>4130.9424546733999</v>
      </c>
      <c r="J117" s="83">
        <v>1896.6729</v>
      </c>
      <c r="K117" s="83">
        <v>456.7</v>
      </c>
      <c r="L117" s="83">
        <v>8948.1</v>
      </c>
      <c r="M117" s="83">
        <v>5566.77909090908</v>
      </c>
      <c r="N117" s="83">
        <v>0</v>
      </c>
      <c r="O117" s="83">
        <v>1238.3242049999999</v>
      </c>
      <c r="P117" s="83">
        <v>761.5</v>
      </c>
      <c r="Q117" s="83">
        <v>0</v>
      </c>
      <c r="R117" s="83">
        <v>2246.9</v>
      </c>
      <c r="S117" s="83">
        <v>0</v>
      </c>
      <c r="T117" s="83">
        <v>9332.6239999999998</v>
      </c>
      <c r="U117" s="83">
        <v>244</v>
      </c>
      <c r="V117" s="83">
        <v>0</v>
      </c>
      <c r="W117" s="83">
        <v>519934.88058073999</v>
      </c>
      <c r="X117" s="83">
        <v>0</v>
      </c>
      <c r="Y117" s="83">
        <v>0</v>
      </c>
      <c r="Z117" s="83">
        <v>92510.527609919998</v>
      </c>
      <c r="AA117" s="83">
        <v>9348317.7623813506</v>
      </c>
      <c r="AB117" s="83">
        <v>37592457.535674699</v>
      </c>
      <c r="AC117" s="83">
        <v>333256.68</v>
      </c>
      <c r="AD117" s="83">
        <v>8222036.0078484304</v>
      </c>
      <c r="AE117" s="83">
        <v>29217583.664731</v>
      </c>
      <c r="AF117" s="83">
        <v>0</v>
      </c>
      <c r="AG117" s="83">
        <v>0</v>
      </c>
      <c r="AH117" s="83">
        <v>1162.2262694403901</v>
      </c>
      <c r="AI117" s="83">
        <v>9944043.9620306101</v>
      </c>
      <c r="AJ117" s="83">
        <v>0</v>
      </c>
      <c r="AK117" s="83">
        <v>5035851.0099726301</v>
      </c>
      <c r="AL117" s="83">
        <v>0</v>
      </c>
      <c r="AM117" s="83">
        <v>0</v>
      </c>
      <c r="AN117" s="83">
        <v>100307154.257099</v>
      </c>
      <c r="AO117" s="83">
        <v>14.870876890422</v>
      </c>
      <c r="AP117" s="83">
        <v>148.25340226786099</v>
      </c>
    </row>
    <row r="118" spans="1:42" x14ac:dyDescent="0.2">
      <c r="A118" s="83" t="s">
        <v>306</v>
      </c>
      <c r="B118" s="83">
        <v>2028</v>
      </c>
      <c r="C118" s="83" t="s">
        <v>305</v>
      </c>
      <c r="D118" s="83" t="s">
        <v>297</v>
      </c>
      <c r="E118" s="83">
        <v>0</v>
      </c>
      <c r="F118" s="83">
        <v>0</v>
      </c>
      <c r="G118" s="83">
        <v>33.546999999999997</v>
      </c>
      <c r="H118" s="83">
        <v>3804.3</v>
      </c>
      <c r="I118" s="83">
        <v>4130.9424546733999</v>
      </c>
      <c r="J118" s="83">
        <v>1896.6729</v>
      </c>
      <c r="K118" s="83">
        <v>456.7</v>
      </c>
      <c r="L118" s="83">
        <v>9539.3407990283395</v>
      </c>
      <c r="M118" s="83">
        <v>5976.6763636363603</v>
      </c>
      <c r="N118" s="83">
        <v>0</v>
      </c>
      <c r="O118" s="83">
        <v>1277.6538869999999</v>
      </c>
      <c r="P118" s="83">
        <v>759.5</v>
      </c>
      <c r="Q118" s="83">
        <v>0</v>
      </c>
      <c r="R118" s="83">
        <v>2246.9</v>
      </c>
      <c r="S118" s="83">
        <v>0</v>
      </c>
      <c r="T118" s="83">
        <v>9332.6239999999998</v>
      </c>
      <c r="U118" s="83">
        <v>79</v>
      </c>
      <c r="V118" s="83">
        <v>213088.972595698</v>
      </c>
      <c r="W118" s="83">
        <v>519934.88058073999</v>
      </c>
      <c r="X118" s="83">
        <v>0</v>
      </c>
      <c r="Y118" s="83">
        <v>0</v>
      </c>
      <c r="Z118" s="83">
        <v>92510.527609919998</v>
      </c>
      <c r="AA118" s="83">
        <v>10036660.1400491</v>
      </c>
      <c r="AB118" s="83">
        <v>35547235.2330129</v>
      </c>
      <c r="AC118" s="83">
        <v>333256.68</v>
      </c>
      <c r="AD118" s="83">
        <v>8514930.4109878093</v>
      </c>
      <c r="AE118" s="83">
        <v>29217583.664731</v>
      </c>
      <c r="AF118" s="83">
        <v>0</v>
      </c>
      <c r="AG118" s="83">
        <v>0</v>
      </c>
      <c r="AH118" s="83">
        <v>0</v>
      </c>
      <c r="AI118" s="83">
        <v>9805675.1324521694</v>
      </c>
      <c r="AJ118" s="83">
        <v>0</v>
      </c>
      <c r="AK118" s="83">
        <v>5017201.59240836</v>
      </c>
      <c r="AL118" s="83">
        <v>0</v>
      </c>
      <c r="AM118" s="83">
        <v>0</v>
      </c>
      <c r="AN118" s="83">
        <v>99298077.234427899</v>
      </c>
      <c r="AO118" s="83">
        <v>13.913601382867901</v>
      </c>
      <c r="AP118" s="83">
        <v>140.119544812736</v>
      </c>
    </row>
    <row r="119" spans="1:42" x14ac:dyDescent="0.2">
      <c r="A119" s="83" t="s">
        <v>306</v>
      </c>
      <c r="B119" s="83">
        <v>2030</v>
      </c>
      <c r="C119" s="83" t="s">
        <v>305</v>
      </c>
      <c r="D119" s="83" t="s">
        <v>297</v>
      </c>
      <c r="E119" s="83">
        <v>0</v>
      </c>
      <c r="F119" s="83">
        <v>0</v>
      </c>
      <c r="G119" s="83">
        <v>33.546999999999997</v>
      </c>
      <c r="H119" s="83">
        <v>3750.8</v>
      </c>
      <c r="I119" s="83">
        <v>4130.9424546733999</v>
      </c>
      <c r="J119" s="83">
        <v>1896.6729</v>
      </c>
      <c r="K119" s="83">
        <v>456.7</v>
      </c>
      <c r="L119" s="83">
        <v>9539.3407990283395</v>
      </c>
      <c r="M119" s="83">
        <v>6537.0572727272702</v>
      </c>
      <c r="N119" s="83">
        <v>0</v>
      </c>
      <c r="O119" s="83">
        <v>1277.6538869999999</v>
      </c>
      <c r="P119" s="83">
        <v>754.51032844616498</v>
      </c>
      <c r="Q119" s="83">
        <v>0</v>
      </c>
      <c r="R119" s="83">
        <v>2246.9</v>
      </c>
      <c r="S119" s="83">
        <v>0</v>
      </c>
      <c r="T119" s="83">
        <v>9332.6239999999998</v>
      </c>
      <c r="U119" s="83">
        <v>79</v>
      </c>
      <c r="V119" s="83">
        <v>739283.79290452797</v>
      </c>
      <c r="W119" s="83">
        <v>519934.88058073999</v>
      </c>
      <c r="X119" s="83">
        <v>0</v>
      </c>
      <c r="Y119" s="83">
        <v>0</v>
      </c>
      <c r="Z119" s="83">
        <v>92510.527609919998</v>
      </c>
      <c r="AA119" s="83">
        <v>10977710.3812396</v>
      </c>
      <c r="AB119" s="83">
        <v>30225705.390846401</v>
      </c>
      <c r="AC119" s="83">
        <v>328570.08</v>
      </c>
      <c r="AD119" s="83">
        <v>8514930.4109878093</v>
      </c>
      <c r="AE119" s="83">
        <v>29217583.664731</v>
      </c>
      <c r="AF119" s="83">
        <v>0</v>
      </c>
      <c r="AG119" s="83">
        <v>0</v>
      </c>
      <c r="AH119" s="83">
        <v>927637.83656418498</v>
      </c>
      <c r="AI119" s="83">
        <v>9668664.2606334202</v>
      </c>
      <c r="AJ119" s="83">
        <v>0</v>
      </c>
      <c r="AK119" s="83">
        <v>4998752.7629469698</v>
      </c>
      <c r="AL119" s="83">
        <v>0</v>
      </c>
      <c r="AM119" s="83">
        <v>0</v>
      </c>
      <c r="AN119" s="83">
        <v>96211283.989044607</v>
      </c>
      <c r="AO119" s="83">
        <v>11.8180761418316</v>
      </c>
      <c r="AP119" s="83">
        <v>122.83461618885801</v>
      </c>
    </row>
    <row r="120" spans="1:42" x14ac:dyDescent="0.2">
      <c r="A120" s="83" t="s">
        <v>306</v>
      </c>
      <c r="B120" s="83">
        <v>2032</v>
      </c>
      <c r="C120" s="83" t="s">
        <v>305</v>
      </c>
      <c r="D120" s="83" t="s">
        <v>297</v>
      </c>
      <c r="E120" s="83">
        <v>0</v>
      </c>
      <c r="F120" s="83">
        <v>0</v>
      </c>
      <c r="G120" s="83">
        <v>33.546999999999997</v>
      </c>
      <c r="H120" s="83">
        <v>3690.3</v>
      </c>
      <c r="I120" s="83">
        <v>4130.9424546733999</v>
      </c>
      <c r="J120" s="83">
        <v>1896.6729</v>
      </c>
      <c r="K120" s="83">
        <v>456.7</v>
      </c>
      <c r="L120" s="83">
        <v>10039.693746676799</v>
      </c>
      <c r="M120" s="83">
        <v>6999.8709090909097</v>
      </c>
      <c r="N120" s="83">
        <v>0</v>
      </c>
      <c r="O120" s="83">
        <v>1356.313251</v>
      </c>
      <c r="P120" s="83">
        <v>755.09077284488899</v>
      </c>
      <c r="Q120" s="83">
        <v>0</v>
      </c>
      <c r="R120" s="83">
        <v>2246.9</v>
      </c>
      <c r="S120" s="83">
        <v>0</v>
      </c>
      <c r="T120" s="83">
        <v>9332.6239999999998</v>
      </c>
      <c r="U120" s="83">
        <v>79</v>
      </c>
      <c r="V120" s="83">
        <v>739595.543579655</v>
      </c>
      <c r="W120" s="83">
        <v>519934.88058073999</v>
      </c>
      <c r="X120" s="83">
        <v>0</v>
      </c>
      <c r="Y120" s="83">
        <v>0</v>
      </c>
      <c r="Z120" s="83">
        <v>92510.527609919998</v>
      </c>
      <c r="AA120" s="83">
        <v>11754915.4520419</v>
      </c>
      <c r="AB120" s="83">
        <v>32125502.011077199</v>
      </c>
      <c r="AC120" s="83">
        <v>323270.28000000003</v>
      </c>
      <c r="AD120" s="83">
        <v>9100719.2172665596</v>
      </c>
      <c r="AE120" s="83">
        <v>29217583.664731</v>
      </c>
      <c r="AF120" s="83">
        <v>0</v>
      </c>
      <c r="AG120" s="83">
        <v>0</v>
      </c>
      <c r="AH120" s="83">
        <v>1287147.7125341101</v>
      </c>
      <c r="AI120" s="83">
        <v>9533405.0187669303</v>
      </c>
      <c r="AJ120" s="83">
        <v>0</v>
      </c>
      <c r="AK120" s="83">
        <v>4980434.6692324597</v>
      </c>
      <c r="AL120" s="83">
        <v>0</v>
      </c>
      <c r="AM120" s="83">
        <v>0</v>
      </c>
      <c r="AN120" s="83">
        <v>99675018.977420598</v>
      </c>
      <c r="AO120" s="83">
        <v>12.4442789626498</v>
      </c>
      <c r="AP120" s="83">
        <v>124.848523635283</v>
      </c>
    </row>
    <row r="121" spans="1:42" x14ac:dyDescent="0.2">
      <c r="A121" s="83" t="s">
        <v>306</v>
      </c>
      <c r="B121" s="83">
        <v>2034</v>
      </c>
      <c r="C121" s="83" t="s">
        <v>305</v>
      </c>
      <c r="D121" s="83" t="s">
        <v>297</v>
      </c>
      <c r="E121" s="83">
        <v>0</v>
      </c>
      <c r="F121" s="83">
        <v>0</v>
      </c>
      <c r="G121" s="83">
        <v>33.546999999999997</v>
      </c>
      <c r="H121" s="83">
        <v>3690.3</v>
      </c>
      <c r="I121" s="83">
        <v>4130.9424546733999</v>
      </c>
      <c r="J121" s="83">
        <v>1716.6729</v>
      </c>
      <c r="K121" s="83">
        <v>456.7</v>
      </c>
      <c r="L121" s="83">
        <v>10039.693746676799</v>
      </c>
      <c r="M121" s="83">
        <v>7385.6718181818196</v>
      </c>
      <c r="N121" s="83">
        <v>0</v>
      </c>
      <c r="O121" s="83">
        <v>1356.313251</v>
      </c>
      <c r="P121" s="83">
        <v>755.38898751880197</v>
      </c>
      <c r="Q121" s="83">
        <v>0</v>
      </c>
      <c r="R121" s="83">
        <v>2246.9</v>
      </c>
      <c r="S121" s="83">
        <v>0</v>
      </c>
      <c r="T121" s="83">
        <v>9332.6239999999998</v>
      </c>
      <c r="U121" s="83">
        <v>79</v>
      </c>
      <c r="V121" s="83">
        <v>739725.419020214</v>
      </c>
      <c r="W121" s="83">
        <v>519934.88058073999</v>
      </c>
      <c r="X121" s="83">
        <v>0</v>
      </c>
      <c r="Y121" s="83">
        <v>0</v>
      </c>
      <c r="Z121" s="83">
        <v>92510.527609919998</v>
      </c>
      <c r="AA121" s="83">
        <v>12402792.6952914</v>
      </c>
      <c r="AB121" s="83">
        <v>33042482.136585198</v>
      </c>
      <c r="AC121" s="83">
        <v>323270.28000000003</v>
      </c>
      <c r="AD121" s="83">
        <v>9100719.2172665596</v>
      </c>
      <c r="AE121" s="83">
        <v>29217583.664731</v>
      </c>
      <c r="AF121" s="83">
        <v>0</v>
      </c>
      <c r="AG121" s="83">
        <v>0</v>
      </c>
      <c r="AH121" s="83">
        <v>1419436.114272</v>
      </c>
      <c r="AI121" s="83">
        <v>9400435.4805676509</v>
      </c>
      <c r="AJ121" s="83">
        <v>0</v>
      </c>
      <c r="AK121" s="83">
        <v>4489076.9071354903</v>
      </c>
      <c r="AL121" s="83">
        <v>0</v>
      </c>
      <c r="AM121" s="83">
        <v>0</v>
      </c>
      <c r="AN121" s="83">
        <v>100747967.32306001</v>
      </c>
      <c r="AO121" s="83">
        <v>12.8153627299774</v>
      </c>
      <c r="AP121" s="83">
        <v>127.202196436216</v>
      </c>
    </row>
    <row r="122" spans="1:42" x14ac:dyDescent="0.2">
      <c r="A122" s="83" t="s">
        <v>306</v>
      </c>
      <c r="B122" s="83">
        <v>2036</v>
      </c>
      <c r="C122" s="83" t="s">
        <v>305</v>
      </c>
      <c r="D122" s="83" t="s">
        <v>297</v>
      </c>
      <c r="E122" s="83">
        <v>0</v>
      </c>
      <c r="F122" s="83">
        <v>0</v>
      </c>
      <c r="G122" s="83">
        <v>33.546999999999997</v>
      </c>
      <c r="H122" s="83">
        <v>3432.2</v>
      </c>
      <c r="I122" s="83">
        <v>4130.9424546733999</v>
      </c>
      <c r="J122" s="83">
        <v>1504.6729</v>
      </c>
      <c r="K122" s="83">
        <v>409.2</v>
      </c>
      <c r="L122" s="83">
        <v>10039.693746676799</v>
      </c>
      <c r="M122" s="83">
        <v>7726.9836363636396</v>
      </c>
      <c r="N122" s="83">
        <v>0</v>
      </c>
      <c r="O122" s="83">
        <v>1356.313251</v>
      </c>
      <c r="P122" s="83">
        <v>583</v>
      </c>
      <c r="Q122" s="83">
        <v>0</v>
      </c>
      <c r="R122" s="83">
        <v>2246.9</v>
      </c>
      <c r="S122" s="83">
        <v>0</v>
      </c>
      <c r="T122" s="83">
        <v>9332.6239999999998</v>
      </c>
      <c r="U122" s="83">
        <v>79</v>
      </c>
      <c r="V122" s="83">
        <v>560666.14913600101</v>
      </c>
      <c r="W122" s="83">
        <v>510781.10778074001</v>
      </c>
      <c r="X122" s="83">
        <v>0</v>
      </c>
      <c r="Y122" s="83">
        <v>0</v>
      </c>
      <c r="Z122" s="83">
        <v>92510.527609919998</v>
      </c>
      <c r="AA122" s="83">
        <v>12975959.203305099</v>
      </c>
      <c r="AB122" s="83">
        <v>32490673.571750298</v>
      </c>
      <c r="AC122" s="83">
        <v>300660.71999999997</v>
      </c>
      <c r="AD122" s="83">
        <v>9100719.2172665596</v>
      </c>
      <c r="AE122" s="83">
        <v>29217583.664731</v>
      </c>
      <c r="AF122" s="83">
        <v>0</v>
      </c>
      <c r="AG122" s="83">
        <v>0</v>
      </c>
      <c r="AH122" s="83">
        <v>1549369.99393407</v>
      </c>
      <c r="AI122" s="83">
        <v>9269554.3509023804</v>
      </c>
      <c r="AJ122" s="83">
        <v>0</v>
      </c>
      <c r="AK122" s="83">
        <v>3913784.75456808</v>
      </c>
      <c r="AL122" s="83">
        <v>0</v>
      </c>
      <c r="AM122" s="83">
        <v>0</v>
      </c>
      <c r="AN122" s="83">
        <v>99982263.260984197</v>
      </c>
      <c r="AO122" s="83">
        <v>12.5629199258059</v>
      </c>
      <c r="AP122" s="83">
        <v>125.651485734153</v>
      </c>
    </row>
    <row r="123" spans="1:42" x14ac:dyDescent="0.2">
      <c r="A123" s="83" t="s">
        <v>306</v>
      </c>
      <c r="B123" s="83">
        <v>2038</v>
      </c>
      <c r="C123" s="83" t="s">
        <v>305</v>
      </c>
      <c r="D123" s="83" t="s">
        <v>297</v>
      </c>
      <c r="E123" s="83">
        <v>0</v>
      </c>
      <c r="F123" s="83">
        <v>0</v>
      </c>
      <c r="G123" s="83">
        <v>33.546999999999997</v>
      </c>
      <c r="H123" s="83">
        <v>3361.3</v>
      </c>
      <c r="I123" s="83">
        <v>4130.9424546733999</v>
      </c>
      <c r="J123" s="83">
        <v>2036.2753</v>
      </c>
      <c r="K123" s="83">
        <v>262.60000000000002</v>
      </c>
      <c r="L123" s="83">
        <v>11087.6535998215</v>
      </c>
      <c r="M123" s="83">
        <v>8025.1818181818198</v>
      </c>
      <c r="N123" s="83">
        <v>0</v>
      </c>
      <c r="O123" s="83">
        <v>1356.313251</v>
      </c>
      <c r="P123" s="83">
        <v>583</v>
      </c>
      <c r="Q123" s="83">
        <v>0</v>
      </c>
      <c r="R123" s="83">
        <v>2246.9</v>
      </c>
      <c r="S123" s="83">
        <v>0</v>
      </c>
      <c r="T123" s="83">
        <v>9332.6239999999998</v>
      </c>
      <c r="U123" s="83">
        <v>79</v>
      </c>
      <c r="V123" s="83">
        <v>639970.42827189295</v>
      </c>
      <c r="W123" s="83">
        <v>415124.18202074</v>
      </c>
      <c r="X123" s="83">
        <v>0</v>
      </c>
      <c r="Y123" s="83">
        <v>0</v>
      </c>
      <c r="Z123" s="83">
        <v>82389.360137280004</v>
      </c>
      <c r="AA123" s="83">
        <v>13476724.783235</v>
      </c>
      <c r="AB123" s="83">
        <v>34484095.5304562</v>
      </c>
      <c r="AC123" s="83">
        <v>294449.87999999902</v>
      </c>
      <c r="AD123" s="83">
        <v>9100719.2172665596</v>
      </c>
      <c r="AE123" s="83">
        <v>29217583.664731</v>
      </c>
      <c r="AF123" s="83">
        <v>0</v>
      </c>
      <c r="AG123" s="83">
        <v>0</v>
      </c>
      <c r="AH123" s="83">
        <v>1419436.114272</v>
      </c>
      <c r="AI123" s="83">
        <v>9140312.6837754901</v>
      </c>
      <c r="AJ123" s="83">
        <v>0</v>
      </c>
      <c r="AK123" s="83">
        <v>5830933.4456668301</v>
      </c>
      <c r="AL123" s="83">
        <v>0</v>
      </c>
      <c r="AM123" s="83">
        <v>0</v>
      </c>
      <c r="AN123" s="83">
        <v>104101739.28983299</v>
      </c>
      <c r="AO123" s="83">
        <v>13.1019583652654</v>
      </c>
      <c r="AP123" s="83">
        <v>125.857247483519</v>
      </c>
    </row>
    <row r="124" spans="1:42" x14ac:dyDescent="0.2">
      <c r="A124" s="83" t="s">
        <v>306</v>
      </c>
      <c r="B124" s="83">
        <v>2040</v>
      </c>
      <c r="C124" s="83" t="s">
        <v>305</v>
      </c>
      <c r="D124" s="83" t="s">
        <v>297</v>
      </c>
      <c r="E124" s="83">
        <v>0</v>
      </c>
      <c r="F124" s="83">
        <v>0</v>
      </c>
      <c r="G124" s="83">
        <v>30.047000000000001</v>
      </c>
      <c r="H124" s="83">
        <v>3312.6</v>
      </c>
      <c r="I124" s="83">
        <v>4110.6424546733997</v>
      </c>
      <c r="J124" s="83">
        <v>1897.2753</v>
      </c>
      <c r="K124" s="83">
        <v>126.3</v>
      </c>
      <c r="L124" s="83">
        <v>11087.6535998215</v>
      </c>
      <c r="M124" s="83">
        <v>8276.19</v>
      </c>
      <c r="N124" s="83">
        <v>0</v>
      </c>
      <c r="O124" s="83">
        <v>1513.631979</v>
      </c>
      <c r="P124" s="83">
        <v>997.086685002178</v>
      </c>
      <c r="Q124" s="83">
        <v>0</v>
      </c>
      <c r="R124" s="83">
        <v>2246.9</v>
      </c>
      <c r="S124" s="83">
        <v>0</v>
      </c>
      <c r="T124" s="83">
        <v>9332.6239999999998</v>
      </c>
      <c r="U124" s="83">
        <v>79</v>
      </c>
      <c r="V124" s="83">
        <v>792394.98297489202</v>
      </c>
      <c r="W124" s="83">
        <v>394985.88186074002</v>
      </c>
      <c r="X124" s="83">
        <v>0</v>
      </c>
      <c r="Y124" s="83">
        <v>0</v>
      </c>
      <c r="Z124" s="83">
        <v>82858.789849919995</v>
      </c>
      <c r="AA124" s="83">
        <v>13888132.102907499</v>
      </c>
      <c r="AB124" s="83">
        <v>34479519.947514802</v>
      </c>
      <c r="AC124" s="83">
        <v>290183.75999999902</v>
      </c>
      <c r="AD124" s="83">
        <v>10272296.829824001</v>
      </c>
      <c r="AE124" s="83">
        <v>29217583.664731</v>
      </c>
      <c r="AF124" s="83">
        <v>0</v>
      </c>
      <c r="AG124" s="83">
        <v>0</v>
      </c>
      <c r="AH124" s="83">
        <v>1428040.41376085</v>
      </c>
      <c r="AI124" s="83">
        <v>8968681.6252609305</v>
      </c>
      <c r="AJ124" s="83">
        <v>0</v>
      </c>
      <c r="AK124" s="83">
        <v>5677449.4611628102</v>
      </c>
      <c r="AL124" s="83">
        <v>0</v>
      </c>
      <c r="AM124" s="83">
        <v>0</v>
      </c>
      <c r="AN124" s="83">
        <v>105492127.459847</v>
      </c>
      <c r="AO124" s="83">
        <v>13.093080047153</v>
      </c>
      <c r="AP124" s="83">
        <v>124.114285704746</v>
      </c>
    </row>
    <row r="125" spans="1:42" x14ac:dyDescent="0.2">
      <c r="A125" s="83" t="s">
        <v>306</v>
      </c>
      <c r="B125" s="83">
        <v>2042</v>
      </c>
      <c r="C125" s="83" t="s">
        <v>305</v>
      </c>
      <c r="D125" s="83" t="s">
        <v>297</v>
      </c>
      <c r="E125" s="83">
        <v>0</v>
      </c>
      <c r="F125" s="83">
        <v>0</v>
      </c>
      <c r="G125" s="83">
        <v>0</v>
      </c>
      <c r="H125" s="83">
        <v>3213.6</v>
      </c>
      <c r="I125" s="83">
        <v>8108.4342729235595</v>
      </c>
      <c r="J125" s="83">
        <v>1420.4812999999999</v>
      </c>
      <c r="K125" s="83">
        <v>126.3</v>
      </c>
      <c r="L125" s="83">
        <v>11087.6535998215</v>
      </c>
      <c r="M125" s="83">
        <v>8510.1963636363598</v>
      </c>
      <c r="N125" s="83">
        <v>0</v>
      </c>
      <c r="O125" s="83">
        <v>1552.961661</v>
      </c>
      <c r="P125" s="83">
        <v>2731.2013327359</v>
      </c>
      <c r="Q125" s="83">
        <v>0</v>
      </c>
      <c r="R125" s="83">
        <v>2246.9</v>
      </c>
      <c r="S125" s="83">
        <v>0</v>
      </c>
      <c r="T125" s="83">
        <v>9332.6239999999998</v>
      </c>
      <c r="U125" s="83">
        <v>79</v>
      </c>
      <c r="V125" s="83">
        <v>3636542.09149535</v>
      </c>
      <c r="W125" s="83">
        <v>394985.88186074002</v>
      </c>
      <c r="X125" s="83">
        <v>0</v>
      </c>
      <c r="Y125" s="83">
        <v>0</v>
      </c>
      <c r="Z125" s="83">
        <v>0</v>
      </c>
      <c r="AA125" s="83">
        <v>13841469.8958118</v>
      </c>
      <c r="AB125" s="83">
        <v>32138689.417674799</v>
      </c>
      <c r="AC125" s="83">
        <v>281511.36</v>
      </c>
      <c r="AD125" s="83">
        <v>10565191.2329634</v>
      </c>
      <c r="AE125" s="83">
        <v>29217583.664731</v>
      </c>
      <c r="AF125" s="83">
        <v>0</v>
      </c>
      <c r="AG125" s="83">
        <v>0</v>
      </c>
      <c r="AH125" s="83">
        <v>1711621.92907152</v>
      </c>
      <c r="AI125" s="83">
        <v>19289342.534479901</v>
      </c>
      <c r="AJ125" s="83">
        <v>0</v>
      </c>
      <c r="AK125" s="83">
        <v>4801741.5761573603</v>
      </c>
      <c r="AL125" s="83">
        <v>0</v>
      </c>
      <c r="AM125" s="83">
        <v>0</v>
      </c>
      <c r="AN125" s="83">
        <v>115878679.58424599</v>
      </c>
      <c r="AO125" s="83">
        <v>12.1846910224331</v>
      </c>
      <c r="AP125" s="83">
        <v>105.150413053978</v>
      </c>
    </row>
    <row r="126" spans="1:42" x14ac:dyDescent="0.2">
      <c r="A126" s="83" t="s">
        <v>306</v>
      </c>
      <c r="B126" s="83">
        <v>2044</v>
      </c>
      <c r="C126" s="83" t="s">
        <v>305</v>
      </c>
      <c r="D126" s="83" t="s">
        <v>297</v>
      </c>
      <c r="E126" s="83">
        <v>0</v>
      </c>
      <c r="F126" s="83">
        <v>0</v>
      </c>
      <c r="G126" s="83">
        <v>0</v>
      </c>
      <c r="H126" s="83">
        <v>3168.6</v>
      </c>
      <c r="I126" s="83">
        <v>14915.001439755</v>
      </c>
      <c r="J126" s="83">
        <v>1643.6492290420799</v>
      </c>
      <c r="K126" s="83">
        <v>125.7</v>
      </c>
      <c r="L126" s="83">
        <v>11494.471978830499</v>
      </c>
      <c r="M126" s="83">
        <v>9107.6890909090907</v>
      </c>
      <c r="N126" s="83">
        <v>0</v>
      </c>
      <c r="O126" s="83">
        <v>1592.2913429999901</v>
      </c>
      <c r="P126" s="83">
        <v>4107.9159936427504</v>
      </c>
      <c r="Q126" s="83">
        <v>0</v>
      </c>
      <c r="R126" s="83">
        <v>2246.9</v>
      </c>
      <c r="S126" s="83">
        <v>0</v>
      </c>
      <c r="T126" s="83">
        <v>9414.6239999999998</v>
      </c>
      <c r="U126" s="83">
        <v>79</v>
      </c>
      <c r="V126" s="83">
        <v>6055953.9199007601</v>
      </c>
      <c r="W126" s="83">
        <v>392239.75002073997</v>
      </c>
      <c r="X126" s="83">
        <v>0</v>
      </c>
      <c r="Y126" s="83">
        <v>0</v>
      </c>
      <c r="Z126" s="83">
        <v>0</v>
      </c>
      <c r="AA126" s="83">
        <v>13813514.1878218</v>
      </c>
      <c r="AB126" s="83">
        <v>32046590.5297346</v>
      </c>
      <c r="AC126" s="83">
        <v>277569.36</v>
      </c>
      <c r="AD126" s="83">
        <v>10858085.636102799</v>
      </c>
      <c r="AE126" s="83">
        <v>29476176.736011401</v>
      </c>
      <c r="AF126" s="83">
        <v>0</v>
      </c>
      <c r="AG126" s="83">
        <v>0</v>
      </c>
      <c r="AH126" s="83">
        <v>2127102.3136626598</v>
      </c>
      <c r="AI126" s="83">
        <v>37126705.591303296</v>
      </c>
      <c r="AJ126" s="83">
        <v>0</v>
      </c>
      <c r="AK126" s="83">
        <v>5560607.24376084</v>
      </c>
      <c r="AL126" s="83">
        <v>0</v>
      </c>
      <c r="AM126" s="83">
        <v>0</v>
      </c>
      <c r="AN126" s="83">
        <v>137734545.26831901</v>
      </c>
      <c r="AO126" s="83">
        <v>12.100045637015301</v>
      </c>
      <c r="AP126" s="83">
        <v>87.850477986066096</v>
      </c>
    </row>
    <row r="127" spans="1:42" x14ac:dyDescent="0.2">
      <c r="A127" s="83" t="s">
        <v>306</v>
      </c>
      <c r="B127" s="83">
        <v>2046</v>
      </c>
      <c r="C127" s="83" t="s">
        <v>305</v>
      </c>
      <c r="D127" s="83" t="s">
        <v>297</v>
      </c>
      <c r="E127" s="83">
        <v>0</v>
      </c>
      <c r="F127" s="83">
        <v>0</v>
      </c>
      <c r="G127" s="83">
        <v>0</v>
      </c>
      <c r="H127" s="83">
        <v>2966.6</v>
      </c>
      <c r="I127" s="83">
        <v>15349.813310240101</v>
      </c>
      <c r="J127" s="83">
        <v>1653.1885</v>
      </c>
      <c r="K127" s="83">
        <v>125.7</v>
      </c>
      <c r="L127" s="83">
        <v>11494.471978830499</v>
      </c>
      <c r="M127" s="83">
        <v>9200.9881818181802</v>
      </c>
      <c r="N127" s="83">
        <v>2235.1644257837302</v>
      </c>
      <c r="O127" s="83">
        <v>1631.6210249999999</v>
      </c>
      <c r="P127" s="83">
        <v>4566.8905673316804</v>
      </c>
      <c r="Q127" s="83">
        <v>0</v>
      </c>
      <c r="R127" s="83">
        <v>2246.9</v>
      </c>
      <c r="S127" s="83">
        <v>0</v>
      </c>
      <c r="T127" s="83">
        <v>9414.6239999999998</v>
      </c>
      <c r="U127" s="83">
        <v>79</v>
      </c>
      <c r="V127" s="83">
        <v>6598483.48935246</v>
      </c>
      <c r="W127" s="83">
        <v>392239.75002073997</v>
      </c>
      <c r="X127" s="83">
        <v>0</v>
      </c>
      <c r="Y127" s="83">
        <v>0</v>
      </c>
      <c r="Z127" s="83">
        <v>0</v>
      </c>
      <c r="AA127" s="83">
        <v>14698875.7479026</v>
      </c>
      <c r="AB127" s="83">
        <v>30731060.932245601</v>
      </c>
      <c r="AC127" s="83">
        <v>259874.15999999901</v>
      </c>
      <c r="AD127" s="83">
        <v>11150980.0392421</v>
      </c>
      <c r="AE127" s="83">
        <v>29476176.736011401</v>
      </c>
      <c r="AF127" s="83">
        <v>0</v>
      </c>
      <c r="AG127" s="83">
        <v>0</v>
      </c>
      <c r="AH127" s="83">
        <v>1915419.1793710999</v>
      </c>
      <c r="AI127" s="83">
        <v>38471831.915895998</v>
      </c>
      <c r="AJ127" s="83">
        <v>10474853.254038399</v>
      </c>
      <c r="AK127" s="83">
        <v>5691514.5184127605</v>
      </c>
      <c r="AL127" s="83">
        <v>0</v>
      </c>
      <c r="AM127" s="83">
        <v>0</v>
      </c>
      <c r="AN127" s="83">
        <v>149861309.72249299</v>
      </c>
      <c r="AO127" s="83">
        <v>11.6154677203233</v>
      </c>
      <c r="AP127" s="83">
        <v>77.508115615913894</v>
      </c>
    </row>
    <row r="128" spans="1:42" x14ac:dyDescent="0.2">
      <c r="A128" s="83" t="s">
        <v>306</v>
      </c>
      <c r="B128" s="83">
        <v>2048</v>
      </c>
      <c r="C128" s="83" t="s">
        <v>305</v>
      </c>
      <c r="D128" s="83" t="s">
        <v>297</v>
      </c>
      <c r="E128" s="83">
        <v>0</v>
      </c>
      <c r="F128" s="83">
        <v>0</v>
      </c>
      <c r="G128" s="83">
        <v>0</v>
      </c>
      <c r="H128" s="83">
        <v>2966.6</v>
      </c>
      <c r="I128" s="83">
        <v>15326.753310240099</v>
      </c>
      <c r="J128" s="83">
        <v>1601.6885</v>
      </c>
      <c r="K128" s="83">
        <v>123.7</v>
      </c>
      <c r="L128" s="83">
        <v>11275.971978830499</v>
      </c>
      <c r="M128" s="83">
        <v>9598.7145454545407</v>
      </c>
      <c r="N128" s="83">
        <v>2235.1644257837302</v>
      </c>
      <c r="O128" s="83">
        <v>1670.950707</v>
      </c>
      <c r="P128" s="83">
        <v>4796.8467422508802</v>
      </c>
      <c r="Q128" s="83">
        <v>0</v>
      </c>
      <c r="R128" s="83">
        <v>2246.9</v>
      </c>
      <c r="S128" s="83">
        <v>0</v>
      </c>
      <c r="T128" s="83">
        <v>9414.6239999999998</v>
      </c>
      <c r="U128" s="83">
        <v>79</v>
      </c>
      <c r="V128" s="83">
        <v>6245639.4775423603</v>
      </c>
      <c r="W128" s="83">
        <v>383085.97722073999</v>
      </c>
      <c r="X128" s="83">
        <v>0</v>
      </c>
      <c r="Y128" s="83">
        <v>0</v>
      </c>
      <c r="Z128" s="83">
        <v>0</v>
      </c>
      <c r="AA128" s="83">
        <v>15889040.184711</v>
      </c>
      <c r="AB128" s="83">
        <v>30974576.853471499</v>
      </c>
      <c r="AC128" s="83">
        <v>259874.15999999901</v>
      </c>
      <c r="AD128" s="83">
        <v>11443874.442381499</v>
      </c>
      <c r="AE128" s="83">
        <v>29476176.736011401</v>
      </c>
      <c r="AF128" s="83">
        <v>0</v>
      </c>
      <c r="AG128" s="83">
        <v>0</v>
      </c>
      <c r="AH128" s="83">
        <v>1544296.5637626499</v>
      </c>
      <c r="AI128" s="83">
        <v>38526593.549850203</v>
      </c>
      <c r="AJ128" s="83">
        <v>10431713.3682345</v>
      </c>
      <c r="AK128" s="83">
        <v>5564303.46221992</v>
      </c>
      <c r="AL128" s="83">
        <v>0</v>
      </c>
      <c r="AM128" s="83">
        <v>0</v>
      </c>
      <c r="AN128" s="83">
        <v>150739174.775406</v>
      </c>
      <c r="AO128" s="83">
        <v>11.702621055841499</v>
      </c>
      <c r="AP128" s="83">
        <v>77.634901964123202</v>
      </c>
    </row>
    <row r="129" spans="1:42" x14ac:dyDescent="0.2">
      <c r="A129" s="83" t="s">
        <v>306</v>
      </c>
      <c r="B129" s="83">
        <v>2050</v>
      </c>
      <c r="C129" s="83" t="s">
        <v>305</v>
      </c>
      <c r="D129" s="83" t="s">
        <v>297</v>
      </c>
      <c r="E129" s="83">
        <v>0</v>
      </c>
      <c r="F129" s="83">
        <v>0</v>
      </c>
      <c r="G129" s="83">
        <v>0</v>
      </c>
      <c r="H129" s="83">
        <v>2966.6</v>
      </c>
      <c r="I129" s="83">
        <v>15035.7133102401</v>
      </c>
      <c r="J129" s="83">
        <v>1495.4884999999999</v>
      </c>
      <c r="K129" s="83">
        <v>121</v>
      </c>
      <c r="L129" s="83">
        <v>11066.471978830499</v>
      </c>
      <c r="M129" s="83">
        <v>10122.14</v>
      </c>
      <c r="N129" s="83">
        <v>3507.57377427653</v>
      </c>
      <c r="O129" s="83">
        <v>1710.280389</v>
      </c>
      <c r="P129" s="83">
        <v>5456.6883063209798</v>
      </c>
      <c r="Q129" s="83">
        <v>0</v>
      </c>
      <c r="R129" s="83">
        <v>2246.9</v>
      </c>
      <c r="S129" s="83">
        <v>0</v>
      </c>
      <c r="T129" s="83">
        <v>9414.6239999999998</v>
      </c>
      <c r="U129" s="83">
        <v>79</v>
      </c>
      <c r="V129" s="83">
        <v>7255237.2148358999</v>
      </c>
      <c r="W129" s="83">
        <v>370728.38394074002</v>
      </c>
      <c r="X129" s="83">
        <v>0</v>
      </c>
      <c r="Y129" s="83">
        <v>0</v>
      </c>
      <c r="Z129" s="83">
        <v>0</v>
      </c>
      <c r="AA129" s="83">
        <v>16615039.9530324</v>
      </c>
      <c r="AB129" s="83">
        <v>30488440.9527364</v>
      </c>
      <c r="AC129" s="83">
        <v>259874.15999999901</v>
      </c>
      <c r="AD129" s="83">
        <v>11736768.845520901</v>
      </c>
      <c r="AE129" s="83">
        <v>29476176.736011401</v>
      </c>
      <c r="AF129" s="83">
        <v>0</v>
      </c>
      <c r="AG129" s="83">
        <v>0</v>
      </c>
      <c r="AH129" s="83">
        <v>1576037.8798760599</v>
      </c>
      <c r="AI129" s="83">
        <v>38131710.825654902</v>
      </c>
      <c r="AJ129" s="83">
        <v>16346639.75529</v>
      </c>
      <c r="AK129" s="83">
        <v>5233503.6920944396</v>
      </c>
      <c r="AL129" s="83">
        <v>0</v>
      </c>
      <c r="AM129" s="83">
        <v>0</v>
      </c>
      <c r="AN129" s="83">
        <v>157490158.39899299</v>
      </c>
      <c r="AO129" s="83">
        <v>11.5286195101848</v>
      </c>
      <c r="AP129" s="83">
        <v>73.202158327745295</v>
      </c>
    </row>
    <row r="130" spans="1:42" x14ac:dyDescent="0.2">
      <c r="A130" s="83" t="s">
        <v>307</v>
      </c>
      <c r="B130" s="83">
        <v>2020</v>
      </c>
      <c r="C130" s="83" t="s">
        <v>305</v>
      </c>
      <c r="D130" s="83" t="s">
        <v>297</v>
      </c>
      <c r="E130" s="83">
        <v>0</v>
      </c>
      <c r="F130" s="83">
        <v>0</v>
      </c>
      <c r="G130" s="83">
        <v>1332.2</v>
      </c>
      <c r="H130" s="83">
        <v>5534.7</v>
      </c>
      <c r="I130" s="83">
        <v>9473.4299999999894</v>
      </c>
      <c r="J130" s="83">
        <v>4015.05</v>
      </c>
      <c r="K130" s="83">
        <v>348.2</v>
      </c>
      <c r="L130" s="83">
        <v>9685.5</v>
      </c>
      <c r="M130" s="83">
        <v>5076.1518181818201</v>
      </c>
      <c r="N130" s="83">
        <v>0</v>
      </c>
      <c r="O130" s="83">
        <v>901</v>
      </c>
      <c r="P130" s="83">
        <v>372.33</v>
      </c>
      <c r="Q130" s="83">
        <v>0</v>
      </c>
      <c r="R130" s="83">
        <v>1623</v>
      </c>
      <c r="S130" s="83">
        <v>0</v>
      </c>
      <c r="T130" s="83">
        <v>1232.0909999999999</v>
      </c>
      <c r="U130" s="83">
        <v>2263.9</v>
      </c>
      <c r="V130" s="83">
        <v>369706.88004973799</v>
      </c>
      <c r="W130" s="83">
        <v>649917.86880000005</v>
      </c>
      <c r="X130" s="83">
        <v>0</v>
      </c>
      <c r="Y130" s="83">
        <v>0</v>
      </c>
      <c r="Z130" s="83">
        <v>3673727.155392</v>
      </c>
      <c r="AA130" s="83">
        <v>9059057.1796962302</v>
      </c>
      <c r="AB130" s="83">
        <v>58637548.7513026</v>
      </c>
      <c r="AC130" s="83">
        <v>484839.72</v>
      </c>
      <c r="AD130" s="83">
        <v>5919570</v>
      </c>
      <c r="AE130" s="83">
        <v>3500305.5777524598</v>
      </c>
      <c r="AF130" s="83">
        <v>0</v>
      </c>
      <c r="AG130" s="83">
        <v>0</v>
      </c>
      <c r="AH130" s="83">
        <v>231914.60510922101</v>
      </c>
      <c r="AI130" s="83">
        <v>25376304.044319801</v>
      </c>
      <c r="AJ130" s="83">
        <v>0</v>
      </c>
      <c r="AK130" s="83">
        <v>5614221.9152225098</v>
      </c>
      <c r="AL130" s="83">
        <v>0</v>
      </c>
      <c r="AM130" s="83">
        <v>0</v>
      </c>
      <c r="AN130" s="83">
        <v>113517113.697644</v>
      </c>
      <c r="AO130" s="83">
        <v>23.586635372433101</v>
      </c>
      <c r="AP130" s="83">
        <v>207.78043595485099</v>
      </c>
    </row>
    <row r="131" spans="1:42" x14ac:dyDescent="0.2">
      <c r="A131" s="83" t="s">
        <v>307</v>
      </c>
      <c r="B131" s="83">
        <v>2022</v>
      </c>
      <c r="C131" s="83" t="s">
        <v>305</v>
      </c>
      <c r="D131" s="83" t="s">
        <v>297</v>
      </c>
      <c r="E131" s="83">
        <v>0</v>
      </c>
      <c r="F131" s="83">
        <v>0</v>
      </c>
      <c r="G131" s="83">
        <v>1332.2</v>
      </c>
      <c r="H131" s="83">
        <v>5534.7</v>
      </c>
      <c r="I131" s="83">
        <v>10233.9299999999</v>
      </c>
      <c r="J131" s="83">
        <v>3931.65</v>
      </c>
      <c r="K131" s="83">
        <v>348.2</v>
      </c>
      <c r="L131" s="83">
        <v>9685.5</v>
      </c>
      <c r="M131" s="83">
        <v>5771.50727272727</v>
      </c>
      <c r="N131" s="83">
        <v>0</v>
      </c>
      <c r="O131" s="83">
        <v>901</v>
      </c>
      <c r="P131" s="83">
        <v>566.66999999999996</v>
      </c>
      <c r="Q131" s="83">
        <v>0</v>
      </c>
      <c r="R131" s="83">
        <v>1623</v>
      </c>
      <c r="S131" s="83">
        <v>0</v>
      </c>
      <c r="T131" s="83">
        <v>1232.0909999999999</v>
      </c>
      <c r="U131" s="83">
        <v>772.9</v>
      </c>
      <c r="V131" s="83">
        <v>313588.40185688401</v>
      </c>
      <c r="W131" s="83">
        <v>649917.86880000005</v>
      </c>
      <c r="X131" s="83">
        <v>0</v>
      </c>
      <c r="Y131" s="83">
        <v>0</v>
      </c>
      <c r="Z131" s="83">
        <v>3673727.155392</v>
      </c>
      <c r="AA131" s="83">
        <v>10300009.981852001</v>
      </c>
      <c r="AB131" s="83">
        <v>52094397.608819202</v>
      </c>
      <c r="AC131" s="83">
        <v>484839.72</v>
      </c>
      <c r="AD131" s="83">
        <v>5919570</v>
      </c>
      <c r="AE131" s="83">
        <v>3500305.5777524598</v>
      </c>
      <c r="AF131" s="83">
        <v>0</v>
      </c>
      <c r="AG131" s="83">
        <v>0</v>
      </c>
      <c r="AH131" s="83">
        <v>31572.521416842701</v>
      </c>
      <c r="AI131" s="83">
        <v>27155032.569611199</v>
      </c>
      <c r="AJ131" s="83">
        <v>0</v>
      </c>
      <c r="AK131" s="83">
        <v>5484011.9212212097</v>
      </c>
      <c r="AL131" s="83">
        <v>0</v>
      </c>
      <c r="AM131" s="83">
        <v>0</v>
      </c>
      <c r="AN131" s="83">
        <v>109606973.326721</v>
      </c>
      <c r="AO131" s="83">
        <v>20.9028137348343</v>
      </c>
      <c r="AP131" s="83">
        <v>190.70696964257999</v>
      </c>
    </row>
    <row r="132" spans="1:42" x14ac:dyDescent="0.2">
      <c r="A132" s="83" t="s">
        <v>307</v>
      </c>
      <c r="B132" s="83">
        <v>2024</v>
      </c>
      <c r="C132" s="83" t="s">
        <v>305</v>
      </c>
      <c r="D132" s="83" t="s">
        <v>297</v>
      </c>
      <c r="E132" s="83">
        <v>0</v>
      </c>
      <c r="F132" s="83">
        <v>0</v>
      </c>
      <c r="G132" s="83">
        <v>1332.2</v>
      </c>
      <c r="H132" s="83">
        <v>5473.9</v>
      </c>
      <c r="I132" s="83">
        <v>10233.9299999999</v>
      </c>
      <c r="J132" s="83">
        <v>4139.6509999999998</v>
      </c>
      <c r="K132" s="83">
        <v>348.2</v>
      </c>
      <c r="L132" s="83">
        <v>9685.5</v>
      </c>
      <c r="M132" s="83">
        <v>5926.1845454545401</v>
      </c>
      <c r="N132" s="83">
        <v>0</v>
      </c>
      <c r="O132" s="83">
        <v>1622.8</v>
      </c>
      <c r="P132" s="83">
        <v>761</v>
      </c>
      <c r="Q132" s="83">
        <v>0</v>
      </c>
      <c r="R132" s="83">
        <v>1623</v>
      </c>
      <c r="S132" s="83">
        <v>0</v>
      </c>
      <c r="T132" s="83">
        <v>1232.0909999999999</v>
      </c>
      <c r="U132" s="83">
        <v>504.8</v>
      </c>
      <c r="V132" s="83">
        <v>27734.7241647185</v>
      </c>
      <c r="W132" s="83">
        <v>649917.86880000005</v>
      </c>
      <c r="X132" s="83">
        <v>0</v>
      </c>
      <c r="Y132" s="83">
        <v>0</v>
      </c>
      <c r="Z132" s="83">
        <v>3673727.155392</v>
      </c>
      <c r="AA132" s="83">
        <v>10576051.815947</v>
      </c>
      <c r="AB132" s="83">
        <v>47438544.756645098</v>
      </c>
      <c r="AC132" s="83">
        <v>479513.63999999902</v>
      </c>
      <c r="AD132" s="83">
        <v>11294929.51056</v>
      </c>
      <c r="AE132" s="83">
        <v>3500305.5777524598</v>
      </c>
      <c r="AF132" s="83">
        <v>0</v>
      </c>
      <c r="AG132" s="83">
        <v>0</v>
      </c>
      <c r="AH132" s="83">
        <v>200054.13685718301</v>
      </c>
      <c r="AI132" s="83">
        <v>26809800.301319301</v>
      </c>
      <c r="AJ132" s="83">
        <v>0</v>
      </c>
      <c r="AK132" s="83">
        <v>6259585.0887788301</v>
      </c>
      <c r="AL132" s="83">
        <v>0</v>
      </c>
      <c r="AM132" s="83">
        <v>0</v>
      </c>
      <c r="AN132" s="83">
        <v>110910164.576216</v>
      </c>
      <c r="AO132" s="83">
        <v>18.984448756041601</v>
      </c>
      <c r="AP132" s="83">
        <v>171.169602250438</v>
      </c>
    </row>
    <row r="133" spans="1:42" x14ac:dyDescent="0.2">
      <c r="A133" s="83" t="s">
        <v>307</v>
      </c>
      <c r="B133" s="83">
        <v>2026</v>
      </c>
      <c r="C133" s="83" t="s">
        <v>305</v>
      </c>
      <c r="D133" s="83" t="s">
        <v>297</v>
      </c>
      <c r="E133" s="83">
        <v>0</v>
      </c>
      <c r="F133" s="83">
        <v>0</v>
      </c>
      <c r="G133" s="83">
        <v>1332.2</v>
      </c>
      <c r="H133" s="83">
        <v>5135.8999999999996</v>
      </c>
      <c r="I133" s="83">
        <v>15812.8392378998</v>
      </c>
      <c r="J133" s="83">
        <v>4139.6509999999998</v>
      </c>
      <c r="K133" s="83">
        <v>348.2</v>
      </c>
      <c r="L133" s="83">
        <v>9685.5</v>
      </c>
      <c r="M133" s="83">
        <v>6175.1181818181803</v>
      </c>
      <c r="N133" s="83">
        <v>0</v>
      </c>
      <c r="O133" s="83">
        <v>1622.8</v>
      </c>
      <c r="P133" s="83">
        <v>819.25784111367</v>
      </c>
      <c r="Q133" s="83">
        <v>0</v>
      </c>
      <c r="R133" s="83">
        <v>1623</v>
      </c>
      <c r="S133" s="83">
        <v>0</v>
      </c>
      <c r="T133" s="83">
        <v>1232.0909999999999</v>
      </c>
      <c r="U133" s="83">
        <v>503.2</v>
      </c>
      <c r="V133" s="83">
        <v>344561.20889842801</v>
      </c>
      <c r="W133" s="83">
        <v>649917.86880000005</v>
      </c>
      <c r="X133" s="83">
        <v>0</v>
      </c>
      <c r="Y133" s="83">
        <v>0</v>
      </c>
      <c r="Z133" s="83">
        <v>3673727.155392</v>
      </c>
      <c r="AA133" s="83">
        <v>11020306.465244699</v>
      </c>
      <c r="AB133" s="83">
        <v>37559362.1762008</v>
      </c>
      <c r="AC133" s="83">
        <v>449904.84</v>
      </c>
      <c r="AD133" s="83">
        <v>11294929.51056</v>
      </c>
      <c r="AE133" s="83">
        <v>3500305.5777524598</v>
      </c>
      <c r="AF133" s="83">
        <v>0</v>
      </c>
      <c r="AG133" s="83">
        <v>0</v>
      </c>
      <c r="AH133" s="83">
        <v>2913988.7294916902</v>
      </c>
      <c r="AI133" s="83">
        <v>41357426.141352303</v>
      </c>
      <c r="AJ133" s="83">
        <v>0</v>
      </c>
      <c r="AK133" s="83">
        <v>6318180.53522655</v>
      </c>
      <c r="AL133" s="83">
        <v>0</v>
      </c>
      <c r="AM133" s="83">
        <v>0</v>
      </c>
      <c r="AN133" s="83">
        <v>119082610.20891801</v>
      </c>
      <c r="AO133" s="83">
        <v>14.961988590862401</v>
      </c>
      <c r="AP133" s="83">
        <v>125.643774222055</v>
      </c>
    </row>
    <row r="134" spans="1:42" x14ac:dyDescent="0.2">
      <c r="A134" s="83" t="s">
        <v>307</v>
      </c>
      <c r="B134" s="83">
        <v>2028</v>
      </c>
      <c r="C134" s="83" t="s">
        <v>305</v>
      </c>
      <c r="D134" s="83" t="s">
        <v>297</v>
      </c>
      <c r="E134" s="83">
        <v>0</v>
      </c>
      <c r="F134" s="83">
        <v>0</v>
      </c>
      <c r="G134" s="83">
        <v>1332.2</v>
      </c>
      <c r="H134" s="83">
        <v>5135.8999999999996</v>
      </c>
      <c r="I134" s="83">
        <v>19262.888918782199</v>
      </c>
      <c r="J134" s="83">
        <v>4126.0510000000004</v>
      </c>
      <c r="K134" s="83">
        <v>348.2</v>
      </c>
      <c r="L134" s="83">
        <v>9685.5</v>
      </c>
      <c r="M134" s="83">
        <v>6581.4727272727296</v>
      </c>
      <c r="N134" s="83">
        <v>0</v>
      </c>
      <c r="O134" s="83">
        <v>1622.8</v>
      </c>
      <c r="P134" s="83">
        <v>837.40749254304706</v>
      </c>
      <c r="Q134" s="83">
        <v>0</v>
      </c>
      <c r="R134" s="83">
        <v>1623</v>
      </c>
      <c r="S134" s="83">
        <v>0</v>
      </c>
      <c r="T134" s="83">
        <v>1232.0909999999999</v>
      </c>
      <c r="U134" s="83">
        <v>503.2</v>
      </c>
      <c r="V134" s="83">
        <v>627433.96314120805</v>
      </c>
      <c r="W134" s="83">
        <v>649917.86880000005</v>
      </c>
      <c r="X134" s="83">
        <v>0</v>
      </c>
      <c r="Y134" s="83">
        <v>0</v>
      </c>
      <c r="Z134" s="83">
        <v>3673727.155392</v>
      </c>
      <c r="AA134" s="83">
        <v>11745499.3267578</v>
      </c>
      <c r="AB134" s="83">
        <v>33107000.832965899</v>
      </c>
      <c r="AC134" s="83">
        <v>449904.84</v>
      </c>
      <c r="AD134" s="83">
        <v>11294929.51056</v>
      </c>
      <c r="AE134" s="83">
        <v>3500305.5777524598</v>
      </c>
      <c r="AF134" s="83">
        <v>0</v>
      </c>
      <c r="AG134" s="83">
        <v>0</v>
      </c>
      <c r="AH134" s="83">
        <v>2380979.6025437498</v>
      </c>
      <c r="AI134" s="83">
        <v>51856441.063140303</v>
      </c>
      <c r="AJ134" s="83">
        <v>0</v>
      </c>
      <c r="AK134" s="83">
        <v>6145097.2089005299</v>
      </c>
      <c r="AL134" s="83">
        <v>0</v>
      </c>
      <c r="AM134" s="83">
        <v>0</v>
      </c>
      <c r="AN134" s="83">
        <v>125431236.949954</v>
      </c>
      <c r="AO134" s="83">
        <v>13.209610340180101</v>
      </c>
      <c r="AP134" s="83">
        <v>105.313561927566</v>
      </c>
    </row>
    <row r="135" spans="1:42" x14ac:dyDescent="0.2">
      <c r="A135" s="83" t="s">
        <v>307</v>
      </c>
      <c r="B135" s="83">
        <v>2030</v>
      </c>
      <c r="C135" s="83" t="s">
        <v>305</v>
      </c>
      <c r="D135" s="83" t="s">
        <v>297</v>
      </c>
      <c r="E135" s="83">
        <v>0</v>
      </c>
      <c r="F135" s="83">
        <v>0</v>
      </c>
      <c r="G135" s="83">
        <v>1332.2</v>
      </c>
      <c r="H135" s="83">
        <v>5111.8</v>
      </c>
      <c r="I135" s="83">
        <v>23327.202790072701</v>
      </c>
      <c r="J135" s="83">
        <v>4029.2267000000002</v>
      </c>
      <c r="K135" s="83">
        <v>348.2</v>
      </c>
      <c r="L135" s="83">
        <v>9685.5</v>
      </c>
      <c r="M135" s="83">
        <v>7175.4945454545496</v>
      </c>
      <c r="N135" s="83">
        <v>0</v>
      </c>
      <c r="O135" s="83">
        <v>1622.8</v>
      </c>
      <c r="P135" s="83">
        <v>1612.9481992885701</v>
      </c>
      <c r="Q135" s="83">
        <v>0</v>
      </c>
      <c r="R135" s="83">
        <v>1623</v>
      </c>
      <c r="S135" s="83">
        <v>0</v>
      </c>
      <c r="T135" s="83">
        <v>1232.0909999999999</v>
      </c>
      <c r="U135" s="83">
        <v>480.2</v>
      </c>
      <c r="V135" s="83">
        <v>2246603.81919936</v>
      </c>
      <c r="W135" s="83">
        <v>649917.86880000005</v>
      </c>
      <c r="X135" s="83">
        <v>0</v>
      </c>
      <c r="Y135" s="83">
        <v>0</v>
      </c>
      <c r="Z135" s="83">
        <v>3673727.155392</v>
      </c>
      <c r="AA135" s="83">
        <v>12805608.9944044</v>
      </c>
      <c r="AB135" s="83">
        <v>31446558.368528001</v>
      </c>
      <c r="AC135" s="83">
        <v>447793.68</v>
      </c>
      <c r="AD135" s="83">
        <v>11294929.51056</v>
      </c>
      <c r="AE135" s="83">
        <v>3500305.5777524598</v>
      </c>
      <c r="AF135" s="83">
        <v>0</v>
      </c>
      <c r="AG135" s="83">
        <v>0</v>
      </c>
      <c r="AH135" s="83">
        <v>2363774.6816766802</v>
      </c>
      <c r="AI135" s="83">
        <v>63342285.998691998</v>
      </c>
      <c r="AJ135" s="83">
        <v>0</v>
      </c>
      <c r="AK135" s="83">
        <v>5677332.9171905797</v>
      </c>
      <c r="AL135" s="83">
        <v>0</v>
      </c>
      <c r="AM135" s="83">
        <v>0</v>
      </c>
      <c r="AN135" s="83">
        <v>137448838.57219499</v>
      </c>
      <c r="AO135" s="83">
        <v>12.522593132440599</v>
      </c>
      <c r="AP135" s="83">
        <v>91.107304088735901</v>
      </c>
    </row>
    <row r="136" spans="1:42" x14ac:dyDescent="0.2">
      <c r="A136" s="83" t="s">
        <v>307</v>
      </c>
      <c r="B136" s="83">
        <v>2032</v>
      </c>
      <c r="C136" s="83" t="s">
        <v>305</v>
      </c>
      <c r="D136" s="83" t="s">
        <v>297</v>
      </c>
      <c r="E136" s="83">
        <v>0</v>
      </c>
      <c r="F136" s="83">
        <v>0</v>
      </c>
      <c r="G136" s="83">
        <v>1332.2</v>
      </c>
      <c r="H136" s="83">
        <v>5111.8</v>
      </c>
      <c r="I136" s="83">
        <v>23878.746938677399</v>
      </c>
      <c r="J136" s="83">
        <v>4020.9267</v>
      </c>
      <c r="K136" s="83">
        <v>348.2</v>
      </c>
      <c r="L136" s="83">
        <v>9685.5</v>
      </c>
      <c r="M136" s="83">
        <v>7675.6763636363603</v>
      </c>
      <c r="N136" s="83">
        <v>0</v>
      </c>
      <c r="O136" s="83">
        <v>1622.8</v>
      </c>
      <c r="P136" s="83">
        <v>1680.88658700566</v>
      </c>
      <c r="Q136" s="83">
        <v>0</v>
      </c>
      <c r="R136" s="83">
        <v>1623</v>
      </c>
      <c r="S136" s="83">
        <v>0</v>
      </c>
      <c r="T136" s="83">
        <v>1232.0909999999999</v>
      </c>
      <c r="U136" s="83">
        <v>480.2</v>
      </c>
      <c r="V136" s="83">
        <v>1725204.7960568999</v>
      </c>
      <c r="W136" s="83">
        <v>649917.86880000005</v>
      </c>
      <c r="X136" s="83">
        <v>0</v>
      </c>
      <c r="Y136" s="83">
        <v>0</v>
      </c>
      <c r="Z136" s="83">
        <v>3673727.155392</v>
      </c>
      <c r="AA136" s="83">
        <v>13698248.9022424</v>
      </c>
      <c r="AB136" s="83">
        <v>31663976.8567563</v>
      </c>
      <c r="AC136" s="83">
        <v>447793.68</v>
      </c>
      <c r="AD136" s="83">
        <v>11294929.51056</v>
      </c>
      <c r="AE136" s="83">
        <v>3500305.5777524598</v>
      </c>
      <c r="AF136" s="83">
        <v>0</v>
      </c>
      <c r="AG136" s="83">
        <v>0</v>
      </c>
      <c r="AH136" s="83">
        <v>2057309.59071645</v>
      </c>
      <c r="AI136" s="83">
        <v>64609566.521428302</v>
      </c>
      <c r="AJ136" s="83">
        <v>0</v>
      </c>
      <c r="AK136" s="83">
        <v>6201697.0410938598</v>
      </c>
      <c r="AL136" s="83">
        <v>0</v>
      </c>
      <c r="AM136" s="83">
        <v>0</v>
      </c>
      <c r="AN136" s="83">
        <v>139522677.50079799</v>
      </c>
      <c r="AO136" s="83">
        <v>12.6256933190607</v>
      </c>
      <c r="AP136" s="83">
        <v>90.492051508891095</v>
      </c>
    </row>
    <row r="137" spans="1:42" x14ac:dyDescent="0.2">
      <c r="A137" s="83" t="s">
        <v>307</v>
      </c>
      <c r="B137" s="83">
        <v>2034</v>
      </c>
      <c r="C137" s="83" t="s">
        <v>305</v>
      </c>
      <c r="D137" s="83" t="s">
        <v>297</v>
      </c>
      <c r="E137" s="83">
        <v>0</v>
      </c>
      <c r="F137" s="83">
        <v>0</v>
      </c>
      <c r="G137" s="83">
        <v>1332.2</v>
      </c>
      <c r="H137" s="83">
        <v>5111.8</v>
      </c>
      <c r="I137" s="83">
        <v>26919.825752459899</v>
      </c>
      <c r="J137" s="83">
        <v>3957.4277000000002</v>
      </c>
      <c r="K137" s="83">
        <v>348.2</v>
      </c>
      <c r="L137" s="83">
        <v>9685.5</v>
      </c>
      <c r="M137" s="83">
        <v>8098.4790909090898</v>
      </c>
      <c r="N137" s="83">
        <v>0</v>
      </c>
      <c r="O137" s="83">
        <v>1622.8</v>
      </c>
      <c r="P137" s="83">
        <v>4033.87832754705</v>
      </c>
      <c r="Q137" s="83">
        <v>0</v>
      </c>
      <c r="R137" s="83">
        <v>1623</v>
      </c>
      <c r="S137" s="83">
        <v>0</v>
      </c>
      <c r="T137" s="83">
        <v>1232.0909999999999</v>
      </c>
      <c r="U137" s="83">
        <v>480.2</v>
      </c>
      <c r="V137" s="83">
        <v>4271907.2899109498</v>
      </c>
      <c r="W137" s="83">
        <v>649917.86880000005</v>
      </c>
      <c r="X137" s="83">
        <v>0</v>
      </c>
      <c r="Y137" s="83">
        <v>0</v>
      </c>
      <c r="Z137" s="83">
        <v>3673727.155392</v>
      </c>
      <c r="AA137" s="83">
        <v>14452795.6966026</v>
      </c>
      <c r="AB137" s="83">
        <v>31653098.577927999</v>
      </c>
      <c r="AC137" s="83">
        <v>447793.68</v>
      </c>
      <c r="AD137" s="83">
        <v>11294929.51056</v>
      </c>
      <c r="AE137" s="83">
        <v>3500305.5777524598</v>
      </c>
      <c r="AF137" s="83">
        <v>0</v>
      </c>
      <c r="AG137" s="83">
        <v>0</v>
      </c>
      <c r="AH137" s="83">
        <v>2064281.0757500399</v>
      </c>
      <c r="AI137" s="83">
        <v>71762748.781413898</v>
      </c>
      <c r="AJ137" s="83">
        <v>0</v>
      </c>
      <c r="AK137" s="83">
        <v>6096483.2463168101</v>
      </c>
      <c r="AL137" s="83">
        <v>0</v>
      </c>
      <c r="AM137" s="83">
        <v>0</v>
      </c>
      <c r="AN137" s="83">
        <v>149867988.460426</v>
      </c>
      <c r="AO137" s="83">
        <v>12.6354278254123</v>
      </c>
      <c r="AP137" s="83">
        <v>84.310385127700002</v>
      </c>
    </row>
    <row r="138" spans="1:42" x14ac:dyDescent="0.2">
      <c r="A138" s="83" t="s">
        <v>307</v>
      </c>
      <c r="B138" s="83">
        <v>2036</v>
      </c>
      <c r="C138" s="83" t="s">
        <v>305</v>
      </c>
      <c r="D138" s="83" t="s">
        <v>297</v>
      </c>
      <c r="E138" s="83">
        <v>0</v>
      </c>
      <c r="F138" s="83">
        <v>0</v>
      </c>
      <c r="G138" s="83">
        <v>1332.2</v>
      </c>
      <c r="H138" s="83">
        <v>4823.8</v>
      </c>
      <c r="I138" s="83">
        <v>29585.052657828299</v>
      </c>
      <c r="J138" s="83">
        <v>3946.9277000000002</v>
      </c>
      <c r="K138" s="83">
        <v>331.6</v>
      </c>
      <c r="L138" s="83">
        <v>9685.5</v>
      </c>
      <c r="M138" s="83">
        <v>8458.0090909090904</v>
      </c>
      <c r="N138" s="83">
        <v>0</v>
      </c>
      <c r="O138" s="83">
        <v>1622.8</v>
      </c>
      <c r="P138" s="83">
        <v>4541.9999037812104</v>
      </c>
      <c r="Q138" s="83">
        <v>0</v>
      </c>
      <c r="R138" s="83">
        <v>1623</v>
      </c>
      <c r="S138" s="83">
        <v>0</v>
      </c>
      <c r="T138" s="83">
        <v>1232.0909999999999</v>
      </c>
      <c r="U138" s="83">
        <v>478.8</v>
      </c>
      <c r="V138" s="83">
        <v>5744666.2549675601</v>
      </c>
      <c r="W138" s="83">
        <v>626575.74815999996</v>
      </c>
      <c r="X138" s="83">
        <v>0</v>
      </c>
      <c r="Y138" s="83">
        <v>0</v>
      </c>
      <c r="Z138" s="83">
        <v>3673727.155392</v>
      </c>
      <c r="AA138" s="83">
        <v>15094424.0293389</v>
      </c>
      <c r="AB138" s="83">
        <v>29241356.558543999</v>
      </c>
      <c r="AC138" s="83">
        <v>422564.88</v>
      </c>
      <c r="AD138" s="83">
        <v>11294929.51056</v>
      </c>
      <c r="AE138" s="83">
        <v>3500305.5777524598</v>
      </c>
      <c r="AF138" s="83">
        <v>0</v>
      </c>
      <c r="AG138" s="83">
        <v>0</v>
      </c>
      <c r="AH138" s="83">
        <v>2291708.3287286302</v>
      </c>
      <c r="AI138" s="83">
        <v>78873274.774012402</v>
      </c>
      <c r="AJ138" s="83">
        <v>0</v>
      </c>
      <c r="AK138" s="83">
        <v>5876729.0224601002</v>
      </c>
      <c r="AL138" s="83">
        <v>0</v>
      </c>
      <c r="AM138" s="83">
        <v>0</v>
      </c>
      <c r="AN138" s="83">
        <v>156640261.83991599</v>
      </c>
      <c r="AO138" s="83">
        <v>11.634203079078899</v>
      </c>
      <c r="AP138" s="83">
        <v>74.273388861982696</v>
      </c>
    </row>
    <row r="139" spans="1:42" x14ac:dyDescent="0.2">
      <c r="A139" s="83" t="s">
        <v>307</v>
      </c>
      <c r="B139" s="83">
        <v>2038</v>
      </c>
      <c r="C139" s="83" t="s">
        <v>305</v>
      </c>
      <c r="D139" s="83" t="s">
        <v>297</v>
      </c>
      <c r="E139" s="83">
        <v>0</v>
      </c>
      <c r="F139" s="83">
        <v>0</v>
      </c>
      <c r="G139" s="83">
        <v>1332.2</v>
      </c>
      <c r="H139" s="83">
        <v>4513</v>
      </c>
      <c r="I139" s="83">
        <v>31139.345771627799</v>
      </c>
      <c r="J139" s="83">
        <v>4165.1349</v>
      </c>
      <c r="K139" s="83">
        <v>288.10000000000002</v>
      </c>
      <c r="L139" s="83">
        <v>9575.5</v>
      </c>
      <c r="M139" s="83">
        <v>8788.9472727272696</v>
      </c>
      <c r="N139" s="83">
        <v>0</v>
      </c>
      <c r="O139" s="83">
        <v>1622.8</v>
      </c>
      <c r="P139" s="83">
        <v>5399.6600094654204</v>
      </c>
      <c r="Q139" s="83">
        <v>0</v>
      </c>
      <c r="R139" s="83">
        <v>1623</v>
      </c>
      <c r="S139" s="83">
        <v>0</v>
      </c>
      <c r="T139" s="83">
        <v>1232.0909999999999</v>
      </c>
      <c r="U139" s="83">
        <v>34.799999999999997</v>
      </c>
      <c r="V139" s="83">
        <v>8363779.4922774602</v>
      </c>
      <c r="W139" s="83">
        <v>498422.92895999999</v>
      </c>
      <c r="X139" s="83">
        <v>0</v>
      </c>
      <c r="Y139" s="83">
        <v>0</v>
      </c>
      <c r="Z139" s="83">
        <v>3673727.155392</v>
      </c>
      <c r="AA139" s="83">
        <v>15685026.5210329</v>
      </c>
      <c r="AB139" s="83">
        <v>26004302.734934099</v>
      </c>
      <c r="AC139" s="83">
        <v>395338.8</v>
      </c>
      <c r="AD139" s="83">
        <v>11294929.51056</v>
      </c>
      <c r="AE139" s="83">
        <v>3500305.5777524598</v>
      </c>
      <c r="AF139" s="83">
        <v>0</v>
      </c>
      <c r="AG139" s="83">
        <v>0</v>
      </c>
      <c r="AH139" s="83">
        <v>2244281.6720407601</v>
      </c>
      <c r="AI139" s="83">
        <v>82679036.287431702</v>
      </c>
      <c r="AJ139" s="83">
        <v>0</v>
      </c>
      <c r="AK139" s="83">
        <v>6940861.2966947099</v>
      </c>
      <c r="AL139" s="83">
        <v>0</v>
      </c>
      <c r="AM139" s="83">
        <v>0</v>
      </c>
      <c r="AN139" s="83">
        <v>161280011.97707599</v>
      </c>
      <c r="AO139" s="83">
        <v>10.337750802164299</v>
      </c>
      <c r="AP139" s="83">
        <v>64.098152495385804</v>
      </c>
    </row>
    <row r="140" spans="1:42" x14ac:dyDescent="0.2">
      <c r="A140" s="83" t="s">
        <v>307</v>
      </c>
      <c r="B140" s="83">
        <v>2040</v>
      </c>
      <c r="C140" s="83" t="s">
        <v>305</v>
      </c>
      <c r="D140" s="83" t="s">
        <v>297</v>
      </c>
      <c r="E140" s="83">
        <v>0</v>
      </c>
      <c r="F140" s="83">
        <v>0</v>
      </c>
      <c r="G140" s="83">
        <v>929.2</v>
      </c>
      <c r="H140" s="83">
        <v>4025.5</v>
      </c>
      <c r="I140" s="83">
        <v>34792.866876700602</v>
      </c>
      <c r="J140" s="83">
        <v>4031.7339000000002</v>
      </c>
      <c r="K140" s="83">
        <v>218.7</v>
      </c>
      <c r="L140" s="83">
        <v>9575.5</v>
      </c>
      <c r="M140" s="83">
        <v>9071.0245454545493</v>
      </c>
      <c r="N140" s="83">
        <v>0</v>
      </c>
      <c r="O140" s="83">
        <v>1622.8</v>
      </c>
      <c r="P140" s="83">
        <v>7929.2934293702401</v>
      </c>
      <c r="Q140" s="83">
        <v>0</v>
      </c>
      <c r="R140" s="83">
        <v>1623</v>
      </c>
      <c r="S140" s="83">
        <v>0</v>
      </c>
      <c r="T140" s="83">
        <v>1232.0909999999999</v>
      </c>
      <c r="U140" s="83">
        <v>34.799999999999997</v>
      </c>
      <c r="V140" s="83">
        <v>13493340.243880801</v>
      </c>
      <c r="W140" s="83">
        <v>498422.92895999999</v>
      </c>
      <c r="X140" s="83">
        <v>0</v>
      </c>
      <c r="Y140" s="83">
        <v>0</v>
      </c>
      <c r="Z140" s="83">
        <v>2562398.4933119998</v>
      </c>
      <c r="AA140" s="83">
        <v>15570007.659069501</v>
      </c>
      <c r="AB140" s="83">
        <v>25866365.009327099</v>
      </c>
      <c r="AC140" s="83">
        <v>352633.8</v>
      </c>
      <c r="AD140" s="83">
        <v>11294929.51056</v>
      </c>
      <c r="AE140" s="83">
        <v>3500305.5777524598</v>
      </c>
      <c r="AF140" s="83">
        <v>0</v>
      </c>
      <c r="AG140" s="83">
        <v>0</v>
      </c>
      <c r="AH140" s="83">
        <v>2286184.0033889799</v>
      </c>
      <c r="AI140" s="83">
        <v>93807347.242296696</v>
      </c>
      <c r="AJ140" s="83">
        <v>0</v>
      </c>
      <c r="AK140" s="83">
        <v>6681717.3361718003</v>
      </c>
      <c r="AL140" s="83">
        <v>0</v>
      </c>
      <c r="AM140" s="83">
        <v>0</v>
      </c>
      <c r="AN140" s="83">
        <v>175913651.804719</v>
      </c>
      <c r="AO140" s="83">
        <v>10.252352638873001</v>
      </c>
      <c r="AP140" s="83">
        <v>58.280596950224499</v>
      </c>
    </row>
    <row r="141" spans="1:42" x14ac:dyDescent="0.2">
      <c r="A141" s="83" t="s">
        <v>307</v>
      </c>
      <c r="B141" s="83">
        <v>2042</v>
      </c>
      <c r="C141" s="83" t="s">
        <v>305</v>
      </c>
      <c r="D141" s="83" t="s">
        <v>297</v>
      </c>
      <c r="E141" s="83">
        <v>0</v>
      </c>
      <c r="F141" s="83">
        <v>0</v>
      </c>
      <c r="G141" s="83">
        <v>929.2</v>
      </c>
      <c r="H141" s="83">
        <v>3843</v>
      </c>
      <c r="I141" s="83">
        <v>38098.393026392499</v>
      </c>
      <c r="J141" s="83">
        <v>1644.0911000000001</v>
      </c>
      <c r="K141" s="83">
        <v>171.7</v>
      </c>
      <c r="L141" s="83">
        <v>9575.5</v>
      </c>
      <c r="M141" s="83">
        <v>9330.8372727272708</v>
      </c>
      <c r="N141" s="83">
        <v>0</v>
      </c>
      <c r="O141" s="83">
        <v>1622.8</v>
      </c>
      <c r="P141" s="83">
        <v>10503.9271533846</v>
      </c>
      <c r="Q141" s="83">
        <v>0</v>
      </c>
      <c r="R141" s="83">
        <v>1623</v>
      </c>
      <c r="S141" s="83">
        <v>0</v>
      </c>
      <c r="T141" s="83">
        <v>1232.0909999999999</v>
      </c>
      <c r="U141" s="83">
        <v>34.799999999999997</v>
      </c>
      <c r="V141" s="83">
        <v>19115825.703451801</v>
      </c>
      <c r="W141" s="83">
        <v>498422.92895999999</v>
      </c>
      <c r="X141" s="83">
        <v>0</v>
      </c>
      <c r="Y141" s="83">
        <v>0</v>
      </c>
      <c r="Z141" s="83">
        <v>2562398.4933119998</v>
      </c>
      <c r="AA141" s="83">
        <v>15938989.462284399</v>
      </c>
      <c r="AB141" s="83">
        <v>24872846.526556998</v>
      </c>
      <c r="AC141" s="83">
        <v>336646.8</v>
      </c>
      <c r="AD141" s="83">
        <v>11294929.51056</v>
      </c>
      <c r="AE141" s="83">
        <v>3500305.5777524598</v>
      </c>
      <c r="AF141" s="83">
        <v>0</v>
      </c>
      <c r="AG141" s="83">
        <v>0</v>
      </c>
      <c r="AH141" s="83">
        <v>2294729.0138329701</v>
      </c>
      <c r="AI141" s="83">
        <v>103797996.21327201</v>
      </c>
      <c r="AJ141" s="83">
        <v>0</v>
      </c>
      <c r="AK141" s="83">
        <v>4186746.23178931</v>
      </c>
      <c r="AL141" s="83">
        <v>0</v>
      </c>
      <c r="AM141" s="83">
        <v>0</v>
      </c>
      <c r="AN141" s="83">
        <v>188399836.46177199</v>
      </c>
      <c r="AO141" s="83">
        <v>9.8622447636200494</v>
      </c>
      <c r="AP141" s="83">
        <v>52.347416796304699</v>
      </c>
    </row>
    <row r="142" spans="1:42" x14ac:dyDescent="0.2">
      <c r="A142" s="83" t="s">
        <v>307</v>
      </c>
      <c r="B142" s="83">
        <v>2044</v>
      </c>
      <c r="C142" s="83" t="s">
        <v>305</v>
      </c>
      <c r="D142" s="83" t="s">
        <v>297</v>
      </c>
      <c r="E142" s="83">
        <v>0</v>
      </c>
      <c r="F142" s="83">
        <v>0</v>
      </c>
      <c r="G142" s="83">
        <v>0</v>
      </c>
      <c r="H142" s="83">
        <v>3843</v>
      </c>
      <c r="I142" s="83">
        <v>37666.545473488397</v>
      </c>
      <c r="J142" s="83">
        <v>1414.2910999999999</v>
      </c>
      <c r="K142" s="83">
        <v>144.30000000000001</v>
      </c>
      <c r="L142" s="83">
        <v>9575.5</v>
      </c>
      <c r="M142" s="83">
        <v>9949.41</v>
      </c>
      <c r="N142" s="83">
        <v>0</v>
      </c>
      <c r="O142" s="83">
        <v>1622.8</v>
      </c>
      <c r="P142" s="83">
        <v>11683.118977197</v>
      </c>
      <c r="Q142" s="83">
        <v>0</v>
      </c>
      <c r="R142" s="83">
        <v>1623</v>
      </c>
      <c r="S142" s="83">
        <v>0</v>
      </c>
      <c r="T142" s="83">
        <v>1232.0909999999999</v>
      </c>
      <c r="U142" s="83">
        <v>34.799999999999997</v>
      </c>
      <c r="V142" s="83">
        <v>22855586.581432</v>
      </c>
      <c r="W142" s="83">
        <v>473707.74239999999</v>
      </c>
      <c r="X142" s="83">
        <v>0</v>
      </c>
      <c r="Y142" s="83">
        <v>0</v>
      </c>
      <c r="Z142" s="83">
        <v>0</v>
      </c>
      <c r="AA142" s="83">
        <v>17173897.881381501</v>
      </c>
      <c r="AB142" s="83">
        <v>20754340.844149899</v>
      </c>
      <c r="AC142" s="83">
        <v>336646.8</v>
      </c>
      <c r="AD142" s="83">
        <v>11294929.51056</v>
      </c>
      <c r="AE142" s="83">
        <v>3500305.5777524598</v>
      </c>
      <c r="AF142" s="83">
        <v>0</v>
      </c>
      <c r="AG142" s="83">
        <v>0</v>
      </c>
      <c r="AH142" s="83">
        <v>2782375.0662442902</v>
      </c>
      <c r="AI142" s="83">
        <v>104037084.720742</v>
      </c>
      <c r="AJ142" s="83">
        <v>0</v>
      </c>
      <c r="AK142" s="83">
        <v>3972854.6867403602</v>
      </c>
      <c r="AL142" s="83">
        <v>0</v>
      </c>
      <c r="AM142" s="83">
        <v>0</v>
      </c>
      <c r="AN142" s="83">
        <v>187181729.411403</v>
      </c>
      <c r="AO142" s="83">
        <v>8.2572971405181903</v>
      </c>
      <c r="AP142" s="83">
        <v>44.1137987477913</v>
      </c>
    </row>
    <row r="143" spans="1:42" x14ac:dyDescent="0.2">
      <c r="A143" s="83" t="s">
        <v>307</v>
      </c>
      <c r="B143" s="83">
        <v>2046</v>
      </c>
      <c r="C143" s="83" t="s">
        <v>305</v>
      </c>
      <c r="D143" s="83" t="s">
        <v>297</v>
      </c>
      <c r="E143" s="83">
        <v>0</v>
      </c>
      <c r="F143" s="83">
        <v>0</v>
      </c>
      <c r="G143" s="83">
        <v>0</v>
      </c>
      <c r="H143" s="83">
        <v>3797</v>
      </c>
      <c r="I143" s="83">
        <v>37215.277473488401</v>
      </c>
      <c r="J143" s="83">
        <v>1213.7910999999999</v>
      </c>
      <c r="K143" s="83">
        <v>144.30000000000001</v>
      </c>
      <c r="L143" s="83">
        <v>9575.5</v>
      </c>
      <c r="M143" s="83">
        <v>10079.419090909099</v>
      </c>
      <c r="N143" s="83">
        <v>0</v>
      </c>
      <c r="O143" s="83">
        <v>1622.8</v>
      </c>
      <c r="P143" s="83">
        <v>12728.766662128301</v>
      </c>
      <c r="Q143" s="83">
        <v>0</v>
      </c>
      <c r="R143" s="83">
        <v>1623</v>
      </c>
      <c r="S143" s="83">
        <v>0</v>
      </c>
      <c r="T143" s="83">
        <v>1232.0909999999999</v>
      </c>
      <c r="U143" s="83">
        <v>32</v>
      </c>
      <c r="V143" s="83">
        <v>25550398.930009101</v>
      </c>
      <c r="W143" s="83">
        <v>473707.74239999999</v>
      </c>
      <c r="X143" s="83">
        <v>0</v>
      </c>
      <c r="Y143" s="83">
        <v>0</v>
      </c>
      <c r="Z143" s="83">
        <v>0</v>
      </c>
      <c r="AA143" s="83">
        <v>17384091.013304502</v>
      </c>
      <c r="AB143" s="83">
        <v>16851533.4548476</v>
      </c>
      <c r="AC143" s="83">
        <v>332617.2</v>
      </c>
      <c r="AD143" s="83">
        <v>11294929.51056</v>
      </c>
      <c r="AE143" s="83">
        <v>3500305.5777524598</v>
      </c>
      <c r="AF143" s="83">
        <v>0</v>
      </c>
      <c r="AG143" s="83">
        <v>0</v>
      </c>
      <c r="AH143" s="83">
        <v>2261145.2130263601</v>
      </c>
      <c r="AI143" s="83">
        <v>104045295.253996</v>
      </c>
      <c r="AJ143" s="83">
        <v>0</v>
      </c>
      <c r="AK143" s="83">
        <v>3784440.8106800402</v>
      </c>
      <c r="AL143" s="83">
        <v>0</v>
      </c>
      <c r="AM143" s="83">
        <v>0</v>
      </c>
      <c r="AN143" s="83">
        <v>185478464.70657599</v>
      </c>
      <c r="AO143" s="83">
        <v>6.6631394945770896</v>
      </c>
      <c r="AP143" s="83">
        <v>35.924059998653</v>
      </c>
    </row>
    <row r="144" spans="1:42" x14ac:dyDescent="0.2">
      <c r="A144" s="83" t="s">
        <v>307</v>
      </c>
      <c r="B144" s="83">
        <v>2048</v>
      </c>
      <c r="C144" s="83" t="s">
        <v>305</v>
      </c>
      <c r="D144" s="83" t="s">
        <v>297</v>
      </c>
      <c r="E144" s="83">
        <v>0</v>
      </c>
      <c r="F144" s="83">
        <v>0</v>
      </c>
      <c r="G144" s="83">
        <v>0</v>
      </c>
      <c r="H144" s="83">
        <v>3797</v>
      </c>
      <c r="I144" s="83">
        <v>39485.676473488398</v>
      </c>
      <c r="J144" s="83">
        <v>1015.5911</v>
      </c>
      <c r="K144" s="83">
        <v>141.6</v>
      </c>
      <c r="L144" s="83">
        <v>9588.1126615857302</v>
      </c>
      <c r="M144" s="83">
        <v>10484.229090909101</v>
      </c>
      <c r="N144" s="83">
        <v>0</v>
      </c>
      <c r="O144" s="83">
        <v>1622.8</v>
      </c>
      <c r="P144" s="83">
        <v>14206.149877318599</v>
      </c>
      <c r="Q144" s="83">
        <v>0</v>
      </c>
      <c r="R144" s="83">
        <v>1623</v>
      </c>
      <c r="S144" s="83">
        <v>0</v>
      </c>
      <c r="T144" s="83">
        <v>1232.0909999999999</v>
      </c>
      <c r="U144" s="83">
        <v>32</v>
      </c>
      <c r="V144" s="83">
        <v>29093033.347012501</v>
      </c>
      <c r="W144" s="83">
        <v>461350.14912000002</v>
      </c>
      <c r="X144" s="83">
        <v>0</v>
      </c>
      <c r="Y144" s="83">
        <v>0</v>
      </c>
      <c r="Z144" s="83">
        <v>0</v>
      </c>
      <c r="AA144" s="83">
        <v>17878669.0935665</v>
      </c>
      <c r="AB144" s="83">
        <v>14883335.1694228</v>
      </c>
      <c r="AC144" s="83">
        <v>332617.2</v>
      </c>
      <c r="AD144" s="83">
        <v>11294929.51056</v>
      </c>
      <c r="AE144" s="83">
        <v>3500305.5777524598</v>
      </c>
      <c r="AF144" s="83">
        <v>0</v>
      </c>
      <c r="AG144" s="83">
        <v>0</v>
      </c>
      <c r="AH144" s="83">
        <v>2280259.32379258</v>
      </c>
      <c r="AI144" s="83">
        <v>110486142.91665</v>
      </c>
      <c r="AJ144" s="83">
        <v>0</v>
      </c>
      <c r="AK144" s="83">
        <v>3596188.5075222999</v>
      </c>
      <c r="AL144" s="83">
        <v>0</v>
      </c>
      <c r="AM144" s="83">
        <v>0</v>
      </c>
      <c r="AN144" s="83">
        <v>193806830.79539901</v>
      </c>
      <c r="AO144" s="83">
        <v>5.8333324330999199</v>
      </c>
      <c r="AP144" s="83">
        <v>30.098693679471602</v>
      </c>
    </row>
    <row r="145" spans="1:42" x14ac:dyDescent="0.2">
      <c r="A145" s="83" t="s">
        <v>307</v>
      </c>
      <c r="B145" s="83">
        <v>2050</v>
      </c>
      <c r="C145" s="83" t="s">
        <v>305</v>
      </c>
      <c r="D145" s="83" t="s">
        <v>297</v>
      </c>
      <c r="E145" s="83">
        <v>0</v>
      </c>
      <c r="F145" s="83">
        <v>0</v>
      </c>
      <c r="G145" s="83">
        <v>0</v>
      </c>
      <c r="H145" s="83">
        <v>3797</v>
      </c>
      <c r="I145" s="83">
        <v>39363.604284156303</v>
      </c>
      <c r="J145" s="83">
        <v>1043.4663</v>
      </c>
      <c r="K145" s="83">
        <v>131.80000000000001</v>
      </c>
      <c r="L145" s="83">
        <v>10270.7850729906</v>
      </c>
      <c r="M145" s="83">
        <v>10921.343636363599</v>
      </c>
      <c r="N145" s="83">
        <v>0</v>
      </c>
      <c r="O145" s="83">
        <v>1622.8</v>
      </c>
      <c r="P145" s="83">
        <v>13940.5297387096</v>
      </c>
      <c r="Q145" s="83">
        <v>0</v>
      </c>
      <c r="R145" s="83">
        <v>1623</v>
      </c>
      <c r="S145" s="83">
        <v>0</v>
      </c>
      <c r="T145" s="83">
        <v>1232.0909999999999</v>
      </c>
      <c r="U145" s="83">
        <v>32</v>
      </c>
      <c r="V145" s="83">
        <v>29836133.2065446</v>
      </c>
      <c r="W145" s="83">
        <v>416185.04736000003</v>
      </c>
      <c r="X145" s="83">
        <v>0</v>
      </c>
      <c r="Y145" s="83">
        <v>0</v>
      </c>
      <c r="Z145" s="83">
        <v>0</v>
      </c>
      <c r="AA145" s="83">
        <v>19094966.1373608</v>
      </c>
      <c r="AB145" s="83">
        <v>15702198.940914299</v>
      </c>
      <c r="AC145" s="83">
        <v>332617.2</v>
      </c>
      <c r="AD145" s="83">
        <v>11294929.51056</v>
      </c>
      <c r="AE145" s="83">
        <v>3500305.5777524598</v>
      </c>
      <c r="AF145" s="83">
        <v>0</v>
      </c>
      <c r="AG145" s="83">
        <v>0</v>
      </c>
      <c r="AH145" s="83">
        <v>2236862.2262400002</v>
      </c>
      <c r="AI145" s="83">
        <v>110423575.41949899</v>
      </c>
      <c r="AJ145" s="83">
        <v>0</v>
      </c>
      <c r="AK145" s="83">
        <v>4049585.2197263101</v>
      </c>
      <c r="AL145" s="83">
        <v>0</v>
      </c>
      <c r="AM145" s="83">
        <v>0</v>
      </c>
      <c r="AN145" s="83">
        <v>196887358.48595801</v>
      </c>
      <c r="AO145" s="83">
        <v>6.0844558674515001</v>
      </c>
      <c r="AP145" s="83">
        <v>30.903232763343901</v>
      </c>
    </row>
    <row r="146" spans="1:42" x14ac:dyDescent="0.2">
      <c r="A146" s="83" t="s">
        <v>308</v>
      </c>
      <c r="B146" s="83">
        <v>2020</v>
      </c>
      <c r="C146" s="83" t="s">
        <v>305</v>
      </c>
      <c r="D146" s="83" t="s">
        <v>297</v>
      </c>
      <c r="E146" s="83">
        <v>0</v>
      </c>
      <c r="F146" s="83">
        <v>0</v>
      </c>
      <c r="G146" s="83">
        <v>6.3</v>
      </c>
      <c r="H146" s="83">
        <v>1364.1</v>
      </c>
      <c r="I146" s="83">
        <v>172.8</v>
      </c>
      <c r="J146" s="83">
        <v>193</v>
      </c>
      <c r="K146" s="83">
        <v>24.4</v>
      </c>
      <c r="L146" s="83">
        <v>1182.4000000000001</v>
      </c>
      <c r="M146" s="83">
        <v>831.25363636363602</v>
      </c>
      <c r="N146" s="83">
        <v>0</v>
      </c>
      <c r="O146" s="83">
        <v>0</v>
      </c>
      <c r="P146" s="83">
        <v>116.5</v>
      </c>
      <c r="Q146" s="83">
        <v>0</v>
      </c>
      <c r="R146" s="83">
        <v>42</v>
      </c>
      <c r="S146" s="83">
        <v>0</v>
      </c>
      <c r="T146" s="83">
        <v>16.05</v>
      </c>
      <c r="U146" s="83">
        <v>5.2</v>
      </c>
      <c r="V146" s="83">
        <v>34118.068639389101</v>
      </c>
      <c r="W146" s="83">
        <v>111676.02816</v>
      </c>
      <c r="X146" s="83">
        <v>0</v>
      </c>
      <c r="Y146" s="83">
        <v>0</v>
      </c>
      <c r="Z146" s="83">
        <v>17373.127968000001</v>
      </c>
      <c r="AA146" s="83">
        <v>1489929.0460995601</v>
      </c>
      <c r="AB146" s="83">
        <v>4880819.20354826</v>
      </c>
      <c r="AC146" s="83">
        <v>119495.16</v>
      </c>
      <c r="AD146" s="83">
        <v>0</v>
      </c>
      <c r="AE146" s="83">
        <v>51279.784668</v>
      </c>
      <c r="AF146" s="83">
        <v>0</v>
      </c>
      <c r="AG146" s="83">
        <v>0</v>
      </c>
      <c r="AH146" s="83">
        <v>0</v>
      </c>
      <c r="AI146" s="83">
        <v>460689.03406148503</v>
      </c>
      <c r="AJ146" s="83">
        <v>0</v>
      </c>
      <c r="AK146" s="83">
        <v>484149.676436437</v>
      </c>
      <c r="AL146" s="83">
        <v>0</v>
      </c>
      <c r="AM146" s="83">
        <v>0</v>
      </c>
      <c r="AN146" s="83">
        <v>7649529.1295811301</v>
      </c>
      <c r="AO146" s="83">
        <v>2.0386439712651199</v>
      </c>
      <c r="AP146" s="83">
        <v>266.50581189129298</v>
      </c>
    </row>
    <row r="147" spans="1:42" x14ac:dyDescent="0.2">
      <c r="A147" s="83" t="s">
        <v>308</v>
      </c>
      <c r="B147" s="83">
        <v>2022</v>
      </c>
      <c r="C147" s="83" t="s">
        <v>305</v>
      </c>
      <c r="D147" s="83" t="s">
        <v>297</v>
      </c>
      <c r="E147" s="83">
        <v>0</v>
      </c>
      <c r="F147" s="83">
        <v>0</v>
      </c>
      <c r="G147" s="83">
        <v>6.3</v>
      </c>
      <c r="H147" s="83">
        <v>1364.1</v>
      </c>
      <c r="I147" s="83">
        <v>172.8</v>
      </c>
      <c r="J147" s="83">
        <v>193</v>
      </c>
      <c r="K147" s="83">
        <v>24.4</v>
      </c>
      <c r="L147" s="83">
        <v>1182.4000000000001</v>
      </c>
      <c r="M147" s="83">
        <v>974.96818181818196</v>
      </c>
      <c r="N147" s="83">
        <v>0</v>
      </c>
      <c r="O147" s="83">
        <v>0</v>
      </c>
      <c r="P147" s="83">
        <v>169</v>
      </c>
      <c r="Q147" s="83">
        <v>0</v>
      </c>
      <c r="R147" s="83">
        <v>42</v>
      </c>
      <c r="S147" s="83">
        <v>0</v>
      </c>
      <c r="T147" s="83">
        <v>16.05</v>
      </c>
      <c r="U147" s="83">
        <v>5.2</v>
      </c>
      <c r="V147" s="83">
        <v>43213.066893247997</v>
      </c>
      <c r="W147" s="83">
        <v>111676.02816</v>
      </c>
      <c r="X147" s="83">
        <v>0</v>
      </c>
      <c r="Y147" s="83">
        <v>0</v>
      </c>
      <c r="Z147" s="83">
        <v>17373.127968000001</v>
      </c>
      <c r="AA147" s="83">
        <v>1747521.2733726001</v>
      </c>
      <c r="AB147" s="83">
        <v>4874893.0020899</v>
      </c>
      <c r="AC147" s="83">
        <v>119495.16</v>
      </c>
      <c r="AD147" s="83">
        <v>0</v>
      </c>
      <c r="AE147" s="83">
        <v>51279.784668</v>
      </c>
      <c r="AF147" s="83">
        <v>0</v>
      </c>
      <c r="AG147" s="83">
        <v>0</v>
      </c>
      <c r="AH147" s="83">
        <v>0</v>
      </c>
      <c r="AI147" s="83">
        <v>454928.11935948598</v>
      </c>
      <c r="AJ147" s="83">
        <v>0</v>
      </c>
      <c r="AK147" s="83">
        <v>483071.769644588</v>
      </c>
      <c r="AL147" s="83">
        <v>0</v>
      </c>
      <c r="AM147" s="83">
        <v>0</v>
      </c>
      <c r="AN147" s="83">
        <v>7903451.33215582</v>
      </c>
      <c r="AO147" s="83">
        <v>2.0363025290689198</v>
      </c>
      <c r="AP147" s="83">
        <v>257.647253521263</v>
      </c>
    </row>
    <row r="148" spans="1:42" x14ac:dyDescent="0.2">
      <c r="A148" s="83" t="s">
        <v>308</v>
      </c>
      <c r="B148" s="83">
        <v>2024</v>
      </c>
      <c r="C148" s="83" t="s">
        <v>305</v>
      </c>
      <c r="D148" s="83" t="s">
        <v>297</v>
      </c>
      <c r="E148" s="83">
        <v>0</v>
      </c>
      <c r="F148" s="83">
        <v>0</v>
      </c>
      <c r="G148" s="83">
        <v>6.3</v>
      </c>
      <c r="H148" s="83">
        <v>1364.1</v>
      </c>
      <c r="I148" s="83">
        <v>490.525434854499</v>
      </c>
      <c r="J148" s="83">
        <v>193</v>
      </c>
      <c r="K148" s="83">
        <v>24.4</v>
      </c>
      <c r="L148" s="83">
        <v>1182.4000000000001</v>
      </c>
      <c r="M148" s="83">
        <v>993.57454545454402</v>
      </c>
      <c r="N148" s="83">
        <v>0</v>
      </c>
      <c r="O148" s="83">
        <v>0</v>
      </c>
      <c r="P148" s="83">
        <v>169</v>
      </c>
      <c r="Q148" s="83">
        <v>0</v>
      </c>
      <c r="R148" s="83">
        <v>42</v>
      </c>
      <c r="S148" s="83">
        <v>0</v>
      </c>
      <c r="T148" s="83">
        <v>16.05</v>
      </c>
      <c r="U148" s="83">
        <v>5.2</v>
      </c>
      <c r="V148" s="83">
        <v>27742.5573550521</v>
      </c>
      <c r="W148" s="83">
        <v>111676.02816</v>
      </c>
      <c r="X148" s="83">
        <v>0</v>
      </c>
      <c r="Y148" s="83">
        <v>0</v>
      </c>
      <c r="Z148" s="83">
        <v>14739.295117748101</v>
      </c>
      <c r="AA148" s="83">
        <v>1780871.0963524799</v>
      </c>
      <c r="AB148" s="83">
        <v>4465338.45</v>
      </c>
      <c r="AC148" s="83">
        <v>119495.16</v>
      </c>
      <c r="AD148" s="83">
        <v>0</v>
      </c>
      <c r="AE148" s="83">
        <v>51279.784668</v>
      </c>
      <c r="AF148" s="83">
        <v>0</v>
      </c>
      <c r="AG148" s="83">
        <v>0</v>
      </c>
      <c r="AH148" s="83">
        <v>48267.2684339767</v>
      </c>
      <c r="AI148" s="83">
        <v>1333128.66817881</v>
      </c>
      <c r="AJ148" s="83">
        <v>0</v>
      </c>
      <c r="AK148" s="83">
        <v>481187.55769082101</v>
      </c>
      <c r="AL148" s="83">
        <v>0</v>
      </c>
      <c r="AM148" s="83">
        <v>0</v>
      </c>
      <c r="AN148" s="83">
        <v>8433725.8659568895</v>
      </c>
      <c r="AO148" s="83">
        <v>1.8703500474329999</v>
      </c>
      <c r="AP148" s="83">
        <v>221.77031565405099</v>
      </c>
    </row>
    <row r="149" spans="1:42" x14ac:dyDescent="0.2">
      <c r="A149" s="83" t="s">
        <v>308</v>
      </c>
      <c r="B149" s="83">
        <v>2026</v>
      </c>
      <c r="C149" s="83" t="s">
        <v>305</v>
      </c>
      <c r="D149" s="83" t="s">
        <v>297</v>
      </c>
      <c r="E149" s="83">
        <v>0</v>
      </c>
      <c r="F149" s="83">
        <v>0</v>
      </c>
      <c r="G149" s="83">
        <v>6.3</v>
      </c>
      <c r="H149" s="83">
        <v>1364.1</v>
      </c>
      <c r="I149" s="83">
        <v>1168.1886153846101</v>
      </c>
      <c r="J149" s="83">
        <v>193</v>
      </c>
      <c r="K149" s="83">
        <v>24.4</v>
      </c>
      <c r="L149" s="83">
        <v>1182.4000000000001</v>
      </c>
      <c r="M149" s="83">
        <v>1030.73</v>
      </c>
      <c r="N149" s="83">
        <v>0</v>
      </c>
      <c r="O149" s="83">
        <v>0</v>
      </c>
      <c r="P149" s="83">
        <v>180.65182930763899</v>
      </c>
      <c r="Q149" s="83">
        <v>0</v>
      </c>
      <c r="R149" s="83">
        <v>42</v>
      </c>
      <c r="S149" s="83">
        <v>0</v>
      </c>
      <c r="T149" s="83">
        <v>16.05</v>
      </c>
      <c r="U149" s="83">
        <v>5.2</v>
      </c>
      <c r="V149" s="83">
        <v>97192.003289379296</v>
      </c>
      <c r="W149" s="83">
        <v>111676.02816</v>
      </c>
      <c r="X149" s="83">
        <v>0</v>
      </c>
      <c r="Y149" s="83">
        <v>0</v>
      </c>
      <c r="Z149" s="83">
        <v>17373.127968000001</v>
      </c>
      <c r="AA149" s="83">
        <v>1847468.0873629199</v>
      </c>
      <c r="AB149" s="83">
        <v>3592891.05</v>
      </c>
      <c r="AC149" s="83">
        <v>119495.16</v>
      </c>
      <c r="AD149" s="83">
        <v>0</v>
      </c>
      <c r="AE149" s="83">
        <v>51279.784668</v>
      </c>
      <c r="AF149" s="83">
        <v>0</v>
      </c>
      <c r="AG149" s="83">
        <v>0</v>
      </c>
      <c r="AH149" s="83">
        <v>62566.696834382798</v>
      </c>
      <c r="AI149" s="83">
        <v>3182999.8121818099</v>
      </c>
      <c r="AJ149" s="83">
        <v>0</v>
      </c>
      <c r="AK149" s="83">
        <v>479120.18859796802</v>
      </c>
      <c r="AL149" s="83">
        <v>0</v>
      </c>
      <c r="AM149" s="83">
        <v>0</v>
      </c>
      <c r="AN149" s="83">
        <v>9562061.9390624706</v>
      </c>
      <c r="AO149" s="83">
        <v>1.522606840833</v>
      </c>
      <c r="AP149" s="83">
        <v>159.234153735495</v>
      </c>
    </row>
    <row r="150" spans="1:42" x14ac:dyDescent="0.2">
      <c r="A150" s="83" t="s">
        <v>308</v>
      </c>
      <c r="B150" s="83">
        <v>2028</v>
      </c>
      <c r="C150" s="83" t="s">
        <v>305</v>
      </c>
      <c r="D150" s="83" t="s">
        <v>297</v>
      </c>
      <c r="E150" s="83">
        <v>0</v>
      </c>
      <c r="F150" s="83">
        <v>0</v>
      </c>
      <c r="G150" s="83">
        <v>6.3</v>
      </c>
      <c r="H150" s="83">
        <v>1364.1</v>
      </c>
      <c r="I150" s="83">
        <v>1241.4701889155699</v>
      </c>
      <c r="J150" s="83">
        <v>193</v>
      </c>
      <c r="K150" s="83">
        <v>24.4</v>
      </c>
      <c r="L150" s="83">
        <v>1182.4000000000001</v>
      </c>
      <c r="M150" s="83">
        <v>1085.4154545454501</v>
      </c>
      <c r="N150" s="83">
        <v>0</v>
      </c>
      <c r="O150" s="83">
        <v>0</v>
      </c>
      <c r="P150" s="83">
        <v>179.65182930763899</v>
      </c>
      <c r="Q150" s="83">
        <v>0</v>
      </c>
      <c r="R150" s="83">
        <v>42</v>
      </c>
      <c r="S150" s="83">
        <v>0</v>
      </c>
      <c r="T150" s="83">
        <v>16.05</v>
      </c>
      <c r="U150" s="83">
        <v>5.2</v>
      </c>
      <c r="V150" s="83">
        <v>176058.79272148499</v>
      </c>
      <c r="W150" s="83">
        <v>111676.02816</v>
      </c>
      <c r="X150" s="83">
        <v>0</v>
      </c>
      <c r="Y150" s="83">
        <v>0</v>
      </c>
      <c r="Z150" s="83">
        <v>17373.127968000001</v>
      </c>
      <c r="AA150" s="83">
        <v>1945485.6400834799</v>
      </c>
      <c r="AB150" s="83">
        <v>3414967.45</v>
      </c>
      <c r="AC150" s="83">
        <v>119495.16</v>
      </c>
      <c r="AD150" s="83">
        <v>0</v>
      </c>
      <c r="AE150" s="83">
        <v>51279.784668</v>
      </c>
      <c r="AF150" s="83">
        <v>0</v>
      </c>
      <c r="AG150" s="83">
        <v>0</v>
      </c>
      <c r="AH150" s="83">
        <v>48506.750359563099</v>
      </c>
      <c r="AI150" s="83">
        <v>3393782.0794828101</v>
      </c>
      <c r="AJ150" s="83">
        <v>0</v>
      </c>
      <c r="AK150" s="83">
        <v>477107.30329228297</v>
      </c>
      <c r="AL150" s="83">
        <v>0</v>
      </c>
      <c r="AM150" s="83">
        <v>0</v>
      </c>
      <c r="AN150" s="83">
        <v>9755732.1167356297</v>
      </c>
      <c r="AO150" s="83">
        <v>1.4507612911529999</v>
      </c>
      <c r="AP150" s="83">
        <v>148.70860267516599</v>
      </c>
    </row>
    <row r="151" spans="1:42" x14ac:dyDescent="0.2">
      <c r="A151" s="83" t="s">
        <v>308</v>
      </c>
      <c r="B151" s="83">
        <v>2030</v>
      </c>
      <c r="C151" s="83" t="s">
        <v>305</v>
      </c>
      <c r="D151" s="83" t="s">
        <v>297</v>
      </c>
      <c r="E151" s="83">
        <v>0</v>
      </c>
      <c r="F151" s="83">
        <v>0</v>
      </c>
      <c r="G151" s="83">
        <v>6.3</v>
      </c>
      <c r="H151" s="83">
        <v>1364.1</v>
      </c>
      <c r="I151" s="83">
        <v>1291.5188053724601</v>
      </c>
      <c r="J151" s="83">
        <v>193</v>
      </c>
      <c r="K151" s="83">
        <v>24.4</v>
      </c>
      <c r="L151" s="83">
        <v>1182.4000000000001</v>
      </c>
      <c r="M151" s="83">
        <v>1161.71363636364</v>
      </c>
      <c r="N151" s="83">
        <v>0</v>
      </c>
      <c r="O151" s="83">
        <v>0</v>
      </c>
      <c r="P151" s="83">
        <v>177.85492123514101</v>
      </c>
      <c r="Q151" s="83">
        <v>0</v>
      </c>
      <c r="R151" s="83">
        <v>42</v>
      </c>
      <c r="S151" s="83">
        <v>0</v>
      </c>
      <c r="T151" s="83">
        <v>16.05</v>
      </c>
      <c r="U151" s="83">
        <v>5.2</v>
      </c>
      <c r="V151" s="83">
        <v>174496.522391431</v>
      </c>
      <c r="W151" s="83">
        <v>111676.02816</v>
      </c>
      <c r="X151" s="83">
        <v>0</v>
      </c>
      <c r="Y151" s="83">
        <v>0</v>
      </c>
      <c r="Z151" s="83">
        <v>17373.127968000001</v>
      </c>
      <c r="AA151" s="83">
        <v>2082241.5859014001</v>
      </c>
      <c r="AB151" s="83">
        <v>3100642.98811492</v>
      </c>
      <c r="AC151" s="83">
        <v>119495.16</v>
      </c>
      <c r="AD151" s="83">
        <v>0</v>
      </c>
      <c r="AE151" s="83">
        <v>51279.784668</v>
      </c>
      <c r="AF151" s="83">
        <v>0</v>
      </c>
      <c r="AG151" s="83">
        <v>0</v>
      </c>
      <c r="AH151" s="83">
        <v>56172.837975230002</v>
      </c>
      <c r="AI151" s="83">
        <v>3475136.26279531</v>
      </c>
      <c r="AJ151" s="83">
        <v>0</v>
      </c>
      <c r="AK151" s="83">
        <v>475557.24580648303</v>
      </c>
      <c r="AL151" s="83">
        <v>0</v>
      </c>
      <c r="AM151" s="83">
        <v>0</v>
      </c>
      <c r="AN151" s="83">
        <v>9664071.5437807795</v>
      </c>
      <c r="AO151" s="83">
        <v>1.32142268772381</v>
      </c>
      <c r="AP151" s="83">
        <v>136.73560690619999</v>
      </c>
    </row>
    <row r="152" spans="1:42" x14ac:dyDescent="0.2">
      <c r="A152" s="83" t="s">
        <v>308</v>
      </c>
      <c r="B152" s="83">
        <v>2032</v>
      </c>
      <c r="C152" s="83" t="s">
        <v>305</v>
      </c>
      <c r="D152" s="83" t="s">
        <v>297</v>
      </c>
      <c r="E152" s="83">
        <v>0</v>
      </c>
      <c r="F152" s="83">
        <v>0</v>
      </c>
      <c r="G152" s="83">
        <v>6.3</v>
      </c>
      <c r="H152" s="83">
        <v>1364.1</v>
      </c>
      <c r="I152" s="83">
        <v>1291.9846589070501</v>
      </c>
      <c r="J152" s="83">
        <v>193</v>
      </c>
      <c r="K152" s="83">
        <v>24.4</v>
      </c>
      <c r="L152" s="83">
        <v>1182.4000000000001</v>
      </c>
      <c r="M152" s="83">
        <v>1227.9109090909101</v>
      </c>
      <c r="N152" s="83">
        <v>0</v>
      </c>
      <c r="O152" s="83">
        <v>0</v>
      </c>
      <c r="P152" s="83">
        <v>175.93723509418601</v>
      </c>
      <c r="Q152" s="83">
        <v>0</v>
      </c>
      <c r="R152" s="83">
        <v>42</v>
      </c>
      <c r="S152" s="83">
        <v>0</v>
      </c>
      <c r="T152" s="83">
        <v>16.05</v>
      </c>
      <c r="U152" s="83">
        <v>5.2</v>
      </c>
      <c r="V152" s="83">
        <v>173244.98880962399</v>
      </c>
      <c r="W152" s="83">
        <v>111676.02816</v>
      </c>
      <c r="X152" s="83">
        <v>0</v>
      </c>
      <c r="Y152" s="83">
        <v>0</v>
      </c>
      <c r="Z152" s="83">
        <v>17373.127968000001</v>
      </c>
      <c r="AA152" s="83">
        <v>2200892.78343528</v>
      </c>
      <c r="AB152" s="83">
        <v>2118422.3029999998</v>
      </c>
      <c r="AC152" s="83">
        <v>119495.16</v>
      </c>
      <c r="AD152" s="83">
        <v>0</v>
      </c>
      <c r="AE152" s="83">
        <v>51279.784668</v>
      </c>
      <c r="AF152" s="83">
        <v>0</v>
      </c>
      <c r="AG152" s="83">
        <v>0</v>
      </c>
      <c r="AH152" s="83">
        <v>58579.235766515099</v>
      </c>
      <c r="AI152" s="83">
        <v>3437254.5685633002</v>
      </c>
      <c r="AJ152" s="83">
        <v>0</v>
      </c>
      <c r="AK152" s="83">
        <v>473721.74656805297</v>
      </c>
      <c r="AL152" s="83">
        <v>0</v>
      </c>
      <c r="AM152" s="83">
        <v>0</v>
      </c>
      <c r="AN152" s="83">
        <v>8761939.7269387804</v>
      </c>
      <c r="AO152" s="83">
        <v>0.92721636079439995</v>
      </c>
      <c r="AP152" s="83">
        <v>105.823184099709</v>
      </c>
    </row>
    <row r="153" spans="1:42" x14ac:dyDescent="0.2">
      <c r="A153" s="83" t="s">
        <v>308</v>
      </c>
      <c r="B153" s="83">
        <v>2034</v>
      </c>
      <c r="C153" s="83" t="s">
        <v>305</v>
      </c>
      <c r="D153" s="83" t="s">
        <v>297</v>
      </c>
      <c r="E153" s="83">
        <v>0</v>
      </c>
      <c r="F153" s="83">
        <v>0</v>
      </c>
      <c r="G153" s="83">
        <v>6.3</v>
      </c>
      <c r="H153" s="83">
        <v>1364.1</v>
      </c>
      <c r="I153" s="83">
        <v>1291.9846589070501</v>
      </c>
      <c r="J153" s="83">
        <v>193</v>
      </c>
      <c r="K153" s="83">
        <v>24.4</v>
      </c>
      <c r="L153" s="83">
        <v>1182.4000000000001</v>
      </c>
      <c r="M153" s="83">
        <v>1288.26272727273</v>
      </c>
      <c r="N153" s="83">
        <v>0</v>
      </c>
      <c r="O153" s="83">
        <v>0</v>
      </c>
      <c r="P153" s="83">
        <v>158.99999999999901</v>
      </c>
      <c r="Q153" s="83">
        <v>0</v>
      </c>
      <c r="R153" s="83">
        <v>42</v>
      </c>
      <c r="S153" s="83">
        <v>0</v>
      </c>
      <c r="T153" s="83">
        <v>16.05</v>
      </c>
      <c r="U153" s="83">
        <v>5.2</v>
      </c>
      <c r="V153" s="83">
        <v>181898.171044877</v>
      </c>
      <c r="W153" s="83">
        <v>111676.02816</v>
      </c>
      <c r="X153" s="83">
        <v>0</v>
      </c>
      <c r="Y153" s="83">
        <v>0</v>
      </c>
      <c r="Z153" s="83">
        <v>17373.127968000001</v>
      </c>
      <c r="AA153" s="83">
        <v>2309066.6583639602</v>
      </c>
      <c r="AB153" s="83">
        <v>2457388.83989246</v>
      </c>
      <c r="AC153" s="83">
        <v>119495.16</v>
      </c>
      <c r="AD153" s="83">
        <v>0</v>
      </c>
      <c r="AE153" s="83">
        <v>51279.784668</v>
      </c>
      <c r="AF153" s="83">
        <v>0</v>
      </c>
      <c r="AG153" s="83">
        <v>0</v>
      </c>
      <c r="AH153" s="83">
        <v>58500.681120000001</v>
      </c>
      <c r="AI153" s="83">
        <v>3389499.67832678</v>
      </c>
      <c r="AJ153" s="83">
        <v>0</v>
      </c>
      <c r="AK153" s="83">
        <v>471873.15142880299</v>
      </c>
      <c r="AL153" s="83">
        <v>0</v>
      </c>
      <c r="AM153" s="83">
        <v>0</v>
      </c>
      <c r="AN153" s="83">
        <v>9168051.2809728794</v>
      </c>
      <c r="AO153" s="83">
        <v>1.0616766626715799</v>
      </c>
      <c r="AP153" s="83">
        <v>115.801780567584</v>
      </c>
    </row>
    <row r="154" spans="1:42" x14ac:dyDescent="0.2">
      <c r="A154" s="83" t="s">
        <v>308</v>
      </c>
      <c r="B154" s="83">
        <v>2036</v>
      </c>
      <c r="C154" s="83" t="s">
        <v>305</v>
      </c>
      <c r="D154" s="83" t="s">
        <v>297</v>
      </c>
      <c r="E154" s="83">
        <v>0</v>
      </c>
      <c r="F154" s="83">
        <v>0</v>
      </c>
      <c r="G154" s="83">
        <v>6.3</v>
      </c>
      <c r="H154" s="83">
        <v>1362.5</v>
      </c>
      <c r="I154" s="83">
        <v>1293.5086809101099</v>
      </c>
      <c r="J154" s="83">
        <v>143</v>
      </c>
      <c r="K154" s="83">
        <v>22.9</v>
      </c>
      <c r="L154" s="83">
        <v>1182.4000000000001</v>
      </c>
      <c r="M154" s="83">
        <v>1343.53272727273</v>
      </c>
      <c r="N154" s="83">
        <v>0</v>
      </c>
      <c r="O154" s="83">
        <v>0</v>
      </c>
      <c r="P154" s="83">
        <v>158.99999999999901</v>
      </c>
      <c r="Q154" s="83">
        <v>0</v>
      </c>
      <c r="R154" s="83">
        <v>42</v>
      </c>
      <c r="S154" s="83">
        <v>0</v>
      </c>
      <c r="T154" s="83">
        <v>16.05</v>
      </c>
      <c r="U154" s="83">
        <v>5.2</v>
      </c>
      <c r="V154" s="83">
        <v>146510.66224196801</v>
      </c>
      <c r="W154" s="83">
        <v>104810.698559999</v>
      </c>
      <c r="X154" s="83">
        <v>0</v>
      </c>
      <c r="Y154" s="83">
        <v>0</v>
      </c>
      <c r="Z154" s="83">
        <v>17373.127968000001</v>
      </c>
      <c r="AA154" s="83">
        <v>2408131.9433450401</v>
      </c>
      <c r="AB154" s="83">
        <v>2003758.6509999901</v>
      </c>
      <c r="AC154" s="83">
        <v>119355</v>
      </c>
      <c r="AD154" s="83">
        <v>0</v>
      </c>
      <c r="AE154" s="83">
        <v>51279.784668</v>
      </c>
      <c r="AF154" s="83">
        <v>0</v>
      </c>
      <c r="AG154" s="83">
        <v>0</v>
      </c>
      <c r="AH154" s="83">
        <v>69097.858938322795</v>
      </c>
      <c r="AI154" s="83">
        <v>3346273.5587903801</v>
      </c>
      <c r="AJ154" s="83">
        <v>0</v>
      </c>
      <c r="AK154" s="83">
        <v>338619.42989431601</v>
      </c>
      <c r="AL154" s="83">
        <v>0</v>
      </c>
      <c r="AM154" s="83">
        <v>0</v>
      </c>
      <c r="AN154" s="83">
        <v>8605210.7154060304</v>
      </c>
      <c r="AO154" s="83">
        <v>0.88079600006879999</v>
      </c>
      <c r="AP154" s="83">
        <v>102.356122261119</v>
      </c>
    </row>
    <row r="155" spans="1:42" x14ac:dyDescent="0.2">
      <c r="A155" s="83" t="s">
        <v>308</v>
      </c>
      <c r="B155" s="83">
        <v>2038</v>
      </c>
      <c r="C155" s="83" t="s">
        <v>305</v>
      </c>
      <c r="D155" s="83" t="s">
        <v>297</v>
      </c>
      <c r="E155" s="83">
        <v>0</v>
      </c>
      <c r="F155" s="83">
        <v>0</v>
      </c>
      <c r="G155" s="83">
        <v>6.3</v>
      </c>
      <c r="H155" s="83">
        <v>1362.5</v>
      </c>
      <c r="I155" s="83">
        <v>1293.5136389144</v>
      </c>
      <c r="J155" s="83">
        <v>143</v>
      </c>
      <c r="K155" s="83">
        <v>22.9</v>
      </c>
      <c r="L155" s="83">
        <v>1270.10454762878</v>
      </c>
      <c r="M155" s="83">
        <v>1397.3718181818199</v>
      </c>
      <c r="N155" s="83">
        <v>0</v>
      </c>
      <c r="O155" s="83">
        <v>0</v>
      </c>
      <c r="P155" s="83">
        <v>159</v>
      </c>
      <c r="Q155" s="83">
        <v>0</v>
      </c>
      <c r="R155" s="83">
        <v>42</v>
      </c>
      <c r="S155" s="83">
        <v>0</v>
      </c>
      <c r="T155" s="83">
        <v>16.05</v>
      </c>
      <c r="U155" s="83">
        <v>5.2</v>
      </c>
      <c r="V155" s="83">
        <v>176497.063282399</v>
      </c>
      <c r="W155" s="83">
        <v>104810.698559999</v>
      </c>
      <c r="X155" s="83">
        <v>0</v>
      </c>
      <c r="Y155" s="83">
        <v>0</v>
      </c>
      <c r="Z155" s="83">
        <v>17373.127968000001</v>
      </c>
      <c r="AA155" s="83">
        <v>2504632.4840367599</v>
      </c>
      <c r="AB155" s="83">
        <v>2257387.09737529</v>
      </c>
      <c r="AC155" s="83">
        <v>119355</v>
      </c>
      <c r="AD155" s="83">
        <v>0</v>
      </c>
      <c r="AE155" s="83">
        <v>51279.784668</v>
      </c>
      <c r="AF155" s="83">
        <v>0</v>
      </c>
      <c r="AG155" s="83">
        <v>0</v>
      </c>
      <c r="AH155" s="83">
        <v>75477.926377433803</v>
      </c>
      <c r="AI155" s="83">
        <v>3299683.3151441198</v>
      </c>
      <c r="AJ155" s="83">
        <v>0</v>
      </c>
      <c r="AK155" s="83">
        <v>336811.77434488898</v>
      </c>
      <c r="AL155" s="83">
        <v>0</v>
      </c>
      <c r="AM155" s="83">
        <v>0</v>
      </c>
      <c r="AN155" s="83">
        <v>8943308.2717569005</v>
      </c>
      <c r="AO155" s="83">
        <v>0.96145756959539397</v>
      </c>
      <c r="AP155" s="83">
        <v>107.505806618753</v>
      </c>
    </row>
    <row r="156" spans="1:42" x14ac:dyDescent="0.2">
      <c r="A156" s="83" t="s">
        <v>308</v>
      </c>
      <c r="B156" s="83">
        <v>2040</v>
      </c>
      <c r="C156" s="83" t="s">
        <v>305</v>
      </c>
      <c r="D156" s="83" t="s">
        <v>297</v>
      </c>
      <c r="E156" s="83">
        <v>0</v>
      </c>
      <c r="F156" s="83">
        <v>0</v>
      </c>
      <c r="G156" s="83">
        <v>6.3</v>
      </c>
      <c r="H156" s="83">
        <v>1362.5</v>
      </c>
      <c r="I156" s="83">
        <v>1293.5136389144</v>
      </c>
      <c r="J156" s="83">
        <v>143</v>
      </c>
      <c r="K156" s="83">
        <v>22.9</v>
      </c>
      <c r="L156" s="83">
        <v>1270.10454762878</v>
      </c>
      <c r="M156" s="83">
        <v>1437.46</v>
      </c>
      <c r="N156" s="83">
        <v>0</v>
      </c>
      <c r="O156" s="83">
        <v>0</v>
      </c>
      <c r="P156" s="83">
        <v>162.48396521739099</v>
      </c>
      <c r="Q156" s="83">
        <v>0</v>
      </c>
      <c r="R156" s="83">
        <v>42</v>
      </c>
      <c r="S156" s="83">
        <v>0</v>
      </c>
      <c r="T156" s="83">
        <v>16.05</v>
      </c>
      <c r="U156" s="83">
        <v>5.2</v>
      </c>
      <c r="V156" s="83">
        <v>148755.77739566</v>
      </c>
      <c r="W156" s="83">
        <v>104810.698559999</v>
      </c>
      <c r="X156" s="83">
        <v>0</v>
      </c>
      <c r="Y156" s="83">
        <v>0</v>
      </c>
      <c r="Z156" s="83">
        <v>17373.127968000001</v>
      </c>
      <c r="AA156" s="83">
        <v>2576486.0602298402</v>
      </c>
      <c r="AB156" s="83">
        <v>2257387.09737529</v>
      </c>
      <c r="AC156" s="83">
        <v>119355</v>
      </c>
      <c r="AD156" s="83">
        <v>0</v>
      </c>
      <c r="AE156" s="83">
        <v>51279.784668</v>
      </c>
      <c r="AF156" s="83">
        <v>0</v>
      </c>
      <c r="AG156" s="83">
        <v>0</v>
      </c>
      <c r="AH156" s="83">
        <v>57885.528960000003</v>
      </c>
      <c r="AI156" s="83">
        <v>3253542.7509075198</v>
      </c>
      <c r="AJ156" s="83">
        <v>0</v>
      </c>
      <c r="AK156" s="83">
        <v>334998.66491219698</v>
      </c>
      <c r="AL156" s="83">
        <v>0</v>
      </c>
      <c r="AM156" s="83">
        <v>0</v>
      </c>
      <c r="AN156" s="83">
        <v>8921874.4909765199</v>
      </c>
      <c r="AO156" s="83">
        <v>0.96145756959539397</v>
      </c>
      <c r="AP156" s="83">
        <v>107.76407699612901</v>
      </c>
    </row>
    <row r="157" spans="1:42" x14ac:dyDescent="0.2">
      <c r="A157" s="83" t="s">
        <v>308</v>
      </c>
      <c r="B157" s="83">
        <v>2042</v>
      </c>
      <c r="C157" s="83" t="s">
        <v>305</v>
      </c>
      <c r="D157" s="83" t="s">
        <v>297</v>
      </c>
      <c r="E157" s="83">
        <v>0</v>
      </c>
      <c r="F157" s="83">
        <v>0</v>
      </c>
      <c r="G157" s="83">
        <v>6.3</v>
      </c>
      <c r="H157" s="83">
        <v>1362.5</v>
      </c>
      <c r="I157" s="83">
        <v>1329.9790769230699</v>
      </c>
      <c r="J157" s="83">
        <v>143</v>
      </c>
      <c r="K157" s="83">
        <v>21.4</v>
      </c>
      <c r="L157" s="83">
        <v>1270.10454762878</v>
      </c>
      <c r="M157" s="83">
        <v>1464.49</v>
      </c>
      <c r="N157" s="83">
        <v>0</v>
      </c>
      <c r="O157" s="83">
        <v>0</v>
      </c>
      <c r="P157" s="83">
        <v>176.25290045692799</v>
      </c>
      <c r="Q157" s="83">
        <v>0</v>
      </c>
      <c r="R157" s="83">
        <v>42</v>
      </c>
      <c r="S157" s="83">
        <v>0</v>
      </c>
      <c r="T157" s="83">
        <v>16.05</v>
      </c>
      <c r="U157" s="83">
        <v>5.2</v>
      </c>
      <c r="V157" s="83">
        <v>180170.53112860199</v>
      </c>
      <c r="W157" s="83">
        <v>97945.368959999905</v>
      </c>
      <c r="X157" s="83">
        <v>0</v>
      </c>
      <c r="Y157" s="83">
        <v>0</v>
      </c>
      <c r="Z157" s="83">
        <v>17373.127968000001</v>
      </c>
      <c r="AA157" s="83">
        <v>2615417.29136765</v>
      </c>
      <c r="AB157" s="83">
        <v>2257387.09737529</v>
      </c>
      <c r="AC157" s="83">
        <v>119355</v>
      </c>
      <c r="AD157" s="83">
        <v>0</v>
      </c>
      <c r="AE157" s="83">
        <v>51279.784668</v>
      </c>
      <c r="AF157" s="83">
        <v>0</v>
      </c>
      <c r="AG157" s="83">
        <v>0</v>
      </c>
      <c r="AH157" s="83">
        <v>58748.545952832799</v>
      </c>
      <c r="AI157" s="83">
        <v>3310259.1022434202</v>
      </c>
      <c r="AJ157" s="83">
        <v>0</v>
      </c>
      <c r="AK157" s="83">
        <v>333185.55529630801</v>
      </c>
      <c r="AL157" s="83">
        <v>0</v>
      </c>
      <c r="AM157" s="83">
        <v>0</v>
      </c>
      <c r="AN157" s="83">
        <v>9041121.4049601108</v>
      </c>
      <c r="AO157" s="83">
        <v>0.96145756959539397</v>
      </c>
      <c r="AP157" s="83">
        <v>106.342734106846</v>
      </c>
    </row>
    <row r="158" spans="1:42" x14ac:dyDescent="0.2">
      <c r="A158" s="83" t="s">
        <v>308</v>
      </c>
      <c r="B158" s="83">
        <v>2044</v>
      </c>
      <c r="C158" s="83" t="s">
        <v>305</v>
      </c>
      <c r="D158" s="83" t="s">
        <v>297</v>
      </c>
      <c r="E158" s="83">
        <v>0</v>
      </c>
      <c r="F158" s="83">
        <v>0</v>
      </c>
      <c r="G158" s="83">
        <v>0</v>
      </c>
      <c r="H158" s="83">
        <v>1362.5</v>
      </c>
      <c r="I158" s="83">
        <v>1323.8065302447501</v>
      </c>
      <c r="J158" s="83">
        <v>143</v>
      </c>
      <c r="K158" s="83">
        <v>21.4</v>
      </c>
      <c r="L158" s="83">
        <v>1270.10454762878</v>
      </c>
      <c r="M158" s="83">
        <v>1585.49363636364</v>
      </c>
      <c r="N158" s="83">
        <v>0</v>
      </c>
      <c r="O158" s="83">
        <v>0</v>
      </c>
      <c r="P158" s="83">
        <v>176.49496767608099</v>
      </c>
      <c r="Q158" s="83">
        <v>0</v>
      </c>
      <c r="R158" s="83">
        <v>42</v>
      </c>
      <c r="S158" s="83">
        <v>0</v>
      </c>
      <c r="T158" s="83">
        <v>16.05</v>
      </c>
      <c r="U158" s="83">
        <v>5.2</v>
      </c>
      <c r="V158" s="83">
        <v>173968.926476522</v>
      </c>
      <c r="W158" s="83">
        <v>97945.368959999905</v>
      </c>
      <c r="X158" s="83">
        <v>0</v>
      </c>
      <c r="Y158" s="83">
        <v>0</v>
      </c>
      <c r="Z158" s="83">
        <v>0</v>
      </c>
      <c r="AA158" s="83">
        <v>2829678.4958645501</v>
      </c>
      <c r="AB158" s="83">
        <v>2208953.7519246102</v>
      </c>
      <c r="AC158" s="83">
        <v>119355</v>
      </c>
      <c r="AD158" s="83">
        <v>0</v>
      </c>
      <c r="AE158" s="83">
        <v>51279.784668</v>
      </c>
      <c r="AF158" s="83">
        <v>0</v>
      </c>
      <c r="AG158" s="83">
        <v>0</v>
      </c>
      <c r="AH158" s="83">
        <v>58876.056943434698</v>
      </c>
      <c r="AI158" s="83">
        <v>3281325.1202078499</v>
      </c>
      <c r="AJ158" s="83">
        <v>0</v>
      </c>
      <c r="AK158" s="83">
        <v>331372.44568041898</v>
      </c>
      <c r="AL158" s="83">
        <v>0</v>
      </c>
      <c r="AM158" s="83">
        <v>0</v>
      </c>
      <c r="AN158" s="83">
        <v>9152754.9507253896</v>
      </c>
      <c r="AO158" s="83">
        <v>0.944113588589505</v>
      </c>
      <c r="AP158" s="83">
        <v>103.150755556356</v>
      </c>
    </row>
    <row r="159" spans="1:42" x14ac:dyDescent="0.2">
      <c r="A159" s="83" t="s">
        <v>308</v>
      </c>
      <c r="B159" s="83">
        <v>2046</v>
      </c>
      <c r="C159" s="83" t="s">
        <v>305</v>
      </c>
      <c r="D159" s="83" t="s">
        <v>297</v>
      </c>
      <c r="E159" s="83">
        <v>0</v>
      </c>
      <c r="F159" s="83">
        <v>0</v>
      </c>
      <c r="G159" s="83">
        <v>0</v>
      </c>
      <c r="H159" s="83">
        <v>1362.5</v>
      </c>
      <c r="I159" s="83">
        <v>1353.60653024475</v>
      </c>
      <c r="J159" s="83">
        <v>143</v>
      </c>
      <c r="K159" s="83">
        <v>21.4</v>
      </c>
      <c r="L159" s="83">
        <v>2274.7411229598101</v>
      </c>
      <c r="M159" s="83">
        <v>1597.51909090909</v>
      </c>
      <c r="N159" s="83">
        <v>0</v>
      </c>
      <c r="O159" s="83">
        <v>0</v>
      </c>
      <c r="P159" s="83">
        <v>197.78443402950401</v>
      </c>
      <c r="Q159" s="83">
        <v>0</v>
      </c>
      <c r="R159" s="83">
        <v>42</v>
      </c>
      <c r="S159" s="83">
        <v>0</v>
      </c>
      <c r="T159" s="83">
        <v>16.05</v>
      </c>
      <c r="U159" s="83">
        <v>5.2</v>
      </c>
      <c r="V159" s="83">
        <v>311089.40167344501</v>
      </c>
      <c r="W159" s="83">
        <v>97945.368959999905</v>
      </c>
      <c r="X159" s="83">
        <v>0</v>
      </c>
      <c r="Y159" s="83">
        <v>0</v>
      </c>
      <c r="Z159" s="83">
        <v>0</v>
      </c>
      <c r="AA159" s="83">
        <v>2848472.1890835902</v>
      </c>
      <c r="AB159" s="83">
        <v>7372855.6803968698</v>
      </c>
      <c r="AC159" s="83">
        <v>119355</v>
      </c>
      <c r="AD159" s="83">
        <v>0</v>
      </c>
      <c r="AE159" s="83">
        <v>51279.784668</v>
      </c>
      <c r="AF159" s="83">
        <v>0</v>
      </c>
      <c r="AG159" s="83">
        <v>0</v>
      </c>
      <c r="AH159" s="83">
        <v>59062.7345029055</v>
      </c>
      <c r="AI159" s="83">
        <v>3339042.7377247401</v>
      </c>
      <c r="AJ159" s="83">
        <v>0</v>
      </c>
      <c r="AK159" s="83">
        <v>329594.88723346899</v>
      </c>
      <c r="AL159" s="83">
        <v>0</v>
      </c>
      <c r="AM159" s="83">
        <v>0</v>
      </c>
      <c r="AN159" s="83">
        <v>14528697.784243001</v>
      </c>
      <c r="AO159" s="83">
        <v>2.7933068691754199</v>
      </c>
      <c r="AP159" s="83">
        <v>192.26133757182799</v>
      </c>
    </row>
    <row r="160" spans="1:42" x14ac:dyDescent="0.2">
      <c r="A160" s="83" t="s">
        <v>308</v>
      </c>
      <c r="B160" s="83">
        <v>2048</v>
      </c>
      <c r="C160" s="83" t="s">
        <v>305</v>
      </c>
      <c r="D160" s="83" t="s">
        <v>297</v>
      </c>
      <c r="E160" s="83">
        <v>0</v>
      </c>
      <c r="F160" s="83">
        <v>0</v>
      </c>
      <c r="G160" s="83">
        <v>0</v>
      </c>
      <c r="H160" s="83">
        <v>1362.5</v>
      </c>
      <c r="I160" s="83">
        <v>1323.40653024475</v>
      </c>
      <c r="J160" s="83">
        <v>0</v>
      </c>
      <c r="K160" s="83">
        <v>15</v>
      </c>
      <c r="L160" s="83">
        <v>2977.60933330547</v>
      </c>
      <c r="M160" s="83">
        <v>1682.2</v>
      </c>
      <c r="N160" s="83">
        <v>0</v>
      </c>
      <c r="O160" s="83">
        <v>0</v>
      </c>
      <c r="P160" s="83">
        <v>197.51534197605901</v>
      </c>
      <c r="Q160" s="83">
        <v>0</v>
      </c>
      <c r="R160" s="83">
        <v>42</v>
      </c>
      <c r="S160" s="83">
        <v>0</v>
      </c>
      <c r="T160" s="83">
        <v>16.05</v>
      </c>
      <c r="U160" s="83">
        <v>5.2</v>
      </c>
      <c r="V160" s="83">
        <v>310248.76091973798</v>
      </c>
      <c r="W160" s="83">
        <v>68653.296000000002</v>
      </c>
      <c r="X160" s="83">
        <v>0</v>
      </c>
      <c r="Y160" s="83">
        <v>0</v>
      </c>
      <c r="Z160" s="83">
        <v>0</v>
      </c>
      <c r="AA160" s="83">
        <v>3015155.1003287998</v>
      </c>
      <c r="AB160" s="83">
        <v>10195954.5271612</v>
      </c>
      <c r="AC160" s="83">
        <v>119355</v>
      </c>
      <c r="AD160" s="83">
        <v>0</v>
      </c>
      <c r="AE160" s="83">
        <v>51279.784668</v>
      </c>
      <c r="AF160" s="83">
        <v>0</v>
      </c>
      <c r="AG160" s="83">
        <v>0</v>
      </c>
      <c r="AH160" s="83">
        <v>57885.528960000003</v>
      </c>
      <c r="AI160" s="83">
        <v>3226689.1184163699</v>
      </c>
      <c r="AJ160" s="83">
        <v>0</v>
      </c>
      <c r="AK160" s="83">
        <v>0</v>
      </c>
      <c r="AL160" s="83">
        <v>0</v>
      </c>
      <c r="AM160" s="83">
        <v>0</v>
      </c>
      <c r="AN160" s="83">
        <v>17045221.116454098</v>
      </c>
      <c r="AO160" s="83">
        <v>3.8042585662017401</v>
      </c>
      <c r="AP160" s="83">
        <v>223.186225641238</v>
      </c>
    </row>
    <row r="161" spans="1:42" x14ac:dyDescent="0.2">
      <c r="A161" s="83" t="s">
        <v>308</v>
      </c>
      <c r="B161" s="83">
        <v>2050</v>
      </c>
      <c r="C161" s="83" t="s">
        <v>305</v>
      </c>
      <c r="D161" s="83" t="s">
        <v>297</v>
      </c>
      <c r="E161" s="83">
        <v>0</v>
      </c>
      <c r="F161" s="83">
        <v>0</v>
      </c>
      <c r="G161" s="83">
        <v>0</v>
      </c>
      <c r="H161" s="83">
        <v>1362.5</v>
      </c>
      <c r="I161" s="83">
        <v>1287.9737671780999</v>
      </c>
      <c r="J161" s="83">
        <v>0</v>
      </c>
      <c r="K161" s="83">
        <v>11.4</v>
      </c>
      <c r="L161" s="83">
        <v>3349.6336077394299</v>
      </c>
      <c r="M161" s="83">
        <v>1767.53090909091</v>
      </c>
      <c r="N161" s="83">
        <v>0</v>
      </c>
      <c r="O161" s="83">
        <v>0</v>
      </c>
      <c r="P161" s="83">
        <v>169.840529552448</v>
      </c>
      <c r="Q161" s="83">
        <v>0</v>
      </c>
      <c r="R161" s="83">
        <v>42</v>
      </c>
      <c r="S161" s="83">
        <v>0</v>
      </c>
      <c r="T161" s="83">
        <v>16.05</v>
      </c>
      <c r="U161" s="83">
        <v>5.2</v>
      </c>
      <c r="V161" s="83">
        <v>293335.91203484498</v>
      </c>
      <c r="W161" s="83">
        <v>52176.504959999998</v>
      </c>
      <c r="X161" s="83">
        <v>0</v>
      </c>
      <c r="Y161" s="83">
        <v>0</v>
      </c>
      <c r="Z161" s="83">
        <v>0</v>
      </c>
      <c r="AA161" s="83">
        <v>3156109.0469315099</v>
      </c>
      <c r="AB161" s="83">
        <v>11182673.0808641</v>
      </c>
      <c r="AC161" s="83">
        <v>119355</v>
      </c>
      <c r="AD161" s="83">
        <v>0</v>
      </c>
      <c r="AE161" s="83">
        <v>51279.784668</v>
      </c>
      <c r="AF161" s="83">
        <v>0</v>
      </c>
      <c r="AG161" s="83">
        <v>0</v>
      </c>
      <c r="AH161" s="83">
        <v>59420.635963543798</v>
      </c>
      <c r="AI161" s="83">
        <v>3141776.0668751299</v>
      </c>
      <c r="AJ161" s="83">
        <v>0</v>
      </c>
      <c r="AK161" s="83">
        <v>0</v>
      </c>
      <c r="AL161" s="83">
        <v>0</v>
      </c>
      <c r="AM161" s="83">
        <v>0</v>
      </c>
      <c r="AN161" s="83">
        <v>18056126.032297101</v>
      </c>
      <c r="AO161" s="83">
        <v>4.1477268236603102</v>
      </c>
      <c r="AP161" s="83">
        <v>229.71299692089099</v>
      </c>
    </row>
    <row r="162" spans="1:42" x14ac:dyDescent="0.2">
      <c r="A162" s="83" t="s">
        <v>309</v>
      </c>
      <c r="B162" s="83">
        <v>2020</v>
      </c>
      <c r="C162" s="83" t="s">
        <v>310</v>
      </c>
      <c r="D162" s="83" t="s">
        <v>297</v>
      </c>
      <c r="E162" s="83">
        <v>0</v>
      </c>
      <c r="F162" s="83">
        <v>740.4</v>
      </c>
      <c r="G162" s="83">
        <v>110</v>
      </c>
      <c r="H162" s="83">
        <v>132.6</v>
      </c>
      <c r="I162" s="83">
        <v>566.1</v>
      </c>
      <c r="J162" s="83">
        <v>150</v>
      </c>
      <c r="K162" s="83">
        <v>3.2</v>
      </c>
      <c r="L162" s="83">
        <v>657</v>
      </c>
      <c r="M162" s="83">
        <v>86.959090909090904</v>
      </c>
      <c r="N162" s="83">
        <v>0</v>
      </c>
      <c r="O162" s="83">
        <v>586.21</v>
      </c>
      <c r="P162" s="83">
        <v>1.7422833360765399E-2</v>
      </c>
      <c r="Q162" s="83">
        <v>0</v>
      </c>
      <c r="R162" s="83">
        <v>0</v>
      </c>
      <c r="S162" s="83">
        <v>0</v>
      </c>
      <c r="T162" s="83">
        <v>12.3</v>
      </c>
      <c r="U162" s="83">
        <v>340</v>
      </c>
      <c r="V162" s="83">
        <v>51.014111456677703</v>
      </c>
      <c r="W162" s="83">
        <v>14646.036480000001</v>
      </c>
      <c r="X162" s="83">
        <v>0</v>
      </c>
      <c r="Y162" s="83">
        <v>232365.41163729099</v>
      </c>
      <c r="Z162" s="83">
        <v>656732.12352000002</v>
      </c>
      <c r="AA162" s="83">
        <v>161508.55465919999</v>
      </c>
      <c r="AB162" s="83">
        <v>780228.01272876002</v>
      </c>
      <c r="AC162" s="83">
        <v>11615.76</v>
      </c>
      <c r="AD162" s="83">
        <v>4023507.1066319998</v>
      </c>
      <c r="AE162" s="83">
        <v>61060.121496</v>
      </c>
      <c r="AF162" s="83">
        <v>0</v>
      </c>
      <c r="AG162" s="83">
        <v>0</v>
      </c>
      <c r="AH162" s="83">
        <v>0</v>
      </c>
      <c r="AI162" s="83">
        <v>1544245.7988050201</v>
      </c>
      <c r="AJ162" s="83">
        <v>0</v>
      </c>
      <c r="AK162" s="83">
        <v>273297.94802924199</v>
      </c>
      <c r="AL162" s="83">
        <v>0</v>
      </c>
      <c r="AM162" s="83">
        <v>0</v>
      </c>
      <c r="AN162" s="83">
        <v>7759257.8880989701</v>
      </c>
      <c r="AO162" s="83">
        <v>0.60927112951598705</v>
      </c>
      <c r="AP162" s="83">
        <v>78.521830090281796</v>
      </c>
    </row>
    <row r="163" spans="1:42" x14ac:dyDescent="0.2">
      <c r="A163" s="83" t="s">
        <v>309</v>
      </c>
      <c r="B163" s="83">
        <v>2022</v>
      </c>
      <c r="C163" s="83" t="s">
        <v>310</v>
      </c>
      <c r="D163" s="83" t="s">
        <v>297</v>
      </c>
      <c r="E163" s="83">
        <v>0</v>
      </c>
      <c r="F163" s="83">
        <v>740.4</v>
      </c>
      <c r="G163" s="83">
        <v>110</v>
      </c>
      <c r="H163" s="83">
        <v>132.6</v>
      </c>
      <c r="I163" s="83">
        <v>667.1</v>
      </c>
      <c r="J163" s="83">
        <v>150</v>
      </c>
      <c r="K163" s="83">
        <v>3.2</v>
      </c>
      <c r="L163" s="83">
        <v>657</v>
      </c>
      <c r="M163" s="83">
        <v>89.62</v>
      </c>
      <c r="N163" s="83">
        <v>0</v>
      </c>
      <c r="O163" s="83">
        <v>586.21</v>
      </c>
      <c r="P163" s="83">
        <v>5.7339299928983198</v>
      </c>
      <c r="Q163" s="83">
        <v>0</v>
      </c>
      <c r="R163" s="83">
        <v>0</v>
      </c>
      <c r="S163" s="83">
        <v>0</v>
      </c>
      <c r="T163" s="83">
        <v>12.3</v>
      </c>
      <c r="U163" s="83">
        <v>227</v>
      </c>
      <c r="V163" s="83">
        <v>11198.9744531957</v>
      </c>
      <c r="W163" s="83">
        <v>14646.036480000001</v>
      </c>
      <c r="X163" s="83">
        <v>0</v>
      </c>
      <c r="Y163" s="83">
        <v>2075873.2136931201</v>
      </c>
      <c r="Z163" s="83">
        <v>656732.12352000002</v>
      </c>
      <c r="AA163" s="83">
        <v>166450.64382848001</v>
      </c>
      <c r="AB163" s="83">
        <v>341426.28845525102</v>
      </c>
      <c r="AC163" s="83">
        <v>11615.76</v>
      </c>
      <c r="AD163" s="83">
        <v>4023507.1066319998</v>
      </c>
      <c r="AE163" s="83">
        <v>61060.121496</v>
      </c>
      <c r="AF163" s="83">
        <v>0</v>
      </c>
      <c r="AG163" s="83">
        <v>0</v>
      </c>
      <c r="AH163" s="83">
        <v>0</v>
      </c>
      <c r="AI163" s="83">
        <v>1819627.25708801</v>
      </c>
      <c r="AJ163" s="83">
        <v>0</v>
      </c>
      <c r="AK163" s="83">
        <v>374746.37645388098</v>
      </c>
      <c r="AL163" s="83">
        <v>0</v>
      </c>
      <c r="AM163" s="83">
        <v>0</v>
      </c>
      <c r="AN163" s="83">
        <v>9556883.9020999502</v>
      </c>
      <c r="AO163" s="83">
        <v>2.47609937662792</v>
      </c>
      <c r="AP163" s="83">
        <v>259.09066197652999</v>
      </c>
    </row>
    <row r="164" spans="1:42" x14ac:dyDescent="0.2">
      <c r="A164" s="83" t="s">
        <v>309</v>
      </c>
      <c r="B164" s="83">
        <v>2024</v>
      </c>
      <c r="C164" s="83" t="s">
        <v>310</v>
      </c>
      <c r="D164" s="83" t="s">
        <v>297</v>
      </c>
      <c r="E164" s="83">
        <v>0</v>
      </c>
      <c r="F164" s="83">
        <v>472.4</v>
      </c>
      <c r="G164" s="83">
        <v>110</v>
      </c>
      <c r="H164" s="83">
        <v>132.6</v>
      </c>
      <c r="I164" s="83">
        <v>667.1</v>
      </c>
      <c r="J164" s="83">
        <v>150</v>
      </c>
      <c r="K164" s="83">
        <v>3.2</v>
      </c>
      <c r="L164" s="83">
        <v>657</v>
      </c>
      <c r="M164" s="83">
        <v>95.026363636363598</v>
      </c>
      <c r="N164" s="83">
        <v>0</v>
      </c>
      <c r="O164" s="83">
        <v>586.21</v>
      </c>
      <c r="P164" s="83">
        <v>5.7339299928983198</v>
      </c>
      <c r="Q164" s="83">
        <v>0</v>
      </c>
      <c r="R164" s="83">
        <v>0</v>
      </c>
      <c r="S164" s="83">
        <v>0</v>
      </c>
      <c r="T164" s="83">
        <v>12.3</v>
      </c>
      <c r="U164" s="83">
        <v>221</v>
      </c>
      <c r="V164" s="83">
        <v>0</v>
      </c>
      <c r="W164" s="83">
        <v>14646.036480000001</v>
      </c>
      <c r="X164" s="83">
        <v>0</v>
      </c>
      <c r="Y164" s="83">
        <v>2691279.8867919999</v>
      </c>
      <c r="Z164" s="83">
        <v>656732.12352000002</v>
      </c>
      <c r="AA164" s="83">
        <v>176491.84789055999</v>
      </c>
      <c r="AB164" s="83">
        <v>944336.29911911499</v>
      </c>
      <c r="AC164" s="83">
        <v>11615.76</v>
      </c>
      <c r="AD164" s="83">
        <v>4023507.1066319998</v>
      </c>
      <c r="AE164" s="83">
        <v>61060.121496</v>
      </c>
      <c r="AF164" s="83">
        <v>0</v>
      </c>
      <c r="AG164" s="83">
        <v>0</v>
      </c>
      <c r="AH164" s="83">
        <v>0</v>
      </c>
      <c r="AI164" s="83">
        <v>1794288.1679865899</v>
      </c>
      <c r="AJ164" s="83">
        <v>0</v>
      </c>
      <c r="AK164" s="83">
        <v>401977.36398676701</v>
      </c>
      <c r="AL164" s="83">
        <v>0</v>
      </c>
      <c r="AM164" s="83">
        <v>0</v>
      </c>
      <c r="AN164" s="83">
        <v>10775934.713903001</v>
      </c>
      <c r="AO164" s="83">
        <v>3.4065727427961798</v>
      </c>
      <c r="AP164" s="83">
        <v>316.12781937153301</v>
      </c>
    </row>
    <row r="165" spans="1:42" x14ac:dyDescent="0.2">
      <c r="A165" s="83" t="s">
        <v>309</v>
      </c>
      <c r="B165" s="83">
        <v>2026</v>
      </c>
      <c r="C165" s="83" t="s">
        <v>310</v>
      </c>
      <c r="D165" s="83" t="s">
        <v>297</v>
      </c>
      <c r="E165" s="83">
        <v>0</v>
      </c>
      <c r="F165" s="83">
        <v>218.4</v>
      </c>
      <c r="G165" s="83">
        <v>110</v>
      </c>
      <c r="H165" s="83">
        <v>132.6</v>
      </c>
      <c r="I165" s="83">
        <v>667.1</v>
      </c>
      <c r="J165" s="83">
        <v>150</v>
      </c>
      <c r="K165" s="83">
        <v>3.2</v>
      </c>
      <c r="L165" s="83">
        <v>903.46984373207897</v>
      </c>
      <c r="M165" s="83">
        <v>108.05</v>
      </c>
      <c r="N165" s="83">
        <v>0</v>
      </c>
      <c r="O165" s="83">
        <v>586.21</v>
      </c>
      <c r="P165" s="83">
        <v>5.8800925211150101</v>
      </c>
      <c r="Q165" s="83">
        <v>0</v>
      </c>
      <c r="R165" s="83">
        <v>0</v>
      </c>
      <c r="S165" s="83">
        <v>0</v>
      </c>
      <c r="T165" s="83">
        <v>12.3</v>
      </c>
      <c r="U165" s="83">
        <v>108</v>
      </c>
      <c r="V165" s="83">
        <v>71.876000000000005</v>
      </c>
      <c r="W165" s="83">
        <v>14646.036480000001</v>
      </c>
      <c r="X165" s="83">
        <v>0</v>
      </c>
      <c r="Y165" s="83">
        <v>1548920.05632</v>
      </c>
      <c r="Z165" s="83">
        <v>656732.12352000002</v>
      </c>
      <c r="AA165" s="83">
        <v>200680.5631072</v>
      </c>
      <c r="AB165" s="83">
        <v>2750860.2867003698</v>
      </c>
      <c r="AC165" s="83">
        <v>11615.76</v>
      </c>
      <c r="AD165" s="83">
        <v>4023507.1066319998</v>
      </c>
      <c r="AE165" s="83">
        <v>61060.121496</v>
      </c>
      <c r="AF165" s="83">
        <v>0</v>
      </c>
      <c r="AG165" s="83">
        <v>0</v>
      </c>
      <c r="AH165" s="83">
        <v>0</v>
      </c>
      <c r="AI165" s="83">
        <v>1769242.5743764001</v>
      </c>
      <c r="AJ165" s="83">
        <v>0</v>
      </c>
      <c r="AK165" s="83">
        <v>399818.20450661902</v>
      </c>
      <c r="AL165" s="83">
        <v>0</v>
      </c>
      <c r="AM165" s="83">
        <v>0</v>
      </c>
      <c r="AN165" s="83">
        <v>11437154.7091385</v>
      </c>
      <c r="AO165" s="83">
        <v>2.7281850824385998</v>
      </c>
      <c r="AP165" s="83">
        <v>238.53704455520801</v>
      </c>
    </row>
    <row r="166" spans="1:42" x14ac:dyDescent="0.2">
      <c r="A166" s="83" t="s">
        <v>309</v>
      </c>
      <c r="B166" s="83">
        <v>2028</v>
      </c>
      <c r="C166" s="83" t="s">
        <v>310</v>
      </c>
      <c r="D166" s="83" t="s">
        <v>297</v>
      </c>
      <c r="E166" s="83">
        <v>0</v>
      </c>
      <c r="F166" s="83">
        <v>218.4</v>
      </c>
      <c r="G166" s="83">
        <v>110</v>
      </c>
      <c r="H166" s="83">
        <v>132.6</v>
      </c>
      <c r="I166" s="83">
        <v>667.30109350183704</v>
      </c>
      <c r="J166" s="83">
        <v>150</v>
      </c>
      <c r="K166" s="83">
        <v>3.2</v>
      </c>
      <c r="L166" s="83">
        <v>1175.8099269253501</v>
      </c>
      <c r="M166" s="83">
        <v>130.54363636363601</v>
      </c>
      <c r="N166" s="83">
        <v>0</v>
      </c>
      <c r="O166" s="83">
        <v>586.21</v>
      </c>
      <c r="P166" s="83">
        <v>5.9628150235141</v>
      </c>
      <c r="Q166" s="83">
        <v>0</v>
      </c>
      <c r="R166" s="83">
        <v>0</v>
      </c>
      <c r="S166" s="83">
        <v>0</v>
      </c>
      <c r="T166" s="83">
        <v>12.3</v>
      </c>
      <c r="U166" s="83">
        <v>108</v>
      </c>
      <c r="V166" s="83">
        <v>1245.20732066405</v>
      </c>
      <c r="W166" s="83">
        <v>14646.036480000001</v>
      </c>
      <c r="X166" s="83">
        <v>0</v>
      </c>
      <c r="Y166" s="83">
        <v>1548920.05632</v>
      </c>
      <c r="Z166" s="83">
        <v>656732.12352000002</v>
      </c>
      <c r="AA166" s="83">
        <v>242457.84780672</v>
      </c>
      <c r="AB166" s="83">
        <v>4334907.8607910397</v>
      </c>
      <c r="AC166" s="83">
        <v>11615.76</v>
      </c>
      <c r="AD166" s="83">
        <v>4023507.1066319998</v>
      </c>
      <c r="AE166" s="83">
        <v>61060.121496</v>
      </c>
      <c r="AF166" s="83">
        <v>0</v>
      </c>
      <c r="AG166" s="83">
        <v>0</v>
      </c>
      <c r="AH166" s="83">
        <v>0</v>
      </c>
      <c r="AI166" s="83">
        <v>1745216.0512613701</v>
      </c>
      <c r="AJ166" s="83">
        <v>0</v>
      </c>
      <c r="AK166" s="83">
        <v>397653.38498797698</v>
      </c>
      <c r="AL166" s="83">
        <v>0</v>
      </c>
      <c r="AM166" s="83">
        <v>0</v>
      </c>
      <c r="AN166" s="83">
        <v>13037961.556615699</v>
      </c>
      <c r="AO166" s="83">
        <v>3.26716048110515</v>
      </c>
      <c r="AP166" s="83">
        <v>250.588289198269</v>
      </c>
    </row>
    <row r="167" spans="1:42" x14ac:dyDescent="0.2">
      <c r="A167" s="83" t="s">
        <v>309</v>
      </c>
      <c r="B167" s="83">
        <v>2030</v>
      </c>
      <c r="C167" s="83" t="s">
        <v>310</v>
      </c>
      <c r="D167" s="83" t="s">
        <v>297</v>
      </c>
      <c r="E167" s="83">
        <v>0</v>
      </c>
      <c r="F167" s="83">
        <v>218.4</v>
      </c>
      <c r="G167" s="83">
        <v>110</v>
      </c>
      <c r="H167" s="83">
        <v>132.6</v>
      </c>
      <c r="I167" s="83">
        <v>1121.13969230769</v>
      </c>
      <c r="J167" s="83">
        <v>150</v>
      </c>
      <c r="K167" s="83">
        <v>3.2</v>
      </c>
      <c r="L167" s="83">
        <v>1175.8099269253501</v>
      </c>
      <c r="M167" s="83">
        <v>158.63818181818201</v>
      </c>
      <c r="N167" s="83">
        <v>0</v>
      </c>
      <c r="O167" s="83">
        <v>586.21</v>
      </c>
      <c r="P167" s="83">
        <v>99.655694746650994</v>
      </c>
      <c r="Q167" s="83">
        <v>0</v>
      </c>
      <c r="R167" s="83">
        <v>0</v>
      </c>
      <c r="S167" s="83">
        <v>0</v>
      </c>
      <c r="T167" s="83">
        <v>12.3</v>
      </c>
      <c r="U167" s="83">
        <v>108</v>
      </c>
      <c r="V167" s="83">
        <v>199159.277615495</v>
      </c>
      <c r="W167" s="83">
        <v>14646.036480000001</v>
      </c>
      <c r="X167" s="83">
        <v>0</v>
      </c>
      <c r="Y167" s="83">
        <v>1446490.176768</v>
      </c>
      <c r="Z167" s="83">
        <v>656732.12352000002</v>
      </c>
      <c r="AA167" s="83">
        <v>294637.66457728</v>
      </c>
      <c r="AB167" s="83">
        <v>3930856.16513234</v>
      </c>
      <c r="AC167" s="83">
        <v>11615.76</v>
      </c>
      <c r="AD167" s="83">
        <v>4023507.1066319998</v>
      </c>
      <c r="AE167" s="83">
        <v>61060.121496</v>
      </c>
      <c r="AF167" s="83">
        <v>0</v>
      </c>
      <c r="AG167" s="83">
        <v>0</v>
      </c>
      <c r="AH167" s="83">
        <v>0</v>
      </c>
      <c r="AI167" s="83">
        <v>3009264.9067939599</v>
      </c>
      <c r="AJ167" s="83">
        <v>0</v>
      </c>
      <c r="AK167" s="83">
        <v>369475.82298443897</v>
      </c>
      <c r="AL167" s="83">
        <v>0</v>
      </c>
      <c r="AM167" s="83">
        <v>0</v>
      </c>
      <c r="AN167" s="83">
        <v>14017445.161999499</v>
      </c>
      <c r="AO167" s="83">
        <v>3.0099110219549798</v>
      </c>
      <c r="AP167" s="83">
        <v>214.72607791002201</v>
      </c>
    </row>
    <row r="168" spans="1:42" x14ac:dyDescent="0.2">
      <c r="A168" s="83" t="s">
        <v>309</v>
      </c>
      <c r="B168" s="83">
        <v>2032</v>
      </c>
      <c r="C168" s="83" t="s">
        <v>310</v>
      </c>
      <c r="D168" s="83" t="s">
        <v>297</v>
      </c>
      <c r="E168" s="83">
        <v>0</v>
      </c>
      <c r="F168" s="83">
        <v>218.4</v>
      </c>
      <c r="G168" s="83">
        <v>110</v>
      </c>
      <c r="H168" s="83">
        <v>132.6</v>
      </c>
      <c r="I168" s="83">
        <v>1121.13969230769</v>
      </c>
      <c r="J168" s="83">
        <v>150</v>
      </c>
      <c r="K168" s="83">
        <v>3.2</v>
      </c>
      <c r="L168" s="83">
        <v>1175.8099269253501</v>
      </c>
      <c r="M168" s="83">
        <v>179.149090909091</v>
      </c>
      <c r="N168" s="83">
        <v>0</v>
      </c>
      <c r="O168" s="83">
        <v>586.21</v>
      </c>
      <c r="P168" s="83">
        <v>100.045273886629</v>
      </c>
      <c r="Q168" s="83">
        <v>0</v>
      </c>
      <c r="R168" s="83">
        <v>0</v>
      </c>
      <c r="S168" s="83">
        <v>0</v>
      </c>
      <c r="T168" s="83">
        <v>12.3</v>
      </c>
      <c r="U168" s="83">
        <v>108</v>
      </c>
      <c r="V168" s="83">
        <v>95305.017405694205</v>
      </c>
      <c r="W168" s="83">
        <v>14646.036480000001</v>
      </c>
      <c r="X168" s="83">
        <v>0</v>
      </c>
      <c r="Y168" s="83">
        <v>1368851.597568</v>
      </c>
      <c r="Z168" s="83">
        <v>656732.12352000002</v>
      </c>
      <c r="AA168" s="83">
        <v>332732.44279295998</v>
      </c>
      <c r="AB168" s="83">
        <v>3825763.2084965301</v>
      </c>
      <c r="AC168" s="83">
        <v>11615.76</v>
      </c>
      <c r="AD168" s="83">
        <v>4023507.1066319998</v>
      </c>
      <c r="AE168" s="83">
        <v>61060.121496</v>
      </c>
      <c r="AF168" s="83">
        <v>0</v>
      </c>
      <c r="AG168" s="83">
        <v>0</v>
      </c>
      <c r="AH168" s="83">
        <v>0</v>
      </c>
      <c r="AI168" s="83">
        <v>3061874.6109090699</v>
      </c>
      <c r="AJ168" s="83">
        <v>0</v>
      </c>
      <c r="AK168" s="83">
        <v>393382.24836386897</v>
      </c>
      <c r="AL168" s="83">
        <v>0</v>
      </c>
      <c r="AM168" s="83">
        <v>0</v>
      </c>
      <c r="AN168" s="83">
        <v>13845470.2736641</v>
      </c>
      <c r="AO168" s="83">
        <v>2.8811312827253102</v>
      </c>
      <c r="AP168" s="83">
        <v>208.09197707105599</v>
      </c>
    </row>
    <row r="169" spans="1:42" x14ac:dyDescent="0.2">
      <c r="A169" s="83" t="s">
        <v>309</v>
      </c>
      <c r="B169" s="83">
        <v>2034</v>
      </c>
      <c r="C169" s="83" t="s">
        <v>310</v>
      </c>
      <c r="D169" s="83" t="s">
        <v>297</v>
      </c>
      <c r="E169" s="83">
        <v>0</v>
      </c>
      <c r="F169" s="83">
        <v>218.4</v>
      </c>
      <c r="G169" s="83">
        <v>110</v>
      </c>
      <c r="H169" s="83">
        <v>132.6</v>
      </c>
      <c r="I169" s="83">
        <v>1121.13969230769</v>
      </c>
      <c r="J169" s="83">
        <v>150</v>
      </c>
      <c r="K169" s="83">
        <v>3.2</v>
      </c>
      <c r="L169" s="83">
        <v>1175.8099269253501</v>
      </c>
      <c r="M169" s="83">
        <v>196.465454545455</v>
      </c>
      <c r="N169" s="83">
        <v>0</v>
      </c>
      <c r="O169" s="83">
        <v>586.21</v>
      </c>
      <c r="P169" s="83">
        <v>101.55334918752401</v>
      </c>
      <c r="Q169" s="83">
        <v>0</v>
      </c>
      <c r="R169" s="83">
        <v>0</v>
      </c>
      <c r="S169" s="83">
        <v>0</v>
      </c>
      <c r="T169" s="83">
        <v>12.3</v>
      </c>
      <c r="U169" s="83">
        <v>108</v>
      </c>
      <c r="V169" s="83">
        <v>144114.81556264299</v>
      </c>
      <c r="W169" s="83">
        <v>14646.036480000001</v>
      </c>
      <c r="X169" s="83">
        <v>0</v>
      </c>
      <c r="Y169" s="83">
        <v>1446401.0734840699</v>
      </c>
      <c r="Z169" s="83">
        <v>656732.12352000002</v>
      </c>
      <c r="AA169" s="83">
        <v>364894.01248768001</v>
      </c>
      <c r="AB169" s="83">
        <v>3737784.0253600599</v>
      </c>
      <c r="AC169" s="83">
        <v>11615.76</v>
      </c>
      <c r="AD169" s="83">
        <v>4023507.1066319998</v>
      </c>
      <c r="AE169" s="83">
        <v>61060.121496</v>
      </c>
      <c r="AF169" s="83">
        <v>0</v>
      </c>
      <c r="AG169" s="83">
        <v>0</v>
      </c>
      <c r="AH169" s="83">
        <v>0</v>
      </c>
      <c r="AI169" s="83">
        <v>3019154.58357812</v>
      </c>
      <c r="AJ169" s="83">
        <v>0</v>
      </c>
      <c r="AK169" s="83">
        <v>391264.611181418</v>
      </c>
      <c r="AL169" s="83">
        <v>0</v>
      </c>
      <c r="AM169" s="83">
        <v>0</v>
      </c>
      <c r="AN169" s="83">
        <v>13871174.269781901</v>
      </c>
      <c r="AO169" s="83">
        <v>2.9269291346519699</v>
      </c>
      <c r="AP169" s="83">
        <v>211.00802842829299</v>
      </c>
    </row>
    <row r="170" spans="1:42" x14ac:dyDescent="0.2">
      <c r="A170" s="83" t="s">
        <v>309</v>
      </c>
      <c r="B170" s="83">
        <v>2036</v>
      </c>
      <c r="C170" s="83" t="s">
        <v>310</v>
      </c>
      <c r="D170" s="83" t="s">
        <v>297</v>
      </c>
      <c r="E170" s="83">
        <v>0</v>
      </c>
      <c r="F170" s="83">
        <v>218.4</v>
      </c>
      <c r="G170" s="83">
        <v>110</v>
      </c>
      <c r="H170" s="83">
        <v>132.6</v>
      </c>
      <c r="I170" s="83">
        <v>1121.13969230769</v>
      </c>
      <c r="J170" s="83">
        <v>150</v>
      </c>
      <c r="K170" s="83">
        <v>3.2</v>
      </c>
      <c r="L170" s="83">
        <v>1175.8099269253501</v>
      </c>
      <c r="M170" s="83">
        <v>212.64727272727299</v>
      </c>
      <c r="N170" s="83">
        <v>0</v>
      </c>
      <c r="O170" s="83">
        <v>586.21</v>
      </c>
      <c r="P170" s="83">
        <v>102.943453417763</v>
      </c>
      <c r="Q170" s="83">
        <v>0</v>
      </c>
      <c r="R170" s="83">
        <v>0</v>
      </c>
      <c r="S170" s="83">
        <v>0</v>
      </c>
      <c r="T170" s="83">
        <v>12.3</v>
      </c>
      <c r="U170" s="83">
        <v>108</v>
      </c>
      <c r="V170" s="83">
        <v>98533.173139485807</v>
      </c>
      <c r="W170" s="83">
        <v>14646.036480000001</v>
      </c>
      <c r="X170" s="83">
        <v>0</v>
      </c>
      <c r="Y170" s="83">
        <v>1446490.176768</v>
      </c>
      <c r="Z170" s="83">
        <v>656732.12352000002</v>
      </c>
      <c r="AA170" s="83">
        <v>394948.39827968</v>
      </c>
      <c r="AB170" s="83">
        <v>3423214.0573747102</v>
      </c>
      <c r="AC170" s="83">
        <v>11615.76</v>
      </c>
      <c r="AD170" s="83">
        <v>4023507.1066319998</v>
      </c>
      <c r="AE170" s="83">
        <v>61060.121496</v>
      </c>
      <c r="AF170" s="83">
        <v>0</v>
      </c>
      <c r="AG170" s="83">
        <v>0</v>
      </c>
      <c r="AH170" s="83">
        <v>0</v>
      </c>
      <c r="AI170" s="83">
        <v>2977013.0300004501</v>
      </c>
      <c r="AJ170" s="83">
        <v>0</v>
      </c>
      <c r="AK170" s="83">
        <v>389146.973998965</v>
      </c>
      <c r="AL170" s="83">
        <v>0</v>
      </c>
      <c r="AM170" s="83">
        <v>0</v>
      </c>
      <c r="AN170" s="83">
        <v>13496906.9576893</v>
      </c>
      <c r="AO170" s="83">
        <v>2.79548894690575</v>
      </c>
      <c r="AP170" s="83">
        <v>207.12070963141099</v>
      </c>
    </row>
    <row r="171" spans="1:42" x14ac:dyDescent="0.2">
      <c r="A171" s="83" t="s">
        <v>309</v>
      </c>
      <c r="B171" s="83">
        <v>2038</v>
      </c>
      <c r="C171" s="83" t="s">
        <v>310</v>
      </c>
      <c r="D171" s="83" t="s">
        <v>297</v>
      </c>
      <c r="E171" s="83">
        <v>0</v>
      </c>
      <c r="F171" s="83">
        <v>218.4</v>
      </c>
      <c r="G171" s="83">
        <v>110</v>
      </c>
      <c r="H171" s="83">
        <v>132.6</v>
      </c>
      <c r="I171" s="83">
        <v>1121.13969230769</v>
      </c>
      <c r="J171" s="83">
        <v>150</v>
      </c>
      <c r="K171" s="83">
        <v>3.2</v>
      </c>
      <c r="L171" s="83">
        <v>1175.8099269253501</v>
      </c>
      <c r="M171" s="83">
        <v>223.94545454545499</v>
      </c>
      <c r="N171" s="83">
        <v>0</v>
      </c>
      <c r="O171" s="83">
        <v>586.21</v>
      </c>
      <c r="P171" s="83">
        <v>99.208910140844495</v>
      </c>
      <c r="Q171" s="83">
        <v>0</v>
      </c>
      <c r="R171" s="83">
        <v>0</v>
      </c>
      <c r="S171" s="83">
        <v>0</v>
      </c>
      <c r="T171" s="83">
        <v>12.3</v>
      </c>
      <c r="U171" s="83">
        <v>108</v>
      </c>
      <c r="V171" s="83">
        <v>61260.880047439801</v>
      </c>
      <c r="W171" s="83">
        <v>14646.036480000001</v>
      </c>
      <c r="X171" s="83">
        <v>0</v>
      </c>
      <c r="Y171" s="83">
        <v>1299194.3169163601</v>
      </c>
      <c r="Z171" s="83">
        <v>656732.12352000002</v>
      </c>
      <c r="AA171" s="83">
        <v>415932.43797759898</v>
      </c>
      <c r="AB171" s="83">
        <v>3324450.9851341401</v>
      </c>
      <c r="AC171" s="83">
        <v>11615.76</v>
      </c>
      <c r="AD171" s="83">
        <v>4023507.1066319998</v>
      </c>
      <c r="AE171" s="83">
        <v>61060.121496</v>
      </c>
      <c r="AF171" s="83">
        <v>0</v>
      </c>
      <c r="AG171" s="83">
        <v>0</v>
      </c>
      <c r="AH171" s="83">
        <v>0</v>
      </c>
      <c r="AI171" s="83">
        <v>2935554.5457604802</v>
      </c>
      <c r="AJ171" s="83">
        <v>0</v>
      </c>
      <c r="AK171" s="83">
        <v>387029.33681651199</v>
      </c>
      <c r="AL171" s="83">
        <v>0</v>
      </c>
      <c r="AM171" s="83">
        <v>0</v>
      </c>
      <c r="AN171" s="83">
        <v>13190983.650780501</v>
      </c>
      <c r="AO171" s="83">
        <v>2.6000597873175999</v>
      </c>
      <c r="AP171" s="83">
        <v>197.10886285298</v>
      </c>
    </row>
    <row r="172" spans="1:42" x14ac:dyDescent="0.2">
      <c r="A172" s="83" t="s">
        <v>309</v>
      </c>
      <c r="B172" s="83">
        <v>2040</v>
      </c>
      <c r="C172" s="83" t="s">
        <v>310</v>
      </c>
      <c r="D172" s="83" t="s">
        <v>297</v>
      </c>
      <c r="E172" s="83">
        <v>0</v>
      </c>
      <c r="F172" s="83">
        <v>218.4</v>
      </c>
      <c r="G172" s="83">
        <v>110</v>
      </c>
      <c r="H172" s="83">
        <v>132.6</v>
      </c>
      <c r="I172" s="83">
        <v>1121.13969230769</v>
      </c>
      <c r="J172" s="83">
        <v>150</v>
      </c>
      <c r="K172" s="83">
        <v>3.2</v>
      </c>
      <c r="L172" s="83">
        <v>1283.49588643428</v>
      </c>
      <c r="M172" s="83">
        <v>239.77</v>
      </c>
      <c r="N172" s="83">
        <v>0</v>
      </c>
      <c r="O172" s="83">
        <v>483.3</v>
      </c>
      <c r="P172" s="83">
        <v>99.478649653699705</v>
      </c>
      <c r="Q172" s="83">
        <v>0</v>
      </c>
      <c r="R172" s="83">
        <v>0</v>
      </c>
      <c r="S172" s="83">
        <v>0</v>
      </c>
      <c r="T172" s="83">
        <v>12.3</v>
      </c>
      <c r="U172" s="83">
        <v>108</v>
      </c>
      <c r="V172" s="83">
        <v>36486.731135123402</v>
      </c>
      <c r="W172" s="83">
        <v>14646.036480000001</v>
      </c>
      <c r="X172" s="83">
        <v>0</v>
      </c>
      <c r="Y172" s="83">
        <v>1299194.3169163601</v>
      </c>
      <c r="Z172" s="83">
        <v>656732.12352000002</v>
      </c>
      <c r="AA172" s="83">
        <v>445323.26345407998</v>
      </c>
      <c r="AB172" s="83">
        <v>4057861.4731243001</v>
      </c>
      <c r="AC172" s="83">
        <v>11615.76</v>
      </c>
      <c r="AD172" s="83">
        <v>3257119.9533600002</v>
      </c>
      <c r="AE172" s="83">
        <v>61060.121496</v>
      </c>
      <c r="AF172" s="83">
        <v>0</v>
      </c>
      <c r="AG172" s="83">
        <v>0</v>
      </c>
      <c r="AH172" s="83">
        <v>0</v>
      </c>
      <c r="AI172" s="83">
        <v>2894569.7860304802</v>
      </c>
      <c r="AJ172" s="83">
        <v>0</v>
      </c>
      <c r="AK172" s="83">
        <v>384953.22193175397</v>
      </c>
      <c r="AL172" s="83">
        <v>0</v>
      </c>
      <c r="AM172" s="83">
        <v>0</v>
      </c>
      <c r="AN172" s="83">
        <v>13119562.787448101</v>
      </c>
      <c r="AO172" s="83">
        <v>2.8626940830668901</v>
      </c>
      <c r="AP172" s="83">
        <v>218.20041791375201</v>
      </c>
    </row>
    <row r="173" spans="1:42" x14ac:dyDescent="0.2">
      <c r="A173" s="83" t="s">
        <v>309</v>
      </c>
      <c r="B173" s="83">
        <v>2042</v>
      </c>
      <c r="C173" s="83" t="s">
        <v>310</v>
      </c>
      <c r="D173" s="83" t="s">
        <v>297</v>
      </c>
      <c r="E173" s="83">
        <v>0</v>
      </c>
      <c r="F173" s="83">
        <v>218.4</v>
      </c>
      <c r="G173" s="83">
        <v>110</v>
      </c>
      <c r="H173" s="83">
        <v>132.6</v>
      </c>
      <c r="I173" s="83">
        <v>1099.33969230769</v>
      </c>
      <c r="J173" s="83">
        <v>0</v>
      </c>
      <c r="K173" s="83">
        <v>3.2</v>
      </c>
      <c r="L173" s="83">
        <v>1283.49588643428</v>
      </c>
      <c r="M173" s="83">
        <v>250.88545454545499</v>
      </c>
      <c r="N173" s="83">
        <v>0</v>
      </c>
      <c r="O173" s="83">
        <v>483.3</v>
      </c>
      <c r="P173" s="83">
        <v>99.623953578308303</v>
      </c>
      <c r="Q173" s="83">
        <v>0</v>
      </c>
      <c r="R173" s="83">
        <v>0</v>
      </c>
      <c r="S173" s="83">
        <v>0</v>
      </c>
      <c r="T173" s="83">
        <v>12.3</v>
      </c>
      <c r="U173" s="83">
        <v>108</v>
      </c>
      <c r="V173" s="83">
        <v>36432.3984962205</v>
      </c>
      <c r="W173" s="83">
        <v>14646.036480000001</v>
      </c>
      <c r="X173" s="83">
        <v>0</v>
      </c>
      <c r="Y173" s="83">
        <v>1299194.3169163601</v>
      </c>
      <c r="Z173" s="83">
        <v>656732.12352000002</v>
      </c>
      <c r="AA173" s="83">
        <v>465967.92497535999</v>
      </c>
      <c r="AB173" s="83">
        <v>3998613.2962938901</v>
      </c>
      <c r="AC173" s="83">
        <v>11615.76</v>
      </c>
      <c r="AD173" s="83">
        <v>3257119.9533600002</v>
      </c>
      <c r="AE173" s="83">
        <v>61060.121496</v>
      </c>
      <c r="AF173" s="83">
        <v>0</v>
      </c>
      <c r="AG173" s="83">
        <v>0</v>
      </c>
      <c r="AH173" s="83">
        <v>0</v>
      </c>
      <c r="AI173" s="83">
        <v>2806080.6450979002</v>
      </c>
      <c r="AJ173" s="83">
        <v>0</v>
      </c>
      <c r="AK173" s="83">
        <v>0</v>
      </c>
      <c r="AL173" s="83">
        <v>0</v>
      </c>
      <c r="AM173" s="83">
        <v>0</v>
      </c>
      <c r="AN173" s="83">
        <v>12607462.5766357</v>
      </c>
      <c r="AO173" s="83">
        <v>2.8414773109439202</v>
      </c>
      <c r="AP173" s="83">
        <v>225.380586590815</v>
      </c>
    </row>
    <row r="174" spans="1:42" x14ac:dyDescent="0.2">
      <c r="A174" s="83" t="s">
        <v>309</v>
      </c>
      <c r="B174" s="83">
        <v>2044</v>
      </c>
      <c r="C174" s="83" t="s">
        <v>310</v>
      </c>
      <c r="D174" s="83" t="s">
        <v>297</v>
      </c>
      <c r="E174" s="83">
        <v>0</v>
      </c>
      <c r="F174" s="83">
        <v>218.4</v>
      </c>
      <c r="G174" s="83">
        <v>110</v>
      </c>
      <c r="H174" s="83">
        <v>0</v>
      </c>
      <c r="I174" s="83">
        <v>1121.13969230769</v>
      </c>
      <c r="J174" s="83">
        <v>0</v>
      </c>
      <c r="K174" s="83">
        <v>3.2</v>
      </c>
      <c r="L174" s="83">
        <v>1796.3385089092701</v>
      </c>
      <c r="M174" s="83">
        <v>258.13818181818198</v>
      </c>
      <c r="N174" s="83">
        <v>0</v>
      </c>
      <c r="O174" s="83">
        <v>390</v>
      </c>
      <c r="P174" s="83">
        <v>110.489984768437</v>
      </c>
      <c r="Q174" s="83">
        <v>0</v>
      </c>
      <c r="R174" s="83">
        <v>0</v>
      </c>
      <c r="S174" s="83">
        <v>0</v>
      </c>
      <c r="T174" s="83">
        <v>12.3</v>
      </c>
      <c r="U174" s="83">
        <v>108</v>
      </c>
      <c r="V174" s="83">
        <v>73358.987299575296</v>
      </c>
      <c r="W174" s="83">
        <v>14646.036480000001</v>
      </c>
      <c r="X174" s="83">
        <v>0</v>
      </c>
      <c r="Y174" s="83">
        <v>1420778.8787942501</v>
      </c>
      <c r="Z174" s="83">
        <v>656732.12352000002</v>
      </c>
      <c r="AA174" s="83">
        <v>479438.36822528002</v>
      </c>
      <c r="AB174" s="83">
        <v>5906705.2821222804</v>
      </c>
      <c r="AC174" s="83">
        <v>0</v>
      </c>
      <c r="AD174" s="83">
        <v>2562300</v>
      </c>
      <c r="AE174" s="83">
        <v>61060.121496</v>
      </c>
      <c r="AF174" s="83">
        <v>0</v>
      </c>
      <c r="AG174" s="83">
        <v>0</v>
      </c>
      <c r="AH174" s="83">
        <v>0</v>
      </c>
      <c r="AI174" s="83">
        <v>2829022.8340689801</v>
      </c>
      <c r="AJ174" s="83">
        <v>0</v>
      </c>
      <c r="AK174" s="83">
        <v>0</v>
      </c>
      <c r="AL174" s="83">
        <v>0</v>
      </c>
      <c r="AM174" s="83">
        <v>0</v>
      </c>
      <c r="AN174" s="83">
        <v>14004042.632006301</v>
      </c>
      <c r="AO174" s="83">
        <v>3.6462224813166801</v>
      </c>
      <c r="AP174" s="83">
        <v>260.36927886688898</v>
      </c>
    </row>
    <row r="175" spans="1:42" x14ac:dyDescent="0.2">
      <c r="A175" s="83" t="s">
        <v>309</v>
      </c>
      <c r="B175" s="83">
        <v>2046</v>
      </c>
      <c r="C175" s="83" t="s">
        <v>310</v>
      </c>
      <c r="D175" s="83" t="s">
        <v>297</v>
      </c>
      <c r="E175" s="83">
        <v>0</v>
      </c>
      <c r="F175" s="83">
        <v>218.4</v>
      </c>
      <c r="G175" s="83">
        <v>0</v>
      </c>
      <c r="H175" s="83">
        <v>0</v>
      </c>
      <c r="I175" s="83">
        <v>1121.13969230769</v>
      </c>
      <c r="J175" s="83">
        <v>2.3216878286872702</v>
      </c>
      <c r="K175" s="83">
        <v>3.2</v>
      </c>
      <c r="L175" s="83">
        <v>2122.86003513993</v>
      </c>
      <c r="M175" s="83">
        <v>262.05909090909</v>
      </c>
      <c r="N175" s="83">
        <v>0</v>
      </c>
      <c r="O175" s="83">
        <v>390</v>
      </c>
      <c r="P175" s="83">
        <v>17.831495890922699</v>
      </c>
      <c r="Q175" s="83">
        <v>0</v>
      </c>
      <c r="R175" s="83">
        <v>0</v>
      </c>
      <c r="S175" s="83">
        <v>0</v>
      </c>
      <c r="T175" s="83">
        <v>12.3</v>
      </c>
      <c r="U175" s="83">
        <v>108</v>
      </c>
      <c r="V175" s="83">
        <v>10538.0415681256</v>
      </c>
      <c r="W175" s="83">
        <v>14646.036480000001</v>
      </c>
      <c r="X175" s="83">
        <v>0</v>
      </c>
      <c r="Y175" s="83">
        <v>1446490.176768</v>
      </c>
      <c r="Z175" s="83">
        <v>0</v>
      </c>
      <c r="AA175" s="83">
        <v>486720.64720959897</v>
      </c>
      <c r="AB175" s="83">
        <v>7167173.5801777104</v>
      </c>
      <c r="AC175" s="83">
        <v>0</v>
      </c>
      <c r="AD175" s="83">
        <v>2562300</v>
      </c>
      <c r="AE175" s="83">
        <v>61060.121496</v>
      </c>
      <c r="AF175" s="83">
        <v>0</v>
      </c>
      <c r="AG175" s="83">
        <v>0</v>
      </c>
      <c r="AH175" s="83">
        <v>0</v>
      </c>
      <c r="AI175" s="83">
        <v>2794224.8399024098</v>
      </c>
      <c r="AJ175" s="83">
        <v>0</v>
      </c>
      <c r="AK175" s="83">
        <v>8804.2717261317503</v>
      </c>
      <c r="AL175" s="83">
        <v>0</v>
      </c>
      <c r="AM175" s="83">
        <v>0</v>
      </c>
      <c r="AN175" s="83">
        <v>14551957.7153279</v>
      </c>
      <c r="AO175" s="83">
        <v>4.1253026735468197</v>
      </c>
      <c r="AP175" s="83">
        <v>283.48781340956799</v>
      </c>
    </row>
    <row r="176" spans="1:42" x14ac:dyDescent="0.2">
      <c r="A176" s="83" t="s">
        <v>309</v>
      </c>
      <c r="B176" s="83">
        <v>2048</v>
      </c>
      <c r="C176" s="83" t="s">
        <v>310</v>
      </c>
      <c r="D176" s="83" t="s">
        <v>297</v>
      </c>
      <c r="E176" s="83">
        <v>0</v>
      </c>
      <c r="F176" s="83">
        <v>218.4</v>
      </c>
      <c r="G176" s="83">
        <v>0</v>
      </c>
      <c r="H176" s="83">
        <v>0</v>
      </c>
      <c r="I176" s="83">
        <v>1026.5396923076901</v>
      </c>
      <c r="J176" s="83">
        <v>334.7568</v>
      </c>
      <c r="K176" s="83">
        <v>3.2</v>
      </c>
      <c r="L176" s="83">
        <v>2233.0388329115299</v>
      </c>
      <c r="M176" s="83">
        <v>275.10909090909098</v>
      </c>
      <c r="N176" s="83">
        <v>0</v>
      </c>
      <c r="O176" s="83">
        <v>390</v>
      </c>
      <c r="P176" s="83">
        <v>128.318863166092</v>
      </c>
      <c r="Q176" s="83">
        <v>0</v>
      </c>
      <c r="R176" s="83">
        <v>0</v>
      </c>
      <c r="S176" s="83">
        <v>0</v>
      </c>
      <c r="T176" s="83">
        <v>12.3</v>
      </c>
      <c r="U176" s="83">
        <v>108</v>
      </c>
      <c r="V176" s="83">
        <v>199000.71479833999</v>
      </c>
      <c r="W176" s="83">
        <v>14646.036480000001</v>
      </c>
      <c r="X176" s="83">
        <v>0</v>
      </c>
      <c r="Y176" s="83">
        <v>1176447.7670400001</v>
      </c>
      <c r="Z176" s="83">
        <v>0</v>
      </c>
      <c r="AA176" s="83">
        <v>509786.77647360001</v>
      </c>
      <c r="AB176" s="83">
        <v>7690666.7108573196</v>
      </c>
      <c r="AC176" s="83">
        <v>0</v>
      </c>
      <c r="AD176" s="83">
        <v>2562300</v>
      </c>
      <c r="AE176" s="83">
        <v>61060.121496</v>
      </c>
      <c r="AF176" s="83">
        <v>0</v>
      </c>
      <c r="AG176" s="83">
        <v>0</v>
      </c>
      <c r="AH176" s="83">
        <v>0</v>
      </c>
      <c r="AI176" s="83">
        <v>2546142.7928892798</v>
      </c>
      <c r="AJ176" s="83">
        <v>0</v>
      </c>
      <c r="AK176" s="83">
        <v>1258039.60862826</v>
      </c>
      <c r="AL176" s="83">
        <v>0</v>
      </c>
      <c r="AM176" s="83">
        <v>0</v>
      </c>
      <c r="AN176" s="83">
        <v>16018090.528662801</v>
      </c>
      <c r="AO176" s="83">
        <v>4.02176786292031</v>
      </c>
      <c r="AP176" s="83">
        <v>251.07660964480999</v>
      </c>
    </row>
    <row r="177" spans="1:42" x14ac:dyDescent="0.2">
      <c r="A177" s="83" t="s">
        <v>309</v>
      </c>
      <c r="B177" s="83">
        <v>2050</v>
      </c>
      <c r="C177" s="83" t="s">
        <v>310</v>
      </c>
      <c r="D177" s="83" t="s">
        <v>297</v>
      </c>
      <c r="E177" s="83">
        <v>0</v>
      </c>
      <c r="F177" s="83">
        <v>218.4</v>
      </c>
      <c r="G177" s="83">
        <v>0</v>
      </c>
      <c r="H177" s="83">
        <v>0</v>
      </c>
      <c r="I177" s="83">
        <v>671.43969230769198</v>
      </c>
      <c r="J177" s="83">
        <v>695.75760000000002</v>
      </c>
      <c r="K177" s="83">
        <v>3.2</v>
      </c>
      <c r="L177" s="83">
        <v>2233.0388329115299</v>
      </c>
      <c r="M177" s="83">
        <v>289.55181818181802</v>
      </c>
      <c r="N177" s="83">
        <v>0</v>
      </c>
      <c r="O177" s="83">
        <v>390</v>
      </c>
      <c r="P177" s="83">
        <v>174.32176893574501</v>
      </c>
      <c r="Q177" s="83">
        <v>0</v>
      </c>
      <c r="R177" s="83">
        <v>0</v>
      </c>
      <c r="S177" s="83">
        <v>0</v>
      </c>
      <c r="T177" s="83">
        <v>12.3</v>
      </c>
      <c r="U177" s="83">
        <v>0</v>
      </c>
      <c r="V177" s="83">
        <v>172685.59894259201</v>
      </c>
      <c r="W177" s="83">
        <v>14646.036480000001</v>
      </c>
      <c r="X177" s="83">
        <v>0</v>
      </c>
      <c r="Y177" s="83">
        <v>1176447.7670400001</v>
      </c>
      <c r="Z177" s="83">
        <v>0</v>
      </c>
      <c r="AA177" s="83">
        <v>537782.71098047995</v>
      </c>
      <c r="AB177" s="83">
        <v>8011442.30587494</v>
      </c>
      <c r="AC177" s="83">
        <v>0</v>
      </c>
      <c r="AD177" s="83">
        <v>2562300</v>
      </c>
      <c r="AE177" s="83">
        <v>61060.121496</v>
      </c>
      <c r="AF177" s="83">
        <v>0</v>
      </c>
      <c r="AG177" s="83">
        <v>0</v>
      </c>
      <c r="AH177" s="83">
        <v>0</v>
      </c>
      <c r="AI177" s="83">
        <v>1791846.06490332</v>
      </c>
      <c r="AJ177" s="83">
        <v>0</v>
      </c>
      <c r="AK177" s="83">
        <v>2628147.3319242601</v>
      </c>
      <c r="AL177" s="83">
        <v>0</v>
      </c>
      <c r="AM177" s="83">
        <v>0</v>
      </c>
      <c r="AN177" s="83">
        <v>16956357.937641598</v>
      </c>
      <c r="AO177" s="83">
        <v>4.1366376034961201</v>
      </c>
      <c r="AP177" s="83">
        <v>243.95790763021901</v>
      </c>
    </row>
    <row r="178" spans="1:42" x14ac:dyDescent="0.2">
      <c r="A178" s="83" t="s">
        <v>311</v>
      </c>
      <c r="B178" s="83">
        <v>2020</v>
      </c>
      <c r="C178" s="83" t="s">
        <v>310</v>
      </c>
      <c r="D178" s="83" t="s">
        <v>297</v>
      </c>
      <c r="E178" s="83">
        <v>0</v>
      </c>
      <c r="F178" s="83">
        <v>0</v>
      </c>
      <c r="G178" s="83">
        <v>68.5</v>
      </c>
      <c r="H178" s="83">
        <v>1045</v>
      </c>
      <c r="I178" s="83">
        <v>2009.4</v>
      </c>
      <c r="J178" s="83">
        <v>0</v>
      </c>
      <c r="K178" s="83">
        <v>6.6</v>
      </c>
      <c r="L178" s="83">
        <v>4845</v>
      </c>
      <c r="M178" s="83">
        <v>283.76909090909101</v>
      </c>
      <c r="N178" s="83">
        <v>0</v>
      </c>
      <c r="O178" s="83">
        <v>0</v>
      </c>
      <c r="P178" s="83">
        <v>0</v>
      </c>
      <c r="Q178" s="83">
        <v>0</v>
      </c>
      <c r="R178" s="83">
        <v>0</v>
      </c>
      <c r="S178" s="83">
        <v>0</v>
      </c>
      <c r="T178" s="83">
        <v>818.99900000000002</v>
      </c>
      <c r="U178" s="83">
        <v>0</v>
      </c>
      <c r="V178" s="83">
        <v>0</v>
      </c>
      <c r="W178" s="83">
        <v>30207.450239999998</v>
      </c>
      <c r="X178" s="83">
        <v>0</v>
      </c>
      <c r="Y178" s="83">
        <v>0</v>
      </c>
      <c r="Z178" s="83">
        <v>188898.29616</v>
      </c>
      <c r="AA178" s="83">
        <v>554282.05970152002</v>
      </c>
      <c r="AB178" s="83">
        <v>28377117.8503839</v>
      </c>
      <c r="AC178" s="83">
        <v>91542</v>
      </c>
      <c r="AD178" s="83">
        <v>0</v>
      </c>
      <c r="AE178" s="83">
        <v>2118411.48577824</v>
      </c>
      <c r="AF178" s="83">
        <v>0</v>
      </c>
      <c r="AG178" s="83">
        <v>0</v>
      </c>
      <c r="AH178" s="83">
        <v>0</v>
      </c>
      <c r="AI178" s="83">
        <v>5130615.2989258496</v>
      </c>
      <c r="AJ178" s="83">
        <v>0</v>
      </c>
      <c r="AK178" s="83">
        <v>0</v>
      </c>
      <c r="AL178" s="83">
        <v>0</v>
      </c>
      <c r="AM178" s="83">
        <v>0</v>
      </c>
      <c r="AN178" s="83">
        <v>36491074.441189498</v>
      </c>
      <c r="AO178" s="83">
        <v>11.6122422405371</v>
      </c>
      <c r="AP178" s="83">
        <v>318.22143958111798</v>
      </c>
    </row>
    <row r="179" spans="1:42" x14ac:dyDescent="0.2">
      <c r="A179" s="83" t="s">
        <v>311</v>
      </c>
      <c r="B179" s="83">
        <v>2022</v>
      </c>
      <c r="C179" s="83" t="s">
        <v>310</v>
      </c>
      <c r="D179" s="83" t="s">
        <v>297</v>
      </c>
      <c r="E179" s="83">
        <v>0</v>
      </c>
      <c r="F179" s="83">
        <v>0</v>
      </c>
      <c r="G179" s="83">
        <v>68.5</v>
      </c>
      <c r="H179" s="83">
        <v>1045</v>
      </c>
      <c r="I179" s="83">
        <v>2469.4</v>
      </c>
      <c r="J179" s="83">
        <v>0</v>
      </c>
      <c r="K179" s="83">
        <v>6.6</v>
      </c>
      <c r="L179" s="83">
        <v>4845</v>
      </c>
      <c r="M179" s="83">
        <v>315.208181818181</v>
      </c>
      <c r="N179" s="83">
        <v>0</v>
      </c>
      <c r="O179" s="83">
        <v>0</v>
      </c>
      <c r="P179" s="83">
        <v>40</v>
      </c>
      <c r="Q179" s="83">
        <v>0</v>
      </c>
      <c r="R179" s="83">
        <v>0</v>
      </c>
      <c r="S179" s="83">
        <v>0</v>
      </c>
      <c r="T179" s="83">
        <v>818.99900000000002</v>
      </c>
      <c r="U179" s="83">
        <v>0</v>
      </c>
      <c r="V179" s="83">
        <v>90787.135265171499</v>
      </c>
      <c r="W179" s="83">
        <v>30207.450239999998</v>
      </c>
      <c r="X179" s="83">
        <v>0</v>
      </c>
      <c r="Y179" s="83">
        <v>0</v>
      </c>
      <c r="Z179" s="83">
        <v>188898.29616</v>
      </c>
      <c r="AA179" s="83">
        <v>615691.58111348003</v>
      </c>
      <c r="AB179" s="83">
        <v>27047036.602416001</v>
      </c>
      <c r="AC179" s="83">
        <v>91542</v>
      </c>
      <c r="AD179" s="83">
        <v>0</v>
      </c>
      <c r="AE179" s="83">
        <v>2118411.48577824</v>
      </c>
      <c r="AF179" s="83">
        <v>0</v>
      </c>
      <c r="AG179" s="83">
        <v>0</v>
      </c>
      <c r="AH179" s="83">
        <v>0</v>
      </c>
      <c r="AI179" s="83">
        <v>6269894.1731740599</v>
      </c>
      <c r="AJ179" s="83">
        <v>0</v>
      </c>
      <c r="AK179" s="83">
        <v>0</v>
      </c>
      <c r="AL179" s="83">
        <v>0</v>
      </c>
      <c r="AM179" s="83">
        <v>0</v>
      </c>
      <c r="AN179" s="83">
        <v>36452468.724146903</v>
      </c>
      <c r="AO179" s="83">
        <v>11.060511040366499</v>
      </c>
      <c r="AP179" s="83">
        <v>303.42282505107102</v>
      </c>
    </row>
    <row r="180" spans="1:42" x14ac:dyDescent="0.2">
      <c r="A180" s="83" t="s">
        <v>311</v>
      </c>
      <c r="B180" s="83">
        <v>2024</v>
      </c>
      <c r="C180" s="83" t="s">
        <v>310</v>
      </c>
      <c r="D180" s="83" t="s">
        <v>297</v>
      </c>
      <c r="E180" s="83">
        <v>0</v>
      </c>
      <c r="F180" s="83">
        <v>0</v>
      </c>
      <c r="G180" s="83">
        <v>68.5</v>
      </c>
      <c r="H180" s="83">
        <v>990</v>
      </c>
      <c r="I180" s="83">
        <v>2469.4</v>
      </c>
      <c r="J180" s="83">
        <v>0</v>
      </c>
      <c r="K180" s="83">
        <v>6.6</v>
      </c>
      <c r="L180" s="83">
        <v>5286.3330035090903</v>
      </c>
      <c r="M180" s="83">
        <v>356.05</v>
      </c>
      <c r="N180" s="83">
        <v>0</v>
      </c>
      <c r="O180" s="83">
        <v>0</v>
      </c>
      <c r="P180" s="83">
        <v>40</v>
      </c>
      <c r="Q180" s="83">
        <v>0</v>
      </c>
      <c r="R180" s="83">
        <v>0</v>
      </c>
      <c r="S180" s="83">
        <v>0</v>
      </c>
      <c r="T180" s="83">
        <v>818.99900000000002</v>
      </c>
      <c r="U180" s="83">
        <v>0</v>
      </c>
      <c r="V180" s="83">
        <v>7360</v>
      </c>
      <c r="W180" s="83">
        <v>30207.450239999998</v>
      </c>
      <c r="X180" s="83">
        <v>0</v>
      </c>
      <c r="Y180" s="83">
        <v>0</v>
      </c>
      <c r="Z180" s="83">
        <v>186912.966312087</v>
      </c>
      <c r="AA180" s="83">
        <v>695467.313668599</v>
      </c>
      <c r="AB180" s="83">
        <v>30932006.320903201</v>
      </c>
      <c r="AC180" s="83">
        <v>86724</v>
      </c>
      <c r="AD180" s="83">
        <v>0</v>
      </c>
      <c r="AE180" s="83">
        <v>2118411.48577824</v>
      </c>
      <c r="AF180" s="83">
        <v>0</v>
      </c>
      <c r="AG180" s="83">
        <v>0</v>
      </c>
      <c r="AH180" s="83">
        <v>0</v>
      </c>
      <c r="AI180" s="83">
        <v>6285348.4322972801</v>
      </c>
      <c r="AJ180" s="83">
        <v>0</v>
      </c>
      <c r="AK180" s="83">
        <v>0</v>
      </c>
      <c r="AL180" s="83">
        <v>0</v>
      </c>
      <c r="AM180" s="83">
        <v>0</v>
      </c>
      <c r="AN180" s="83">
        <v>40342437.969199397</v>
      </c>
      <c r="AO180" s="83">
        <v>12.3650593949897</v>
      </c>
      <c r="AP180" s="83">
        <v>306.50253225722599</v>
      </c>
    </row>
    <row r="181" spans="1:42" x14ac:dyDescent="0.2">
      <c r="A181" s="83" t="s">
        <v>311</v>
      </c>
      <c r="B181" s="83">
        <v>2026</v>
      </c>
      <c r="C181" s="83" t="s">
        <v>310</v>
      </c>
      <c r="D181" s="83" t="s">
        <v>297</v>
      </c>
      <c r="E181" s="83">
        <v>0</v>
      </c>
      <c r="F181" s="83">
        <v>0</v>
      </c>
      <c r="G181" s="83">
        <v>68.5</v>
      </c>
      <c r="H181" s="83">
        <v>990</v>
      </c>
      <c r="I181" s="83">
        <v>2469.4</v>
      </c>
      <c r="J181" s="83">
        <v>0</v>
      </c>
      <c r="K181" s="83">
        <v>6.6</v>
      </c>
      <c r="L181" s="83">
        <v>6595.9592056198198</v>
      </c>
      <c r="M181" s="83">
        <v>416.604545454544</v>
      </c>
      <c r="N181" s="83">
        <v>0</v>
      </c>
      <c r="O181" s="83">
        <v>0</v>
      </c>
      <c r="P181" s="83">
        <v>40</v>
      </c>
      <c r="Q181" s="83">
        <v>0</v>
      </c>
      <c r="R181" s="83">
        <v>0</v>
      </c>
      <c r="S181" s="83">
        <v>0</v>
      </c>
      <c r="T181" s="83">
        <v>818.99900000000002</v>
      </c>
      <c r="U181" s="83">
        <v>0</v>
      </c>
      <c r="V181" s="83">
        <v>0</v>
      </c>
      <c r="W181" s="83">
        <v>30207.450239999998</v>
      </c>
      <c r="X181" s="83">
        <v>0</v>
      </c>
      <c r="Y181" s="83">
        <v>0</v>
      </c>
      <c r="Z181" s="83">
        <v>188898.29616</v>
      </c>
      <c r="AA181" s="83">
        <v>813747.63120179996</v>
      </c>
      <c r="AB181" s="83">
        <v>37553070.1862268</v>
      </c>
      <c r="AC181" s="83">
        <v>86724</v>
      </c>
      <c r="AD181" s="83">
        <v>0</v>
      </c>
      <c r="AE181" s="83">
        <v>2118411.48577824</v>
      </c>
      <c r="AF181" s="83">
        <v>0</v>
      </c>
      <c r="AG181" s="83">
        <v>0</v>
      </c>
      <c r="AH181" s="83">
        <v>0</v>
      </c>
      <c r="AI181" s="83">
        <v>6197400.4930214603</v>
      </c>
      <c r="AJ181" s="83">
        <v>0</v>
      </c>
      <c r="AK181" s="83">
        <v>0</v>
      </c>
      <c r="AL181" s="83">
        <v>0</v>
      </c>
      <c r="AM181" s="83">
        <v>0</v>
      </c>
      <c r="AN181" s="83">
        <v>46988459.542628303</v>
      </c>
      <c r="AO181" s="83">
        <v>14.552806575325</v>
      </c>
      <c r="AP181" s="83">
        <v>309.71022921325101</v>
      </c>
    </row>
    <row r="182" spans="1:42" x14ac:dyDescent="0.2">
      <c r="A182" s="83" t="s">
        <v>311</v>
      </c>
      <c r="B182" s="83">
        <v>2028</v>
      </c>
      <c r="C182" s="83" t="s">
        <v>310</v>
      </c>
      <c r="D182" s="83" t="s">
        <v>297</v>
      </c>
      <c r="E182" s="83">
        <v>0</v>
      </c>
      <c r="F182" s="83">
        <v>0</v>
      </c>
      <c r="G182" s="83">
        <v>68.5</v>
      </c>
      <c r="H182" s="83">
        <v>990</v>
      </c>
      <c r="I182" s="83">
        <v>2469.4</v>
      </c>
      <c r="J182" s="83">
        <v>169.4196</v>
      </c>
      <c r="K182" s="83">
        <v>6.6</v>
      </c>
      <c r="L182" s="83">
        <v>7136.9654071403002</v>
      </c>
      <c r="M182" s="83">
        <v>502.46727272727298</v>
      </c>
      <c r="N182" s="83">
        <v>0</v>
      </c>
      <c r="O182" s="83">
        <v>0</v>
      </c>
      <c r="P182" s="83">
        <v>95.0455423585137</v>
      </c>
      <c r="Q182" s="83">
        <v>0</v>
      </c>
      <c r="R182" s="83">
        <v>0</v>
      </c>
      <c r="S182" s="83">
        <v>0</v>
      </c>
      <c r="T182" s="83">
        <v>818.99900000000002</v>
      </c>
      <c r="U182" s="83">
        <v>0</v>
      </c>
      <c r="V182" s="83">
        <v>164681.60764549099</v>
      </c>
      <c r="W182" s="83">
        <v>30207.450239999998</v>
      </c>
      <c r="X182" s="83">
        <v>0</v>
      </c>
      <c r="Y182" s="83">
        <v>0</v>
      </c>
      <c r="Z182" s="83">
        <v>188898.29616</v>
      </c>
      <c r="AA182" s="83">
        <v>981462.05412167998</v>
      </c>
      <c r="AB182" s="83">
        <v>35601774.914012298</v>
      </c>
      <c r="AC182" s="83">
        <v>86724</v>
      </c>
      <c r="AD182" s="83">
        <v>0</v>
      </c>
      <c r="AE182" s="83">
        <v>2118411.48577824</v>
      </c>
      <c r="AF182" s="83">
        <v>0</v>
      </c>
      <c r="AG182" s="83">
        <v>0</v>
      </c>
      <c r="AH182" s="83">
        <v>0</v>
      </c>
      <c r="AI182" s="83">
        <v>6111222.8079974996</v>
      </c>
      <c r="AJ182" s="83">
        <v>0</v>
      </c>
      <c r="AK182" s="83">
        <v>669488.83109398698</v>
      </c>
      <c r="AL182" s="83">
        <v>0</v>
      </c>
      <c r="AM182" s="83">
        <v>0</v>
      </c>
      <c r="AN182" s="83">
        <v>45952871.447049297</v>
      </c>
      <c r="AO182" s="83">
        <v>13.6257683807854</v>
      </c>
      <c r="AP182" s="83">
        <v>296.51614690686102</v>
      </c>
    </row>
    <row r="183" spans="1:42" x14ac:dyDescent="0.2">
      <c r="A183" s="83" t="s">
        <v>311</v>
      </c>
      <c r="B183" s="83">
        <v>2030</v>
      </c>
      <c r="C183" s="83" t="s">
        <v>310</v>
      </c>
      <c r="D183" s="83" t="s">
        <v>297</v>
      </c>
      <c r="E183" s="83">
        <v>0</v>
      </c>
      <c r="F183" s="83">
        <v>0</v>
      </c>
      <c r="G183" s="83">
        <v>68.5</v>
      </c>
      <c r="H183" s="83">
        <v>990</v>
      </c>
      <c r="I183" s="83">
        <v>3040.5077025987998</v>
      </c>
      <c r="J183" s="83">
        <v>169.4196</v>
      </c>
      <c r="K183" s="83">
        <v>6.6</v>
      </c>
      <c r="L183" s="83">
        <v>7136.9654071403002</v>
      </c>
      <c r="M183" s="83">
        <v>611.43181818181802</v>
      </c>
      <c r="N183" s="83">
        <v>0</v>
      </c>
      <c r="O183" s="83">
        <v>0</v>
      </c>
      <c r="P183" s="83">
        <v>226.946264926558</v>
      </c>
      <c r="Q183" s="83">
        <v>0</v>
      </c>
      <c r="R183" s="83">
        <v>0</v>
      </c>
      <c r="S183" s="83">
        <v>0</v>
      </c>
      <c r="T183" s="83">
        <v>818.99900000000002</v>
      </c>
      <c r="U183" s="83">
        <v>0</v>
      </c>
      <c r="V183" s="83">
        <v>346986.52603979898</v>
      </c>
      <c r="W183" s="83">
        <v>30207.450239999998</v>
      </c>
      <c r="X183" s="83">
        <v>0</v>
      </c>
      <c r="Y183" s="83">
        <v>0</v>
      </c>
      <c r="Z183" s="83">
        <v>188898.29616</v>
      </c>
      <c r="AA183" s="83">
        <v>1194300.924259</v>
      </c>
      <c r="AB183" s="83">
        <v>33445449.2453871</v>
      </c>
      <c r="AC183" s="83">
        <v>86724</v>
      </c>
      <c r="AD183" s="83">
        <v>0</v>
      </c>
      <c r="AE183" s="83">
        <v>2118411.48577824</v>
      </c>
      <c r="AF183" s="83">
        <v>0</v>
      </c>
      <c r="AG183" s="83">
        <v>0</v>
      </c>
      <c r="AH183" s="83">
        <v>0</v>
      </c>
      <c r="AI183" s="83">
        <v>7599056.3440609798</v>
      </c>
      <c r="AJ183" s="83">
        <v>0</v>
      </c>
      <c r="AK183" s="83">
        <v>672690.41444922204</v>
      </c>
      <c r="AL183" s="83">
        <v>0</v>
      </c>
      <c r="AM183" s="83">
        <v>0</v>
      </c>
      <c r="AN183" s="83">
        <v>45682724.686374404</v>
      </c>
      <c r="AO183" s="83">
        <v>12.7651850837533</v>
      </c>
      <c r="AP183" s="83">
        <v>279.43134240328499</v>
      </c>
    </row>
    <row r="184" spans="1:42" x14ac:dyDescent="0.2">
      <c r="A184" s="83" t="s">
        <v>311</v>
      </c>
      <c r="B184" s="83">
        <v>2032</v>
      </c>
      <c r="C184" s="83" t="s">
        <v>310</v>
      </c>
      <c r="D184" s="83" t="s">
        <v>297</v>
      </c>
      <c r="E184" s="83">
        <v>0</v>
      </c>
      <c r="F184" s="83">
        <v>0</v>
      </c>
      <c r="G184" s="83">
        <v>68.5</v>
      </c>
      <c r="H184" s="83">
        <v>990</v>
      </c>
      <c r="I184" s="83">
        <v>3070.8344316514699</v>
      </c>
      <c r="J184" s="83">
        <v>169.4196</v>
      </c>
      <c r="K184" s="83">
        <v>6.6</v>
      </c>
      <c r="L184" s="83">
        <v>7136.9654071403002</v>
      </c>
      <c r="M184" s="83">
        <v>692.89636363636396</v>
      </c>
      <c r="N184" s="83">
        <v>0</v>
      </c>
      <c r="O184" s="83">
        <v>0</v>
      </c>
      <c r="P184" s="83">
        <v>335.946106823577</v>
      </c>
      <c r="Q184" s="83">
        <v>0</v>
      </c>
      <c r="R184" s="83">
        <v>0</v>
      </c>
      <c r="S184" s="83">
        <v>0</v>
      </c>
      <c r="T184" s="83">
        <v>818.99900000000002</v>
      </c>
      <c r="U184" s="83">
        <v>0</v>
      </c>
      <c r="V184" s="83">
        <v>461926.71936529601</v>
      </c>
      <c r="W184" s="83">
        <v>30207.450239999998</v>
      </c>
      <c r="X184" s="83">
        <v>0</v>
      </c>
      <c r="Y184" s="83">
        <v>0</v>
      </c>
      <c r="Z184" s="83">
        <v>188898.29616</v>
      </c>
      <c r="AA184" s="83">
        <v>1353424.4422663201</v>
      </c>
      <c r="AB184" s="83">
        <v>33568619.666783802</v>
      </c>
      <c r="AC184" s="83">
        <v>86724</v>
      </c>
      <c r="AD184" s="83">
        <v>0</v>
      </c>
      <c r="AE184" s="83">
        <v>2118411.48577824</v>
      </c>
      <c r="AF184" s="83">
        <v>0</v>
      </c>
      <c r="AG184" s="83">
        <v>0</v>
      </c>
      <c r="AH184" s="83">
        <v>0</v>
      </c>
      <c r="AI184" s="83">
        <v>7690469.0900770901</v>
      </c>
      <c r="AJ184" s="83">
        <v>0</v>
      </c>
      <c r="AK184" s="83">
        <v>677685.03291801503</v>
      </c>
      <c r="AL184" s="83">
        <v>0</v>
      </c>
      <c r="AM184" s="83">
        <v>0</v>
      </c>
      <c r="AN184" s="83">
        <v>46176366.183588803</v>
      </c>
      <c r="AO184" s="83">
        <v>12.814826846201299</v>
      </c>
      <c r="AP184" s="83">
        <v>277.51917063486201</v>
      </c>
    </row>
    <row r="185" spans="1:42" x14ac:dyDescent="0.2">
      <c r="A185" s="83" t="s">
        <v>311</v>
      </c>
      <c r="B185" s="83">
        <v>2034</v>
      </c>
      <c r="C185" s="83" t="s">
        <v>310</v>
      </c>
      <c r="D185" s="83" t="s">
        <v>297</v>
      </c>
      <c r="E185" s="83">
        <v>0</v>
      </c>
      <c r="F185" s="83">
        <v>0</v>
      </c>
      <c r="G185" s="83">
        <v>68.5</v>
      </c>
      <c r="H185" s="83">
        <v>990</v>
      </c>
      <c r="I185" s="83">
        <v>3266.2938456240599</v>
      </c>
      <c r="J185" s="83">
        <v>169.4196</v>
      </c>
      <c r="K185" s="83">
        <v>6.6</v>
      </c>
      <c r="L185" s="83">
        <v>7533.6662476041201</v>
      </c>
      <c r="M185" s="83">
        <v>754.30363636363597</v>
      </c>
      <c r="N185" s="83">
        <v>0</v>
      </c>
      <c r="O185" s="83">
        <v>0</v>
      </c>
      <c r="P185" s="83">
        <v>460.578693598266</v>
      </c>
      <c r="Q185" s="83">
        <v>0</v>
      </c>
      <c r="R185" s="83">
        <v>0</v>
      </c>
      <c r="S185" s="83">
        <v>0</v>
      </c>
      <c r="T185" s="83">
        <v>818.99900000000002</v>
      </c>
      <c r="U185" s="83">
        <v>0</v>
      </c>
      <c r="V185" s="83">
        <v>639020.05749867903</v>
      </c>
      <c r="W185" s="83">
        <v>30207.450239999998</v>
      </c>
      <c r="X185" s="83">
        <v>0</v>
      </c>
      <c r="Y185" s="83">
        <v>0</v>
      </c>
      <c r="Z185" s="83">
        <v>188898.29616</v>
      </c>
      <c r="AA185" s="83">
        <v>1473370.3796440801</v>
      </c>
      <c r="AB185" s="83">
        <v>35243914.173368998</v>
      </c>
      <c r="AC185" s="83">
        <v>86724</v>
      </c>
      <c r="AD185" s="83">
        <v>0</v>
      </c>
      <c r="AE185" s="83">
        <v>2118411.48577824</v>
      </c>
      <c r="AF185" s="83">
        <v>0</v>
      </c>
      <c r="AG185" s="83">
        <v>0</v>
      </c>
      <c r="AH185" s="83">
        <v>0</v>
      </c>
      <c r="AI185" s="83">
        <v>8138776.8337009903</v>
      </c>
      <c r="AJ185" s="83">
        <v>0</v>
      </c>
      <c r="AK185" s="83">
        <v>671311.12127725896</v>
      </c>
      <c r="AL185" s="83">
        <v>0</v>
      </c>
      <c r="AM185" s="83">
        <v>0</v>
      </c>
      <c r="AN185" s="83">
        <v>48590633.797668204</v>
      </c>
      <c r="AO185" s="83">
        <v>13.379152369398501</v>
      </c>
      <c r="AP185" s="83">
        <v>275.34426542179801</v>
      </c>
    </row>
    <row r="186" spans="1:42" x14ac:dyDescent="0.2">
      <c r="A186" s="83" t="s">
        <v>311</v>
      </c>
      <c r="B186" s="83">
        <v>2036</v>
      </c>
      <c r="C186" s="83" t="s">
        <v>310</v>
      </c>
      <c r="D186" s="83" t="s">
        <v>297</v>
      </c>
      <c r="E186" s="83">
        <v>0</v>
      </c>
      <c r="F186" s="83">
        <v>0</v>
      </c>
      <c r="G186" s="83">
        <v>68.5</v>
      </c>
      <c r="H186" s="83">
        <v>990</v>
      </c>
      <c r="I186" s="83">
        <v>3266.2938456240599</v>
      </c>
      <c r="J186" s="83">
        <v>291.1626</v>
      </c>
      <c r="K186" s="83">
        <v>6.6</v>
      </c>
      <c r="L186" s="83">
        <v>7686.6647852812503</v>
      </c>
      <c r="M186" s="83">
        <v>811.15272727272702</v>
      </c>
      <c r="N186" s="83">
        <v>0</v>
      </c>
      <c r="O186" s="83">
        <v>0</v>
      </c>
      <c r="P186" s="83">
        <v>490.261558225523</v>
      </c>
      <c r="Q186" s="83">
        <v>0</v>
      </c>
      <c r="R186" s="83">
        <v>0</v>
      </c>
      <c r="S186" s="83">
        <v>0</v>
      </c>
      <c r="T186" s="83">
        <v>818.99900000000002</v>
      </c>
      <c r="U186" s="83">
        <v>0</v>
      </c>
      <c r="V186" s="83">
        <v>422751.69980710599</v>
      </c>
      <c r="W186" s="83">
        <v>30207.450239999998</v>
      </c>
      <c r="X186" s="83">
        <v>0</v>
      </c>
      <c r="Y186" s="83">
        <v>0</v>
      </c>
      <c r="Z186" s="83">
        <v>188898.29616</v>
      </c>
      <c r="AA186" s="83">
        <v>1584412.8864241601</v>
      </c>
      <c r="AB186" s="83">
        <v>31852139.939915098</v>
      </c>
      <c r="AC186" s="83">
        <v>86724</v>
      </c>
      <c r="AD186" s="83">
        <v>0</v>
      </c>
      <c r="AE186" s="83">
        <v>2118411.48577824</v>
      </c>
      <c r="AF186" s="83">
        <v>0</v>
      </c>
      <c r="AG186" s="83">
        <v>0</v>
      </c>
      <c r="AH186" s="83">
        <v>0</v>
      </c>
      <c r="AI186" s="83">
        <v>8054716.983728</v>
      </c>
      <c r="AJ186" s="83">
        <v>0</v>
      </c>
      <c r="AK186" s="83">
        <v>1145489.5065015899</v>
      </c>
      <c r="AL186" s="83">
        <v>0</v>
      </c>
      <c r="AM186" s="83">
        <v>0</v>
      </c>
      <c r="AN186" s="83">
        <v>45483752.2485542</v>
      </c>
      <c r="AO186" s="83">
        <v>11.9723932046171</v>
      </c>
      <c r="AP186" s="83">
        <v>263.22351637111501</v>
      </c>
    </row>
    <row r="187" spans="1:42" x14ac:dyDescent="0.2">
      <c r="A187" s="83" t="s">
        <v>311</v>
      </c>
      <c r="B187" s="83">
        <v>2038</v>
      </c>
      <c r="C187" s="83" t="s">
        <v>310</v>
      </c>
      <c r="D187" s="83" t="s">
        <v>297</v>
      </c>
      <c r="E187" s="83">
        <v>0</v>
      </c>
      <c r="F187" s="83">
        <v>0</v>
      </c>
      <c r="G187" s="83">
        <v>68.5</v>
      </c>
      <c r="H187" s="83">
        <v>990</v>
      </c>
      <c r="I187" s="83">
        <v>4725.2668647559203</v>
      </c>
      <c r="J187" s="83">
        <v>291.1626</v>
      </c>
      <c r="K187" s="83">
        <v>6.6</v>
      </c>
      <c r="L187" s="83">
        <v>7686.6647852812503</v>
      </c>
      <c r="M187" s="83">
        <v>850.65454545454497</v>
      </c>
      <c r="N187" s="83">
        <v>0</v>
      </c>
      <c r="O187" s="83">
        <v>0</v>
      </c>
      <c r="P187" s="83">
        <v>795.06712818603296</v>
      </c>
      <c r="Q187" s="83">
        <v>0</v>
      </c>
      <c r="R187" s="83">
        <v>0</v>
      </c>
      <c r="S187" s="83">
        <v>0</v>
      </c>
      <c r="T187" s="83">
        <v>818.99900000000002</v>
      </c>
      <c r="U187" s="83">
        <v>0</v>
      </c>
      <c r="V187" s="83">
        <v>1426608.5129897499</v>
      </c>
      <c r="W187" s="83">
        <v>30207.450239999998</v>
      </c>
      <c r="X187" s="83">
        <v>0</v>
      </c>
      <c r="Y187" s="83">
        <v>0</v>
      </c>
      <c r="Z187" s="83">
        <v>188898.29616</v>
      </c>
      <c r="AA187" s="83">
        <v>1661571.2163664</v>
      </c>
      <c r="AB187" s="83">
        <v>28693005.063923799</v>
      </c>
      <c r="AC187" s="83">
        <v>86724</v>
      </c>
      <c r="AD187" s="83">
        <v>0</v>
      </c>
      <c r="AE187" s="83">
        <v>2118411.48577824</v>
      </c>
      <c r="AF187" s="83">
        <v>0</v>
      </c>
      <c r="AG187" s="83">
        <v>0</v>
      </c>
      <c r="AH187" s="83">
        <v>0</v>
      </c>
      <c r="AI187" s="83">
        <v>11959654.724130601</v>
      </c>
      <c r="AJ187" s="83">
        <v>0</v>
      </c>
      <c r="AK187" s="83">
        <v>1088253.3118897199</v>
      </c>
      <c r="AL187" s="83">
        <v>0</v>
      </c>
      <c r="AM187" s="83">
        <v>0</v>
      </c>
      <c r="AN187" s="83">
        <v>47253334.061478503</v>
      </c>
      <c r="AO187" s="83">
        <v>10.726812682918601</v>
      </c>
      <c r="AP187" s="83">
        <v>227.00647257953599</v>
      </c>
    </row>
    <row r="188" spans="1:42" x14ac:dyDescent="0.2">
      <c r="A188" s="83" t="s">
        <v>311</v>
      </c>
      <c r="B188" s="83">
        <v>2040</v>
      </c>
      <c r="C188" s="83" t="s">
        <v>310</v>
      </c>
      <c r="D188" s="83" t="s">
        <v>297</v>
      </c>
      <c r="E188" s="83">
        <v>0</v>
      </c>
      <c r="F188" s="83">
        <v>0</v>
      </c>
      <c r="G188" s="83">
        <v>0</v>
      </c>
      <c r="H188" s="83">
        <v>990</v>
      </c>
      <c r="I188" s="83">
        <v>5167.8600531450602</v>
      </c>
      <c r="J188" s="83">
        <v>291.1626</v>
      </c>
      <c r="K188" s="83">
        <v>6.6</v>
      </c>
      <c r="L188" s="83">
        <v>7467.6647852812503</v>
      </c>
      <c r="M188" s="83">
        <v>883.77636363636395</v>
      </c>
      <c r="N188" s="83">
        <v>0</v>
      </c>
      <c r="O188" s="83">
        <v>0</v>
      </c>
      <c r="P188" s="83">
        <v>1104.4805742062799</v>
      </c>
      <c r="Q188" s="83">
        <v>0</v>
      </c>
      <c r="R188" s="83">
        <v>0</v>
      </c>
      <c r="S188" s="83">
        <v>0</v>
      </c>
      <c r="T188" s="83">
        <v>818.99900000000002</v>
      </c>
      <c r="U188" s="83">
        <v>0</v>
      </c>
      <c r="V188" s="83">
        <v>1754885.4718027001</v>
      </c>
      <c r="W188" s="83">
        <v>30207.450239999998</v>
      </c>
      <c r="X188" s="83">
        <v>0</v>
      </c>
      <c r="Y188" s="83">
        <v>0</v>
      </c>
      <c r="Z188" s="83">
        <v>0</v>
      </c>
      <c r="AA188" s="83">
        <v>1726267.5846144799</v>
      </c>
      <c r="AB188" s="83">
        <v>27040706.236899599</v>
      </c>
      <c r="AC188" s="83">
        <v>86724</v>
      </c>
      <c r="AD188" s="83">
        <v>0</v>
      </c>
      <c r="AE188" s="83">
        <v>2118411.48577824</v>
      </c>
      <c r="AF188" s="83">
        <v>0</v>
      </c>
      <c r="AG188" s="83">
        <v>0</v>
      </c>
      <c r="AH188" s="83">
        <v>0</v>
      </c>
      <c r="AI188" s="83">
        <v>13387865.792826001</v>
      </c>
      <c r="AJ188" s="83">
        <v>0</v>
      </c>
      <c r="AK188" s="83">
        <v>1114453.5492463701</v>
      </c>
      <c r="AL188" s="83">
        <v>0</v>
      </c>
      <c r="AM188" s="83">
        <v>0</v>
      </c>
      <c r="AN188" s="83">
        <v>47259521.5714074</v>
      </c>
      <c r="AO188" s="83">
        <v>10.0502715639839</v>
      </c>
      <c r="AP188" s="83">
        <v>212.66130569684799</v>
      </c>
    </row>
    <row r="189" spans="1:42" x14ac:dyDescent="0.2">
      <c r="A189" s="83" t="s">
        <v>311</v>
      </c>
      <c r="B189" s="83">
        <v>2042</v>
      </c>
      <c r="C189" s="83" t="s">
        <v>310</v>
      </c>
      <c r="D189" s="83" t="s">
        <v>297</v>
      </c>
      <c r="E189" s="83">
        <v>0</v>
      </c>
      <c r="F189" s="83">
        <v>0</v>
      </c>
      <c r="G189" s="83">
        <v>0</v>
      </c>
      <c r="H189" s="83">
        <v>768</v>
      </c>
      <c r="I189" s="83">
        <v>5001.8600531450602</v>
      </c>
      <c r="J189" s="83">
        <v>291.1626</v>
      </c>
      <c r="K189" s="83">
        <v>6.6</v>
      </c>
      <c r="L189" s="83">
        <v>7512.98623475759</v>
      </c>
      <c r="M189" s="83">
        <v>911.33272727272697</v>
      </c>
      <c r="N189" s="83">
        <v>0</v>
      </c>
      <c r="O189" s="83">
        <v>0</v>
      </c>
      <c r="P189" s="83">
        <v>1128.05361896669</v>
      </c>
      <c r="Q189" s="83">
        <v>0</v>
      </c>
      <c r="R189" s="83">
        <v>0</v>
      </c>
      <c r="S189" s="83">
        <v>0</v>
      </c>
      <c r="T189" s="83">
        <v>818.99900000000002</v>
      </c>
      <c r="U189" s="83">
        <v>0</v>
      </c>
      <c r="V189" s="83">
        <v>1804930.4537162001</v>
      </c>
      <c r="W189" s="83">
        <v>30207.450239999998</v>
      </c>
      <c r="X189" s="83">
        <v>0</v>
      </c>
      <c r="Y189" s="83">
        <v>0</v>
      </c>
      <c r="Z189" s="83">
        <v>0</v>
      </c>
      <c r="AA189" s="83">
        <v>1780093.03101992</v>
      </c>
      <c r="AB189" s="83">
        <v>27814147.779388499</v>
      </c>
      <c r="AC189" s="83">
        <v>67276.800000000003</v>
      </c>
      <c r="AD189" s="83">
        <v>0</v>
      </c>
      <c r="AE189" s="83">
        <v>2118411.48577824</v>
      </c>
      <c r="AF189" s="83">
        <v>0</v>
      </c>
      <c r="AG189" s="83">
        <v>0</v>
      </c>
      <c r="AH189" s="83">
        <v>0</v>
      </c>
      <c r="AI189" s="83">
        <v>12914049.0737135</v>
      </c>
      <c r="AJ189" s="83">
        <v>0</v>
      </c>
      <c r="AK189" s="83">
        <v>1139147.07167259</v>
      </c>
      <c r="AL189" s="83">
        <v>0</v>
      </c>
      <c r="AM189" s="83">
        <v>0</v>
      </c>
      <c r="AN189" s="83">
        <v>47668263.145529002</v>
      </c>
      <c r="AO189" s="83">
        <v>10.3337790408546</v>
      </c>
      <c r="AP189" s="83">
        <v>216.78530659500001</v>
      </c>
    </row>
    <row r="190" spans="1:42" x14ac:dyDescent="0.2">
      <c r="A190" s="83" t="s">
        <v>311</v>
      </c>
      <c r="B190" s="83">
        <v>2044</v>
      </c>
      <c r="C190" s="83" t="s">
        <v>310</v>
      </c>
      <c r="D190" s="83" t="s">
        <v>297</v>
      </c>
      <c r="E190" s="83">
        <v>0</v>
      </c>
      <c r="F190" s="83">
        <v>0</v>
      </c>
      <c r="G190" s="83">
        <v>0</v>
      </c>
      <c r="H190" s="83">
        <v>768</v>
      </c>
      <c r="I190" s="83">
        <v>5405.1384338176204</v>
      </c>
      <c r="J190" s="83">
        <v>291.1626</v>
      </c>
      <c r="K190" s="83">
        <v>6.6</v>
      </c>
      <c r="L190" s="83">
        <v>7930.9642338014201</v>
      </c>
      <c r="M190" s="83">
        <v>936.27727272727202</v>
      </c>
      <c r="N190" s="83">
        <v>0</v>
      </c>
      <c r="O190" s="83">
        <v>0</v>
      </c>
      <c r="P190" s="83">
        <v>1256.8883653345999</v>
      </c>
      <c r="Q190" s="83">
        <v>0</v>
      </c>
      <c r="R190" s="83">
        <v>0</v>
      </c>
      <c r="S190" s="83">
        <v>0</v>
      </c>
      <c r="T190" s="83">
        <v>818.99900000000002</v>
      </c>
      <c r="U190" s="83">
        <v>0</v>
      </c>
      <c r="V190" s="83">
        <v>1567816.4710331501</v>
      </c>
      <c r="W190" s="83">
        <v>30207.450239999998</v>
      </c>
      <c r="X190" s="83">
        <v>0</v>
      </c>
      <c r="Y190" s="83">
        <v>0</v>
      </c>
      <c r="Z190" s="83">
        <v>0</v>
      </c>
      <c r="AA190" s="83">
        <v>1828816.8507586</v>
      </c>
      <c r="AB190" s="83">
        <v>25965213.125494201</v>
      </c>
      <c r="AC190" s="83">
        <v>67276.800000000003</v>
      </c>
      <c r="AD190" s="83">
        <v>0</v>
      </c>
      <c r="AE190" s="83">
        <v>2118411.48577824</v>
      </c>
      <c r="AF190" s="83">
        <v>0</v>
      </c>
      <c r="AG190" s="83">
        <v>0</v>
      </c>
      <c r="AH190" s="83">
        <v>0</v>
      </c>
      <c r="AI190" s="83">
        <v>14020849.932112699</v>
      </c>
      <c r="AJ190" s="83">
        <v>0</v>
      </c>
      <c r="AK190" s="83">
        <v>1078940.74808654</v>
      </c>
      <c r="AL190" s="83">
        <v>0</v>
      </c>
      <c r="AM190" s="83">
        <v>0</v>
      </c>
      <c r="AN190" s="83">
        <v>46677532.863503397</v>
      </c>
      <c r="AO190" s="83">
        <v>9.6017063555586901</v>
      </c>
      <c r="AP190" s="83">
        <v>205.702953145283</v>
      </c>
    </row>
    <row r="191" spans="1:42" x14ac:dyDescent="0.2">
      <c r="A191" s="83" t="s">
        <v>311</v>
      </c>
      <c r="B191" s="83">
        <v>2046</v>
      </c>
      <c r="C191" s="83" t="s">
        <v>310</v>
      </c>
      <c r="D191" s="83" t="s">
        <v>297</v>
      </c>
      <c r="E191" s="83">
        <v>0</v>
      </c>
      <c r="F191" s="83">
        <v>0</v>
      </c>
      <c r="G191" s="83">
        <v>0</v>
      </c>
      <c r="H191" s="83">
        <v>696</v>
      </c>
      <c r="I191" s="83">
        <v>7020.5932307692301</v>
      </c>
      <c r="J191" s="83">
        <v>291.1626</v>
      </c>
      <c r="K191" s="83">
        <v>6.6</v>
      </c>
      <c r="L191" s="83">
        <v>7930.9642338014201</v>
      </c>
      <c r="M191" s="83">
        <v>952.92454545454598</v>
      </c>
      <c r="N191" s="83">
        <v>0</v>
      </c>
      <c r="O191" s="83">
        <v>0</v>
      </c>
      <c r="P191" s="83">
        <v>1901.1579508674199</v>
      </c>
      <c r="Q191" s="83">
        <v>0</v>
      </c>
      <c r="R191" s="83">
        <v>0</v>
      </c>
      <c r="S191" s="83">
        <v>0</v>
      </c>
      <c r="T191" s="83">
        <v>818.99900000000002</v>
      </c>
      <c r="U191" s="83">
        <v>0</v>
      </c>
      <c r="V191" s="83">
        <v>2724528.32565419</v>
      </c>
      <c r="W191" s="83">
        <v>30207.450239999998</v>
      </c>
      <c r="X191" s="83">
        <v>0</v>
      </c>
      <c r="Y191" s="83">
        <v>0</v>
      </c>
      <c r="Z191" s="83">
        <v>0</v>
      </c>
      <c r="AA191" s="83">
        <v>1861333.7277240399</v>
      </c>
      <c r="AB191" s="83">
        <v>21997032.721289702</v>
      </c>
      <c r="AC191" s="83">
        <v>60969.599999999999</v>
      </c>
      <c r="AD191" s="83">
        <v>0</v>
      </c>
      <c r="AE191" s="83">
        <v>2118411.48577824</v>
      </c>
      <c r="AF191" s="83">
        <v>0</v>
      </c>
      <c r="AG191" s="83">
        <v>0</v>
      </c>
      <c r="AH191" s="83">
        <v>0</v>
      </c>
      <c r="AI191" s="83">
        <v>18613913.757075001</v>
      </c>
      <c r="AJ191" s="83">
        <v>0</v>
      </c>
      <c r="AK191" s="83">
        <v>1127032.6222505299</v>
      </c>
      <c r="AL191" s="83">
        <v>0</v>
      </c>
      <c r="AM191" s="83">
        <v>0</v>
      </c>
      <c r="AN191" s="83">
        <v>48533429.690011799</v>
      </c>
      <c r="AO191" s="83">
        <v>8.1335062220305705</v>
      </c>
      <c r="AP191" s="83">
        <v>167.58564712982599</v>
      </c>
    </row>
    <row r="192" spans="1:42" x14ac:dyDescent="0.2">
      <c r="A192" s="83" t="s">
        <v>311</v>
      </c>
      <c r="B192" s="83">
        <v>2048</v>
      </c>
      <c r="C192" s="83" t="s">
        <v>310</v>
      </c>
      <c r="D192" s="83" t="s">
        <v>297</v>
      </c>
      <c r="E192" s="83">
        <v>0</v>
      </c>
      <c r="F192" s="83">
        <v>0</v>
      </c>
      <c r="G192" s="83">
        <v>0</v>
      </c>
      <c r="H192" s="83">
        <v>696</v>
      </c>
      <c r="I192" s="83">
        <v>7621.4932307692297</v>
      </c>
      <c r="J192" s="83">
        <v>291.1626</v>
      </c>
      <c r="K192" s="83">
        <v>6.6</v>
      </c>
      <c r="L192" s="83">
        <v>7930.9642338014201</v>
      </c>
      <c r="M192" s="83">
        <v>980.91636363636303</v>
      </c>
      <c r="N192" s="83">
        <v>0</v>
      </c>
      <c r="O192" s="83">
        <v>0</v>
      </c>
      <c r="P192" s="83">
        <v>2538.5269636767398</v>
      </c>
      <c r="Q192" s="83">
        <v>0</v>
      </c>
      <c r="R192" s="83">
        <v>0</v>
      </c>
      <c r="S192" s="83">
        <v>0</v>
      </c>
      <c r="T192" s="83">
        <v>818.99900000000002</v>
      </c>
      <c r="U192" s="83">
        <v>0</v>
      </c>
      <c r="V192" s="83">
        <v>3231858.0361194899</v>
      </c>
      <c r="W192" s="83">
        <v>30207.450239999998</v>
      </c>
      <c r="X192" s="83">
        <v>0</v>
      </c>
      <c r="Y192" s="83">
        <v>0</v>
      </c>
      <c r="Z192" s="83">
        <v>0</v>
      </c>
      <c r="AA192" s="83">
        <v>1916009.7411929599</v>
      </c>
      <c r="AB192" s="83">
        <v>21680270.072572298</v>
      </c>
      <c r="AC192" s="83">
        <v>60969.599999999999</v>
      </c>
      <c r="AD192" s="83">
        <v>0</v>
      </c>
      <c r="AE192" s="83">
        <v>2118411.48577824</v>
      </c>
      <c r="AF192" s="83">
        <v>0</v>
      </c>
      <c r="AG192" s="83">
        <v>0</v>
      </c>
      <c r="AH192" s="83">
        <v>0</v>
      </c>
      <c r="AI192" s="83">
        <v>20902672.212624099</v>
      </c>
      <c r="AJ192" s="83">
        <v>0</v>
      </c>
      <c r="AK192" s="83">
        <v>1121003.6559747099</v>
      </c>
      <c r="AL192" s="83">
        <v>0</v>
      </c>
      <c r="AM192" s="83">
        <v>0</v>
      </c>
      <c r="AN192" s="83">
        <v>51061402.254501902</v>
      </c>
      <c r="AO192" s="83">
        <v>8.0253769599979403</v>
      </c>
      <c r="AP192" s="83">
        <v>157.171103919112</v>
      </c>
    </row>
    <row r="193" spans="1:42" x14ac:dyDescent="0.2">
      <c r="A193" s="83" t="s">
        <v>311</v>
      </c>
      <c r="B193" s="83">
        <v>2050</v>
      </c>
      <c r="C193" s="83" t="s">
        <v>310</v>
      </c>
      <c r="D193" s="83" t="s">
        <v>297</v>
      </c>
      <c r="E193" s="83">
        <v>0</v>
      </c>
      <c r="F193" s="83">
        <v>0</v>
      </c>
      <c r="G193" s="83">
        <v>0</v>
      </c>
      <c r="H193" s="83">
        <v>696</v>
      </c>
      <c r="I193" s="83">
        <v>7450.4932307692297</v>
      </c>
      <c r="J193" s="83">
        <v>291.1626</v>
      </c>
      <c r="K193" s="83">
        <v>6.6</v>
      </c>
      <c r="L193" s="83">
        <v>7930.9642338014201</v>
      </c>
      <c r="M193" s="83">
        <v>1008.0618181818199</v>
      </c>
      <c r="N193" s="83">
        <v>0</v>
      </c>
      <c r="O193" s="83">
        <v>0</v>
      </c>
      <c r="P193" s="83">
        <v>2489.0030396647999</v>
      </c>
      <c r="Q193" s="83">
        <v>0</v>
      </c>
      <c r="R193" s="83">
        <v>0</v>
      </c>
      <c r="S193" s="83">
        <v>0</v>
      </c>
      <c r="T193" s="83">
        <v>818.99900000000002</v>
      </c>
      <c r="U193" s="83">
        <v>0</v>
      </c>
      <c r="V193" s="83">
        <v>3075473.7673069402</v>
      </c>
      <c r="W193" s="83">
        <v>30207.450239999998</v>
      </c>
      <c r="X193" s="83">
        <v>0</v>
      </c>
      <c r="Y193" s="83">
        <v>0</v>
      </c>
      <c r="Z193" s="83">
        <v>0</v>
      </c>
      <c r="AA193" s="83">
        <v>1969032.5648161599</v>
      </c>
      <c r="AB193" s="83">
        <v>21385311.405770499</v>
      </c>
      <c r="AC193" s="83">
        <v>60969.599999999999</v>
      </c>
      <c r="AD193" s="83">
        <v>0</v>
      </c>
      <c r="AE193" s="83">
        <v>2118411.48577824</v>
      </c>
      <c r="AF193" s="83">
        <v>0</v>
      </c>
      <c r="AG193" s="83">
        <v>0</v>
      </c>
      <c r="AH193" s="83">
        <v>0</v>
      </c>
      <c r="AI193" s="83">
        <v>20553514.666000199</v>
      </c>
      <c r="AJ193" s="83">
        <v>0</v>
      </c>
      <c r="AK193" s="83">
        <v>1114974.6896988801</v>
      </c>
      <c r="AL193" s="83">
        <v>0</v>
      </c>
      <c r="AM193" s="83">
        <v>0</v>
      </c>
      <c r="AN193" s="83">
        <v>50307895.629610904</v>
      </c>
      <c r="AO193" s="83">
        <v>7.9230634868707401</v>
      </c>
      <c r="AP193" s="83">
        <v>157.49145114722799</v>
      </c>
    </row>
    <row r="194" spans="1:42" x14ac:dyDescent="0.2">
      <c r="A194" s="83" t="s">
        <v>312</v>
      </c>
      <c r="B194" s="83">
        <v>2020</v>
      </c>
      <c r="C194" s="83" t="s">
        <v>313</v>
      </c>
      <c r="D194" s="83" t="s">
        <v>297</v>
      </c>
      <c r="E194" s="83">
        <v>0</v>
      </c>
      <c r="F194" s="83">
        <v>0</v>
      </c>
      <c r="G194" s="83">
        <v>0</v>
      </c>
      <c r="H194" s="83">
        <v>132</v>
      </c>
      <c r="I194" s="83">
        <v>0</v>
      </c>
      <c r="J194" s="83">
        <v>0</v>
      </c>
      <c r="K194" s="83">
        <v>20.8</v>
      </c>
      <c r="L194" s="83">
        <v>248</v>
      </c>
      <c r="M194" s="83">
        <v>9.7936363636363595</v>
      </c>
      <c r="N194" s="83">
        <v>0</v>
      </c>
      <c r="O194" s="83">
        <v>0</v>
      </c>
      <c r="P194" s="83">
        <v>0</v>
      </c>
      <c r="Q194" s="83">
        <v>0</v>
      </c>
      <c r="R194" s="83">
        <v>0</v>
      </c>
      <c r="S194" s="83">
        <v>0</v>
      </c>
      <c r="T194" s="83">
        <v>339</v>
      </c>
      <c r="U194" s="83">
        <v>0</v>
      </c>
      <c r="V194" s="83">
        <v>0</v>
      </c>
      <c r="W194" s="83">
        <v>14646.036480000001</v>
      </c>
      <c r="X194" s="83">
        <v>0</v>
      </c>
      <c r="Y194" s="83">
        <v>0</v>
      </c>
      <c r="Z194" s="83">
        <v>0</v>
      </c>
      <c r="AA194" s="83">
        <v>14008.971870810001</v>
      </c>
      <c r="AB194" s="83">
        <v>793653.07807865005</v>
      </c>
      <c r="AC194" s="83">
        <v>11563.2</v>
      </c>
      <c r="AD194" s="83">
        <v>0</v>
      </c>
      <c r="AE194" s="83">
        <v>1479948.4880476401</v>
      </c>
      <c r="AF194" s="83">
        <v>0</v>
      </c>
      <c r="AG194" s="83">
        <v>0</v>
      </c>
      <c r="AH194" s="83">
        <v>0</v>
      </c>
      <c r="AI194" s="83">
        <v>0</v>
      </c>
      <c r="AJ194" s="83">
        <v>0</v>
      </c>
      <c r="AK194" s="83">
        <v>0</v>
      </c>
      <c r="AL194" s="83">
        <v>0</v>
      </c>
      <c r="AM194" s="83">
        <v>0</v>
      </c>
      <c r="AN194" s="83">
        <v>2313819.7744771</v>
      </c>
      <c r="AO194" s="83">
        <v>0.32282026051914497</v>
      </c>
      <c r="AP194" s="83">
        <v>139.518325532548</v>
      </c>
    </row>
    <row r="195" spans="1:42" x14ac:dyDescent="0.2">
      <c r="A195" s="83" t="s">
        <v>312</v>
      </c>
      <c r="B195" s="83">
        <v>2022</v>
      </c>
      <c r="C195" s="83" t="s">
        <v>313</v>
      </c>
      <c r="D195" s="83" t="s">
        <v>297</v>
      </c>
      <c r="E195" s="83">
        <v>0</v>
      </c>
      <c r="F195" s="83">
        <v>0</v>
      </c>
      <c r="G195" s="83">
        <v>0</v>
      </c>
      <c r="H195" s="83">
        <v>132</v>
      </c>
      <c r="I195" s="83">
        <v>0</v>
      </c>
      <c r="J195" s="83">
        <v>0</v>
      </c>
      <c r="K195" s="83">
        <v>20.8</v>
      </c>
      <c r="L195" s="83">
        <v>248</v>
      </c>
      <c r="M195" s="83">
        <v>15.087272727272699</v>
      </c>
      <c r="N195" s="83">
        <v>0</v>
      </c>
      <c r="O195" s="83">
        <v>0</v>
      </c>
      <c r="P195" s="83">
        <v>0</v>
      </c>
      <c r="Q195" s="83">
        <v>0</v>
      </c>
      <c r="R195" s="83">
        <v>0</v>
      </c>
      <c r="S195" s="83">
        <v>0</v>
      </c>
      <c r="T195" s="83">
        <v>339</v>
      </c>
      <c r="U195" s="83">
        <v>0</v>
      </c>
      <c r="V195" s="83">
        <v>0</v>
      </c>
      <c r="W195" s="83">
        <v>14646.036480000001</v>
      </c>
      <c r="X195" s="83">
        <v>0</v>
      </c>
      <c r="Y195" s="83">
        <v>0</v>
      </c>
      <c r="Z195" s="83">
        <v>0</v>
      </c>
      <c r="AA195" s="83">
        <v>21581.072790120001</v>
      </c>
      <c r="AB195" s="83">
        <v>333609.21751172398</v>
      </c>
      <c r="AC195" s="83">
        <v>11563.2</v>
      </c>
      <c r="AD195" s="83">
        <v>0</v>
      </c>
      <c r="AE195" s="83">
        <v>1479948.4880476401</v>
      </c>
      <c r="AF195" s="83">
        <v>0</v>
      </c>
      <c r="AG195" s="83">
        <v>0</v>
      </c>
      <c r="AH195" s="83">
        <v>0</v>
      </c>
      <c r="AI195" s="83">
        <v>0</v>
      </c>
      <c r="AJ195" s="83">
        <v>0</v>
      </c>
      <c r="AK195" s="83">
        <v>0</v>
      </c>
      <c r="AL195" s="83">
        <v>0</v>
      </c>
      <c r="AM195" s="83">
        <v>0</v>
      </c>
      <c r="AN195" s="83">
        <v>1861348.0148294801</v>
      </c>
      <c r="AO195" s="83">
        <v>0.14064289173464301</v>
      </c>
      <c r="AP195" s="83">
        <v>75.559696850955007</v>
      </c>
    </row>
    <row r="196" spans="1:42" x14ac:dyDescent="0.2">
      <c r="A196" s="83" t="s">
        <v>312</v>
      </c>
      <c r="B196" s="83">
        <v>2024</v>
      </c>
      <c r="C196" s="83" t="s">
        <v>313</v>
      </c>
      <c r="D196" s="83" t="s">
        <v>297</v>
      </c>
      <c r="E196" s="83">
        <v>0</v>
      </c>
      <c r="F196" s="83">
        <v>0</v>
      </c>
      <c r="G196" s="83">
        <v>0</v>
      </c>
      <c r="H196" s="83">
        <v>132</v>
      </c>
      <c r="I196" s="83">
        <v>0</v>
      </c>
      <c r="J196" s="83">
        <v>0</v>
      </c>
      <c r="K196" s="83">
        <v>20.8</v>
      </c>
      <c r="L196" s="83">
        <v>248</v>
      </c>
      <c r="M196" s="83">
        <v>25.156363636363601</v>
      </c>
      <c r="N196" s="83">
        <v>0</v>
      </c>
      <c r="O196" s="83">
        <v>0</v>
      </c>
      <c r="P196" s="83">
        <v>0</v>
      </c>
      <c r="Q196" s="83">
        <v>0</v>
      </c>
      <c r="R196" s="83">
        <v>0</v>
      </c>
      <c r="S196" s="83">
        <v>0</v>
      </c>
      <c r="T196" s="83">
        <v>366</v>
      </c>
      <c r="U196" s="83">
        <v>0</v>
      </c>
      <c r="V196" s="83">
        <v>0</v>
      </c>
      <c r="W196" s="83">
        <v>14646.036480000001</v>
      </c>
      <c r="X196" s="83">
        <v>0</v>
      </c>
      <c r="Y196" s="83">
        <v>0</v>
      </c>
      <c r="Z196" s="83">
        <v>0</v>
      </c>
      <c r="AA196" s="83">
        <v>35974.66518584</v>
      </c>
      <c r="AB196" s="83">
        <v>363725.733111704</v>
      </c>
      <c r="AC196" s="83">
        <v>11563.2</v>
      </c>
      <c r="AD196" s="83">
        <v>0</v>
      </c>
      <c r="AE196" s="83">
        <v>1602851.0451676401</v>
      </c>
      <c r="AF196" s="83">
        <v>0</v>
      </c>
      <c r="AG196" s="83">
        <v>0</v>
      </c>
      <c r="AH196" s="83">
        <v>0</v>
      </c>
      <c r="AI196" s="83">
        <v>0</v>
      </c>
      <c r="AJ196" s="83">
        <v>0</v>
      </c>
      <c r="AK196" s="83">
        <v>0</v>
      </c>
      <c r="AL196" s="83">
        <v>0</v>
      </c>
      <c r="AM196" s="83">
        <v>0</v>
      </c>
      <c r="AN196" s="83">
        <v>2028760.67994518</v>
      </c>
      <c r="AO196" s="83">
        <v>0.152569031912234</v>
      </c>
      <c r="AP196" s="83">
        <v>75.203070239096405</v>
      </c>
    </row>
    <row r="197" spans="1:42" x14ac:dyDescent="0.2">
      <c r="A197" s="83" t="s">
        <v>312</v>
      </c>
      <c r="B197" s="83">
        <v>2026</v>
      </c>
      <c r="C197" s="83" t="s">
        <v>313</v>
      </c>
      <c r="D197" s="83" t="s">
        <v>297</v>
      </c>
      <c r="E197" s="83">
        <v>0</v>
      </c>
      <c r="F197" s="83">
        <v>0</v>
      </c>
      <c r="G197" s="83">
        <v>0</v>
      </c>
      <c r="H197" s="83">
        <v>132</v>
      </c>
      <c r="I197" s="83">
        <v>0</v>
      </c>
      <c r="J197" s="83">
        <v>0</v>
      </c>
      <c r="K197" s="83">
        <v>20.8</v>
      </c>
      <c r="L197" s="83">
        <v>248</v>
      </c>
      <c r="M197" s="83">
        <v>31.3272727272727</v>
      </c>
      <c r="N197" s="83">
        <v>0</v>
      </c>
      <c r="O197" s="83">
        <v>0</v>
      </c>
      <c r="P197" s="83">
        <v>7.9423489727077606E-2</v>
      </c>
      <c r="Q197" s="83">
        <v>0</v>
      </c>
      <c r="R197" s="83">
        <v>0</v>
      </c>
      <c r="S197" s="83">
        <v>0</v>
      </c>
      <c r="T197" s="83">
        <v>366</v>
      </c>
      <c r="U197" s="83">
        <v>0</v>
      </c>
      <c r="V197" s="83">
        <v>28.167300000000001</v>
      </c>
      <c r="W197" s="83">
        <v>14646.036480000001</v>
      </c>
      <c r="X197" s="83">
        <v>0</v>
      </c>
      <c r="Y197" s="83">
        <v>0</v>
      </c>
      <c r="Z197" s="83">
        <v>0</v>
      </c>
      <c r="AA197" s="83">
        <v>44811.0248461999</v>
      </c>
      <c r="AB197" s="83">
        <v>387722.13119827298</v>
      </c>
      <c r="AC197" s="83">
        <v>11563.2</v>
      </c>
      <c r="AD197" s="83">
        <v>0</v>
      </c>
      <c r="AE197" s="83">
        <v>1602851.0451676401</v>
      </c>
      <c r="AF197" s="83">
        <v>0</v>
      </c>
      <c r="AG197" s="83">
        <v>0</v>
      </c>
      <c r="AH197" s="83">
        <v>0</v>
      </c>
      <c r="AI197" s="83">
        <v>0</v>
      </c>
      <c r="AJ197" s="83">
        <v>0</v>
      </c>
      <c r="AK197" s="83">
        <v>0</v>
      </c>
      <c r="AL197" s="83">
        <v>0</v>
      </c>
      <c r="AM197" s="83">
        <v>0</v>
      </c>
      <c r="AN197" s="83">
        <v>2061621.60499211</v>
      </c>
      <c r="AO197" s="83">
        <v>0.162071605554516</v>
      </c>
      <c r="AP197" s="83">
        <v>78.613653039950407</v>
      </c>
    </row>
    <row r="198" spans="1:42" x14ac:dyDescent="0.2">
      <c r="A198" s="83" t="s">
        <v>312</v>
      </c>
      <c r="B198" s="83">
        <v>2028</v>
      </c>
      <c r="C198" s="83" t="s">
        <v>313</v>
      </c>
      <c r="D198" s="83" t="s">
        <v>297</v>
      </c>
      <c r="E198" s="83">
        <v>0</v>
      </c>
      <c r="F198" s="83">
        <v>0</v>
      </c>
      <c r="G198" s="83">
        <v>0</v>
      </c>
      <c r="H198" s="83">
        <v>132</v>
      </c>
      <c r="I198" s="83">
        <v>0</v>
      </c>
      <c r="J198" s="83">
        <v>0</v>
      </c>
      <c r="K198" s="83">
        <v>20.8</v>
      </c>
      <c r="L198" s="83">
        <v>248</v>
      </c>
      <c r="M198" s="83">
        <v>40.017272727272697</v>
      </c>
      <c r="N198" s="83">
        <v>0</v>
      </c>
      <c r="O198" s="83">
        <v>0</v>
      </c>
      <c r="P198" s="83">
        <v>0.29563187842856697</v>
      </c>
      <c r="Q198" s="83">
        <v>0</v>
      </c>
      <c r="R198" s="83">
        <v>0</v>
      </c>
      <c r="S198" s="83">
        <v>0</v>
      </c>
      <c r="T198" s="83">
        <v>366</v>
      </c>
      <c r="U198" s="83">
        <v>0</v>
      </c>
      <c r="V198" s="83">
        <v>69.29965</v>
      </c>
      <c r="W198" s="83">
        <v>14646.036480000001</v>
      </c>
      <c r="X198" s="83">
        <v>0</v>
      </c>
      <c r="Y198" s="83">
        <v>0</v>
      </c>
      <c r="Z198" s="83">
        <v>0</v>
      </c>
      <c r="AA198" s="83">
        <v>57241.337861430002</v>
      </c>
      <c r="AB198" s="83">
        <v>380449.85600000003</v>
      </c>
      <c r="AC198" s="83">
        <v>11563.2</v>
      </c>
      <c r="AD198" s="83">
        <v>0</v>
      </c>
      <c r="AE198" s="83">
        <v>1602851.0451676401</v>
      </c>
      <c r="AF198" s="83">
        <v>0</v>
      </c>
      <c r="AG198" s="83">
        <v>0</v>
      </c>
      <c r="AH198" s="83">
        <v>0</v>
      </c>
      <c r="AI198" s="83">
        <v>0</v>
      </c>
      <c r="AJ198" s="83">
        <v>0</v>
      </c>
      <c r="AK198" s="83">
        <v>0</v>
      </c>
      <c r="AL198" s="83">
        <v>0</v>
      </c>
      <c r="AM198" s="83">
        <v>0</v>
      </c>
      <c r="AN198" s="83">
        <v>2066820.77515907</v>
      </c>
      <c r="AO198" s="83">
        <v>0.159191784576</v>
      </c>
      <c r="AP198" s="83">
        <v>77.022539394470598</v>
      </c>
    </row>
    <row r="199" spans="1:42" x14ac:dyDescent="0.2">
      <c r="A199" s="83" t="s">
        <v>312</v>
      </c>
      <c r="B199" s="83">
        <v>2030</v>
      </c>
      <c r="C199" s="83" t="s">
        <v>313</v>
      </c>
      <c r="D199" s="83" t="s">
        <v>297</v>
      </c>
      <c r="E199" s="83">
        <v>0</v>
      </c>
      <c r="F199" s="83">
        <v>0</v>
      </c>
      <c r="G199" s="83">
        <v>0</v>
      </c>
      <c r="H199" s="83">
        <v>132</v>
      </c>
      <c r="I199" s="83">
        <v>0</v>
      </c>
      <c r="J199" s="83">
        <v>0</v>
      </c>
      <c r="K199" s="83">
        <v>20.8</v>
      </c>
      <c r="L199" s="83">
        <v>248</v>
      </c>
      <c r="M199" s="83">
        <v>51.772727272727302</v>
      </c>
      <c r="N199" s="83">
        <v>0</v>
      </c>
      <c r="O199" s="83">
        <v>0</v>
      </c>
      <c r="P199" s="83">
        <v>0.479111261622642</v>
      </c>
      <c r="Q199" s="83">
        <v>0</v>
      </c>
      <c r="R199" s="83">
        <v>0</v>
      </c>
      <c r="S199" s="83">
        <v>0</v>
      </c>
      <c r="T199" s="83">
        <v>366</v>
      </c>
      <c r="U199" s="83">
        <v>0</v>
      </c>
      <c r="V199" s="83">
        <v>58.037149999999997</v>
      </c>
      <c r="W199" s="83">
        <v>14646.036480000001</v>
      </c>
      <c r="X199" s="83">
        <v>0</v>
      </c>
      <c r="Y199" s="83">
        <v>0</v>
      </c>
      <c r="Z199" s="83">
        <v>0</v>
      </c>
      <c r="AA199" s="83">
        <v>74056.525391499905</v>
      </c>
      <c r="AB199" s="83">
        <v>448092.96569525602</v>
      </c>
      <c r="AC199" s="83">
        <v>11563.2</v>
      </c>
      <c r="AD199" s="83">
        <v>0</v>
      </c>
      <c r="AE199" s="83">
        <v>1602851.0451676401</v>
      </c>
      <c r="AF199" s="83">
        <v>0</v>
      </c>
      <c r="AG199" s="83">
        <v>0</v>
      </c>
      <c r="AH199" s="83">
        <v>0</v>
      </c>
      <c r="AI199" s="83">
        <v>0</v>
      </c>
      <c r="AJ199" s="83">
        <v>0</v>
      </c>
      <c r="AK199" s="83">
        <v>0</v>
      </c>
      <c r="AL199" s="83">
        <v>0</v>
      </c>
      <c r="AM199" s="83">
        <v>0</v>
      </c>
      <c r="AN199" s="83">
        <v>2151267.8098843899</v>
      </c>
      <c r="AO199" s="83">
        <v>0.18597845601532101</v>
      </c>
      <c r="AP199" s="83">
        <v>86.450629326952793</v>
      </c>
    </row>
    <row r="200" spans="1:42" x14ac:dyDescent="0.2">
      <c r="A200" s="83" t="s">
        <v>312</v>
      </c>
      <c r="B200" s="83">
        <v>2032</v>
      </c>
      <c r="C200" s="83" t="s">
        <v>313</v>
      </c>
      <c r="D200" s="83" t="s">
        <v>297</v>
      </c>
      <c r="E200" s="83">
        <v>0</v>
      </c>
      <c r="F200" s="83">
        <v>0</v>
      </c>
      <c r="G200" s="83">
        <v>0</v>
      </c>
      <c r="H200" s="83">
        <v>132</v>
      </c>
      <c r="I200" s="83">
        <v>0</v>
      </c>
      <c r="J200" s="83">
        <v>0</v>
      </c>
      <c r="K200" s="83">
        <v>15</v>
      </c>
      <c r="L200" s="83">
        <v>248</v>
      </c>
      <c r="M200" s="83">
        <v>58.89</v>
      </c>
      <c r="N200" s="83">
        <v>0</v>
      </c>
      <c r="O200" s="83">
        <v>0</v>
      </c>
      <c r="P200" s="83">
        <v>0.81099549756185396</v>
      </c>
      <c r="Q200" s="83">
        <v>0</v>
      </c>
      <c r="R200" s="83">
        <v>0</v>
      </c>
      <c r="S200" s="83">
        <v>0</v>
      </c>
      <c r="T200" s="83">
        <v>366</v>
      </c>
      <c r="U200" s="83">
        <v>0</v>
      </c>
      <c r="V200" s="83">
        <v>118.0677693952</v>
      </c>
      <c r="W200" s="83">
        <v>14646.036480000001</v>
      </c>
      <c r="X200" s="83">
        <v>0</v>
      </c>
      <c r="Y200" s="83">
        <v>0</v>
      </c>
      <c r="Z200" s="83">
        <v>0</v>
      </c>
      <c r="AA200" s="83">
        <v>84237.184518630005</v>
      </c>
      <c r="AB200" s="83">
        <v>143893.32</v>
      </c>
      <c r="AC200" s="83">
        <v>11563.2</v>
      </c>
      <c r="AD200" s="83">
        <v>0</v>
      </c>
      <c r="AE200" s="83">
        <v>1602851.0451676401</v>
      </c>
      <c r="AF200" s="83">
        <v>0</v>
      </c>
      <c r="AG200" s="83">
        <v>0</v>
      </c>
      <c r="AH200" s="83">
        <v>0</v>
      </c>
      <c r="AI200" s="83">
        <v>0</v>
      </c>
      <c r="AJ200" s="83">
        <v>0</v>
      </c>
      <c r="AK200" s="83">
        <v>0</v>
      </c>
      <c r="AL200" s="83">
        <v>0</v>
      </c>
      <c r="AM200" s="83">
        <v>0</v>
      </c>
      <c r="AN200" s="83">
        <v>1857308.8539356601</v>
      </c>
      <c r="AO200" s="83">
        <v>6.5515396320000002E-2</v>
      </c>
      <c r="AP200" s="83">
        <v>35.2743681704697</v>
      </c>
    </row>
    <row r="201" spans="1:42" x14ac:dyDescent="0.2">
      <c r="A201" s="83" t="s">
        <v>312</v>
      </c>
      <c r="B201" s="83">
        <v>2034</v>
      </c>
      <c r="C201" s="83" t="s">
        <v>313</v>
      </c>
      <c r="D201" s="83" t="s">
        <v>297</v>
      </c>
      <c r="E201" s="83">
        <v>0</v>
      </c>
      <c r="F201" s="83">
        <v>0</v>
      </c>
      <c r="G201" s="83">
        <v>0</v>
      </c>
      <c r="H201" s="83">
        <v>132</v>
      </c>
      <c r="I201" s="83">
        <v>0</v>
      </c>
      <c r="J201" s="83">
        <v>0</v>
      </c>
      <c r="K201" s="83">
        <v>15</v>
      </c>
      <c r="L201" s="83">
        <v>248</v>
      </c>
      <c r="M201" s="83">
        <v>63.402727272727297</v>
      </c>
      <c r="N201" s="83">
        <v>0</v>
      </c>
      <c r="O201" s="83">
        <v>0</v>
      </c>
      <c r="P201" s="83">
        <v>0.81099549756185396</v>
      </c>
      <c r="Q201" s="83">
        <v>0</v>
      </c>
      <c r="R201" s="83">
        <v>0</v>
      </c>
      <c r="S201" s="83">
        <v>0</v>
      </c>
      <c r="T201" s="83">
        <v>366</v>
      </c>
      <c r="U201" s="83">
        <v>0</v>
      </c>
      <c r="V201" s="83">
        <v>0</v>
      </c>
      <c r="W201" s="83">
        <v>14646.036480000001</v>
      </c>
      <c r="X201" s="83">
        <v>0</v>
      </c>
      <c r="Y201" s="83">
        <v>0</v>
      </c>
      <c r="Z201" s="83">
        <v>0</v>
      </c>
      <c r="AA201" s="83">
        <v>90575.137185646003</v>
      </c>
      <c r="AB201" s="83">
        <v>126165.315624939</v>
      </c>
      <c r="AC201" s="83">
        <v>11563.2</v>
      </c>
      <c r="AD201" s="83">
        <v>0</v>
      </c>
      <c r="AE201" s="83">
        <v>1602851.0451676401</v>
      </c>
      <c r="AF201" s="83">
        <v>0</v>
      </c>
      <c r="AG201" s="83">
        <v>0</v>
      </c>
      <c r="AH201" s="83">
        <v>0</v>
      </c>
      <c r="AI201" s="83">
        <v>0</v>
      </c>
      <c r="AJ201" s="83">
        <v>0</v>
      </c>
      <c r="AK201" s="83">
        <v>0</v>
      </c>
      <c r="AL201" s="83">
        <v>0</v>
      </c>
      <c r="AM201" s="83">
        <v>0</v>
      </c>
      <c r="AN201" s="83">
        <v>1845800.73445822</v>
      </c>
      <c r="AO201" s="83">
        <v>5.8495106587475899E-2</v>
      </c>
      <c r="AP201" s="83">
        <v>31.690910885158502</v>
      </c>
    </row>
    <row r="202" spans="1:42" x14ac:dyDescent="0.2">
      <c r="A202" s="83" t="s">
        <v>312</v>
      </c>
      <c r="B202" s="83">
        <v>2036</v>
      </c>
      <c r="C202" s="83" t="s">
        <v>313</v>
      </c>
      <c r="D202" s="83" t="s">
        <v>297</v>
      </c>
      <c r="E202" s="83">
        <v>0</v>
      </c>
      <c r="F202" s="83">
        <v>0</v>
      </c>
      <c r="G202" s="83">
        <v>0</v>
      </c>
      <c r="H202" s="83">
        <v>132</v>
      </c>
      <c r="I202" s="83">
        <v>0</v>
      </c>
      <c r="J202" s="83">
        <v>0</v>
      </c>
      <c r="K202" s="83">
        <v>15</v>
      </c>
      <c r="L202" s="83">
        <v>248</v>
      </c>
      <c r="M202" s="83">
        <v>67.8154545454545</v>
      </c>
      <c r="N202" s="83">
        <v>0</v>
      </c>
      <c r="O202" s="83">
        <v>0</v>
      </c>
      <c r="P202" s="83">
        <v>0.81099549756185396</v>
      </c>
      <c r="Q202" s="83">
        <v>0</v>
      </c>
      <c r="R202" s="83">
        <v>0</v>
      </c>
      <c r="S202" s="83">
        <v>0</v>
      </c>
      <c r="T202" s="83">
        <v>366</v>
      </c>
      <c r="U202" s="83">
        <v>0</v>
      </c>
      <c r="V202" s="83">
        <v>0</v>
      </c>
      <c r="W202" s="83">
        <v>14646.036480000001</v>
      </c>
      <c r="X202" s="83">
        <v>0</v>
      </c>
      <c r="Y202" s="83">
        <v>0</v>
      </c>
      <c r="Z202" s="83">
        <v>0</v>
      </c>
      <c r="AA202" s="83">
        <v>96979.529428089998</v>
      </c>
      <c r="AB202" s="83">
        <v>73885.648000000001</v>
      </c>
      <c r="AC202" s="83">
        <v>11563.2</v>
      </c>
      <c r="AD202" s="83">
        <v>0</v>
      </c>
      <c r="AE202" s="83">
        <v>1602851.0451676401</v>
      </c>
      <c r="AF202" s="83">
        <v>0</v>
      </c>
      <c r="AG202" s="83">
        <v>0</v>
      </c>
      <c r="AH202" s="83">
        <v>0</v>
      </c>
      <c r="AI202" s="83">
        <v>0</v>
      </c>
      <c r="AJ202" s="83">
        <v>0</v>
      </c>
      <c r="AK202" s="83">
        <v>0</v>
      </c>
      <c r="AL202" s="83">
        <v>0</v>
      </c>
      <c r="AM202" s="83">
        <v>0</v>
      </c>
      <c r="AN202" s="83">
        <v>1799925.4590757301</v>
      </c>
      <c r="AO202" s="83">
        <v>3.7792358207999997E-2</v>
      </c>
      <c r="AP202" s="83">
        <v>20.996624064313401</v>
      </c>
    </row>
    <row r="203" spans="1:42" x14ac:dyDescent="0.2">
      <c r="A203" s="83" t="s">
        <v>312</v>
      </c>
      <c r="B203" s="83">
        <v>2038</v>
      </c>
      <c r="C203" s="83" t="s">
        <v>313</v>
      </c>
      <c r="D203" s="83" t="s">
        <v>297</v>
      </c>
      <c r="E203" s="83">
        <v>0</v>
      </c>
      <c r="F203" s="83">
        <v>0</v>
      </c>
      <c r="G203" s="83">
        <v>0</v>
      </c>
      <c r="H203" s="83">
        <v>132</v>
      </c>
      <c r="I203" s="83">
        <v>0</v>
      </c>
      <c r="J203" s="83">
        <v>0</v>
      </c>
      <c r="K203" s="83">
        <v>15</v>
      </c>
      <c r="L203" s="83">
        <v>248</v>
      </c>
      <c r="M203" s="83">
        <v>71.466363636363596</v>
      </c>
      <c r="N203" s="83">
        <v>0</v>
      </c>
      <c r="O203" s="83">
        <v>0</v>
      </c>
      <c r="P203" s="83">
        <v>1.03468954008614</v>
      </c>
      <c r="Q203" s="83">
        <v>0</v>
      </c>
      <c r="R203" s="83">
        <v>0</v>
      </c>
      <c r="S203" s="83">
        <v>0</v>
      </c>
      <c r="T203" s="83">
        <v>366</v>
      </c>
      <c r="U203" s="83">
        <v>0</v>
      </c>
      <c r="V203" s="83">
        <v>78.789050000000003</v>
      </c>
      <c r="W203" s="83">
        <v>14646.036480000001</v>
      </c>
      <c r="X203" s="83">
        <v>0</v>
      </c>
      <c r="Y203" s="83">
        <v>0</v>
      </c>
      <c r="Z203" s="83">
        <v>0</v>
      </c>
      <c r="AA203" s="83">
        <v>102226.61335561</v>
      </c>
      <c r="AB203" s="83">
        <v>0</v>
      </c>
      <c r="AC203" s="83">
        <v>11563.2</v>
      </c>
      <c r="AD203" s="83">
        <v>0</v>
      </c>
      <c r="AE203" s="83">
        <v>1602851.0451676401</v>
      </c>
      <c r="AF203" s="83">
        <v>0</v>
      </c>
      <c r="AG203" s="83">
        <v>0</v>
      </c>
      <c r="AH203" s="83">
        <v>0</v>
      </c>
      <c r="AI203" s="83">
        <v>0</v>
      </c>
      <c r="AJ203" s="83">
        <v>0</v>
      </c>
      <c r="AK203" s="83">
        <v>0</v>
      </c>
      <c r="AL203" s="83">
        <v>0</v>
      </c>
      <c r="AM203" s="83">
        <v>0</v>
      </c>
      <c r="AN203" s="83">
        <v>1731365.6840532499</v>
      </c>
      <c r="AO203" s="83">
        <v>8.5336415999999991E-3</v>
      </c>
      <c r="AP203" s="83">
        <v>4.9288499122970499</v>
      </c>
    </row>
    <row r="204" spans="1:42" x14ac:dyDescent="0.2">
      <c r="A204" s="83" t="s">
        <v>312</v>
      </c>
      <c r="B204" s="83">
        <v>2040</v>
      </c>
      <c r="C204" s="83" t="s">
        <v>313</v>
      </c>
      <c r="D204" s="83" t="s">
        <v>297</v>
      </c>
      <c r="E204" s="83">
        <v>0</v>
      </c>
      <c r="F204" s="83">
        <v>0</v>
      </c>
      <c r="G204" s="83">
        <v>0</v>
      </c>
      <c r="H204" s="83">
        <v>132</v>
      </c>
      <c r="I204" s="83">
        <v>0</v>
      </c>
      <c r="J204" s="83">
        <v>0</v>
      </c>
      <c r="K204" s="83">
        <v>15</v>
      </c>
      <c r="L204" s="83">
        <v>248</v>
      </c>
      <c r="M204" s="83">
        <v>75.685454545454505</v>
      </c>
      <c r="N204" s="83">
        <v>0</v>
      </c>
      <c r="O204" s="83">
        <v>0</v>
      </c>
      <c r="P204" s="83">
        <v>1.11009202633028</v>
      </c>
      <c r="Q204" s="83">
        <v>0</v>
      </c>
      <c r="R204" s="83">
        <v>0</v>
      </c>
      <c r="S204" s="83">
        <v>0</v>
      </c>
      <c r="T204" s="83">
        <v>366</v>
      </c>
      <c r="U204" s="83">
        <v>0</v>
      </c>
      <c r="V204" s="83">
        <v>24.48</v>
      </c>
      <c r="W204" s="83">
        <v>14646.036480000001</v>
      </c>
      <c r="X204" s="83">
        <v>0</v>
      </c>
      <c r="Y204" s="83">
        <v>0</v>
      </c>
      <c r="Z204" s="83">
        <v>0</v>
      </c>
      <c r="AA204" s="83">
        <v>108261.66751437999</v>
      </c>
      <c r="AB204" s="83">
        <v>0</v>
      </c>
      <c r="AC204" s="83">
        <v>11563.2</v>
      </c>
      <c r="AD204" s="83">
        <v>0</v>
      </c>
      <c r="AE204" s="83">
        <v>1602851.0451676401</v>
      </c>
      <c r="AF204" s="83">
        <v>0</v>
      </c>
      <c r="AG204" s="83">
        <v>0</v>
      </c>
      <c r="AH204" s="83">
        <v>0</v>
      </c>
      <c r="AI204" s="83">
        <v>0</v>
      </c>
      <c r="AJ204" s="83">
        <v>0</v>
      </c>
      <c r="AK204" s="83">
        <v>0</v>
      </c>
      <c r="AL204" s="83">
        <v>0</v>
      </c>
      <c r="AM204" s="83">
        <v>0</v>
      </c>
      <c r="AN204" s="83">
        <v>1737346.4291620201</v>
      </c>
      <c r="AO204" s="83">
        <v>8.5336415999999991E-3</v>
      </c>
      <c r="AP204" s="83">
        <v>4.9118825449890497</v>
      </c>
    </row>
    <row r="205" spans="1:42" x14ac:dyDescent="0.2">
      <c r="A205" s="83" t="s">
        <v>312</v>
      </c>
      <c r="B205" s="83">
        <v>2042</v>
      </c>
      <c r="C205" s="83" t="s">
        <v>313</v>
      </c>
      <c r="D205" s="83" t="s">
        <v>297</v>
      </c>
      <c r="E205" s="83">
        <v>0</v>
      </c>
      <c r="F205" s="83">
        <v>0</v>
      </c>
      <c r="G205" s="83">
        <v>0</v>
      </c>
      <c r="H205" s="83">
        <v>132</v>
      </c>
      <c r="I205" s="83">
        <v>0</v>
      </c>
      <c r="J205" s="83">
        <v>0</v>
      </c>
      <c r="K205" s="83">
        <v>15</v>
      </c>
      <c r="L205" s="83">
        <v>248</v>
      </c>
      <c r="M205" s="83">
        <v>79.161818181818205</v>
      </c>
      <c r="N205" s="83">
        <v>0</v>
      </c>
      <c r="O205" s="83">
        <v>0</v>
      </c>
      <c r="P205" s="83">
        <v>1.3538384603015501</v>
      </c>
      <c r="Q205" s="83">
        <v>0</v>
      </c>
      <c r="R205" s="83">
        <v>0</v>
      </c>
      <c r="S205" s="83">
        <v>0</v>
      </c>
      <c r="T205" s="83">
        <v>366</v>
      </c>
      <c r="U205" s="83">
        <v>0</v>
      </c>
      <c r="V205" s="83">
        <v>134.406901448452</v>
      </c>
      <c r="W205" s="83">
        <v>14646.036480000001</v>
      </c>
      <c r="X205" s="83">
        <v>0</v>
      </c>
      <c r="Y205" s="83">
        <v>0</v>
      </c>
      <c r="Z205" s="83">
        <v>0</v>
      </c>
      <c r="AA205" s="83">
        <v>113234.31287166</v>
      </c>
      <c r="AB205" s="83">
        <v>0</v>
      </c>
      <c r="AC205" s="83">
        <v>11563.2</v>
      </c>
      <c r="AD205" s="83">
        <v>0</v>
      </c>
      <c r="AE205" s="83">
        <v>1602851.0451676401</v>
      </c>
      <c r="AF205" s="83">
        <v>0</v>
      </c>
      <c r="AG205" s="83">
        <v>0</v>
      </c>
      <c r="AH205" s="83">
        <v>0</v>
      </c>
      <c r="AI205" s="83">
        <v>0</v>
      </c>
      <c r="AJ205" s="83">
        <v>0</v>
      </c>
      <c r="AK205" s="83">
        <v>0</v>
      </c>
      <c r="AL205" s="83">
        <v>0</v>
      </c>
      <c r="AM205" s="83">
        <v>0</v>
      </c>
      <c r="AN205" s="83">
        <v>1742429.00142075</v>
      </c>
      <c r="AO205" s="83">
        <v>8.5336415999999991E-3</v>
      </c>
      <c r="AP205" s="83">
        <v>4.8975548461611798</v>
      </c>
    </row>
    <row r="206" spans="1:42" x14ac:dyDescent="0.2">
      <c r="A206" s="83" t="s">
        <v>312</v>
      </c>
      <c r="B206" s="83">
        <v>2044</v>
      </c>
      <c r="C206" s="83" t="s">
        <v>313</v>
      </c>
      <c r="D206" s="83" t="s">
        <v>297</v>
      </c>
      <c r="E206" s="83">
        <v>0</v>
      </c>
      <c r="F206" s="83">
        <v>0</v>
      </c>
      <c r="G206" s="83">
        <v>0</v>
      </c>
      <c r="H206" s="83">
        <v>0</v>
      </c>
      <c r="I206" s="83">
        <v>0</v>
      </c>
      <c r="J206" s="83">
        <v>0</v>
      </c>
      <c r="K206" s="83">
        <v>15</v>
      </c>
      <c r="L206" s="83">
        <v>1272.9452882529699</v>
      </c>
      <c r="M206" s="83">
        <v>82.594545454545496</v>
      </c>
      <c r="N206" s="83">
        <v>0</v>
      </c>
      <c r="O206" s="83">
        <v>0</v>
      </c>
      <c r="P206" s="83">
        <v>1.4189580332451599</v>
      </c>
      <c r="Q206" s="83">
        <v>0</v>
      </c>
      <c r="R206" s="83">
        <v>0</v>
      </c>
      <c r="S206" s="83">
        <v>0</v>
      </c>
      <c r="T206" s="83">
        <v>366</v>
      </c>
      <c r="U206" s="83">
        <v>0</v>
      </c>
      <c r="V206" s="83">
        <v>158.432151448452</v>
      </c>
      <c r="W206" s="83">
        <v>14646.036480000001</v>
      </c>
      <c r="X206" s="83">
        <v>0</v>
      </c>
      <c r="Y206" s="83">
        <v>0</v>
      </c>
      <c r="Z206" s="83">
        <v>0</v>
      </c>
      <c r="AA206" s="83">
        <v>118144.54008638</v>
      </c>
      <c r="AB206" s="83">
        <v>5860550.2344376501</v>
      </c>
      <c r="AC206" s="83">
        <v>0</v>
      </c>
      <c r="AD206" s="83">
        <v>0</v>
      </c>
      <c r="AE206" s="83">
        <v>1602851.0451676401</v>
      </c>
      <c r="AF206" s="83">
        <v>0</v>
      </c>
      <c r="AG206" s="83">
        <v>0</v>
      </c>
      <c r="AH206" s="83">
        <v>0</v>
      </c>
      <c r="AI206" s="83">
        <v>0</v>
      </c>
      <c r="AJ206" s="83">
        <v>0</v>
      </c>
      <c r="AK206" s="83">
        <v>0</v>
      </c>
      <c r="AL206" s="83">
        <v>0</v>
      </c>
      <c r="AM206" s="83">
        <v>0</v>
      </c>
      <c r="AN206" s="83">
        <v>7596350.2883231202</v>
      </c>
      <c r="AO206" s="83">
        <v>2.0986630389521199</v>
      </c>
      <c r="AP206" s="83">
        <v>276.27254659097503</v>
      </c>
    </row>
    <row r="207" spans="1:42" x14ac:dyDescent="0.2">
      <c r="A207" s="83" t="s">
        <v>312</v>
      </c>
      <c r="B207" s="83">
        <v>2046</v>
      </c>
      <c r="C207" s="83" t="s">
        <v>313</v>
      </c>
      <c r="D207" s="83" t="s">
        <v>297</v>
      </c>
      <c r="E207" s="83">
        <v>0</v>
      </c>
      <c r="F207" s="83">
        <v>0</v>
      </c>
      <c r="G207" s="83">
        <v>0</v>
      </c>
      <c r="H207" s="83">
        <v>0</v>
      </c>
      <c r="I207" s="83">
        <v>0</v>
      </c>
      <c r="J207" s="83">
        <v>0</v>
      </c>
      <c r="K207" s="83">
        <v>15</v>
      </c>
      <c r="L207" s="83">
        <v>1455.9535942186301</v>
      </c>
      <c r="M207" s="83">
        <v>82.97</v>
      </c>
      <c r="N207" s="83">
        <v>0</v>
      </c>
      <c r="O207" s="83">
        <v>0</v>
      </c>
      <c r="P207" s="83">
        <v>2.7310207837766902</v>
      </c>
      <c r="Q207" s="83">
        <v>0</v>
      </c>
      <c r="R207" s="83">
        <v>0</v>
      </c>
      <c r="S207" s="83">
        <v>0</v>
      </c>
      <c r="T207" s="83">
        <v>366</v>
      </c>
      <c r="U207" s="83">
        <v>0</v>
      </c>
      <c r="V207" s="83">
        <v>866.65822154826901</v>
      </c>
      <c r="W207" s="83">
        <v>14646.036480000001</v>
      </c>
      <c r="X207" s="83">
        <v>0</v>
      </c>
      <c r="Y207" s="83">
        <v>0</v>
      </c>
      <c r="Z207" s="83">
        <v>0</v>
      </c>
      <c r="AA207" s="83">
        <v>118681.59618799</v>
      </c>
      <c r="AB207" s="83">
        <v>6853184.5308104102</v>
      </c>
      <c r="AC207" s="83">
        <v>0</v>
      </c>
      <c r="AD207" s="83">
        <v>0</v>
      </c>
      <c r="AE207" s="83">
        <v>1602851.0451676401</v>
      </c>
      <c r="AF207" s="83">
        <v>0</v>
      </c>
      <c r="AG207" s="83">
        <v>0</v>
      </c>
      <c r="AH207" s="83">
        <v>0</v>
      </c>
      <c r="AI207" s="83">
        <v>0</v>
      </c>
      <c r="AJ207" s="83">
        <v>0</v>
      </c>
      <c r="AK207" s="83">
        <v>0</v>
      </c>
      <c r="AL207" s="83">
        <v>0</v>
      </c>
      <c r="AM207" s="83">
        <v>0</v>
      </c>
      <c r="AN207" s="83">
        <v>8590229.8668675907</v>
      </c>
      <c r="AO207" s="83">
        <v>2.4541253804831999</v>
      </c>
      <c r="AP207" s="83">
        <v>285.68797558593002</v>
      </c>
    </row>
    <row r="208" spans="1:42" x14ac:dyDescent="0.2">
      <c r="A208" s="83" t="s">
        <v>312</v>
      </c>
      <c r="B208" s="83">
        <v>2048</v>
      </c>
      <c r="C208" s="83" t="s">
        <v>313</v>
      </c>
      <c r="D208" s="83" t="s">
        <v>297</v>
      </c>
      <c r="E208" s="83">
        <v>0</v>
      </c>
      <c r="F208" s="83">
        <v>0</v>
      </c>
      <c r="G208" s="83">
        <v>0</v>
      </c>
      <c r="H208" s="83">
        <v>0</v>
      </c>
      <c r="I208" s="83">
        <v>0</v>
      </c>
      <c r="J208" s="83">
        <v>0</v>
      </c>
      <c r="K208" s="83">
        <v>15</v>
      </c>
      <c r="L208" s="83">
        <v>2691.3895546793601</v>
      </c>
      <c r="M208" s="83">
        <v>87.9018181818182</v>
      </c>
      <c r="N208" s="83">
        <v>0</v>
      </c>
      <c r="O208" s="83">
        <v>0</v>
      </c>
      <c r="P208" s="83">
        <v>2.8331574056252902</v>
      </c>
      <c r="Q208" s="83">
        <v>0</v>
      </c>
      <c r="R208" s="83">
        <v>0</v>
      </c>
      <c r="S208" s="83">
        <v>0</v>
      </c>
      <c r="T208" s="83">
        <v>366</v>
      </c>
      <c r="U208" s="83">
        <v>0</v>
      </c>
      <c r="V208" s="83">
        <v>267.88764559999998</v>
      </c>
      <c r="W208" s="83">
        <v>14646.036480000001</v>
      </c>
      <c r="X208" s="83">
        <v>0</v>
      </c>
      <c r="Y208" s="83">
        <v>0</v>
      </c>
      <c r="Z208" s="83">
        <v>0</v>
      </c>
      <c r="AA208" s="83">
        <v>125736.14667524</v>
      </c>
      <c r="AB208" s="83">
        <v>11868042.595176499</v>
      </c>
      <c r="AC208" s="83">
        <v>0</v>
      </c>
      <c r="AD208" s="83">
        <v>0</v>
      </c>
      <c r="AE208" s="83">
        <v>1602851.0451676401</v>
      </c>
      <c r="AF208" s="83">
        <v>0</v>
      </c>
      <c r="AG208" s="83">
        <v>0</v>
      </c>
      <c r="AH208" s="83">
        <v>0</v>
      </c>
      <c r="AI208" s="83">
        <v>0</v>
      </c>
      <c r="AJ208" s="83">
        <v>0</v>
      </c>
      <c r="AK208" s="83">
        <v>0</v>
      </c>
      <c r="AL208" s="83">
        <v>0</v>
      </c>
      <c r="AM208" s="83">
        <v>0</v>
      </c>
      <c r="AN208" s="83">
        <v>13611543.711145001</v>
      </c>
      <c r="AO208" s="83">
        <v>4.24994605333272</v>
      </c>
      <c r="AP208" s="83">
        <v>312.23101093617203</v>
      </c>
    </row>
    <row r="209" spans="1:42" x14ac:dyDescent="0.2">
      <c r="A209" s="83" t="s">
        <v>312</v>
      </c>
      <c r="B209" s="83">
        <v>2050</v>
      </c>
      <c r="C209" s="83" t="s">
        <v>313</v>
      </c>
      <c r="D209" s="83" t="s">
        <v>297</v>
      </c>
      <c r="E209" s="83">
        <v>0</v>
      </c>
      <c r="F209" s="83">
        <v>0</v>
      </c>
      <c r="G209" s="83">
        <v>0</v>
      </c>
      <c r="H209" s="83">
        <v>0</v>
      </c>
      <c r="I209" s="83">
        <v>19.739076923076802</v>
      </c>
      <c r="J209" s="83">
        <v>0</v>
      </c>
      <c r="K209" s="83">
        <v>15</v>
      </c>
      <c r="L209" s="83">
        <v>2691.3895546793601</v>
      </c>
      <c r="M209" s="83">
        <v>91.899090909090901</v>
      </c>
      <c r="N209" s="83">
        <v>0</v>
      </c>
      <c r="O209" s="83">
        <v>0</v>
      </c>
      <c r="P209" s="83">
        <v>3.86754950668485</v>
      </c>
      <c r="Q209" s="83">
        <v>0</v>
      </c>
      <c r="R209" s="83">
        <v>0</v>
      </c>
      <c r="S209" s="83">
        <v>0</v>
      </c>
      <c r="T209" s="83">
        <v>366</v>
      </c>
      <c r="U209" s="83">
        <v>0</v>
      </c>
      <c r="V209" s="83">
        <v>2020.15891147818</v>
      </c>
      <c r="W209" s="83">
        <v>14646.036480000001</v>
      </c>
      <c r="X209" s="83">
        <v>0</v>
      </c>
      <c r="Y209" s="83">
        <v>0</v>
      </c>
      <c r="Z209" s="83">
        <v>0</v>
      </c>
      <c r="AA209" s="83">
        <v>131453.90860933001</v>
      </c>
      <c r="AB209" s="83">
        <v>9403802.3960886393</v>
      </c>
      <c r="AC209" s="83">
        <v>0</v>
      </c>
      <c r="AD209" s="83">
        <v>0</v>
      </c>
      <c r="AE209" s="83">
        <v>1602851.0451676401</v>
      </c>
      <c r="AF209" s="83">
        <v>0</v>
      </c>
      <c r="AG209" s="83">
        <v>0</v>
      </c>
      <c r="AH209" s="83">
        <v>0</v>
      </c>
      <c r="AI209" s="83">
        <v>41073.902587767101</v>
      </c>
      <c r="AJ209" s="83">
        <v>0</v>
      </c>
      <c r="AK209" s="83">
        <v>0</v>
      </c>
      <c r="AL209" s="83">
        <v>0</v>
      </c>
      <c r="AM209" s="83">
        <v>0</v>
      </c>
      <c r="AN209" s="83">
        <v>11195847.4478448</v>
      </c>
      <c r="AO209" s="83">
        <v>3.3675016380393399</v>
      </c>
      <c r="AP209" s="83">
        <v>300.78130786674501</v>
      </c>
    </row>
    <row r="210" spans="1:42" x14ac:dyDescent="0.2">
      <c r="A210" s="83" t="s">
        <v>314</v>
      </c>
      <c r="B210" s="83">
        <v>2020</v>
      </c>
      <c r="C210" s="83" t="s">
        <v>313</v>
      </c>
      <c r="D210" s="83" t="s">
        <v>297</v>
      </c>
      <c r="E210" s="83">
        <v>0</v>
      </c>
      <c r="F210" s="83">
        <v>0</v>
      </c>
      <c r="G210" s="83">
        <v>0</v>
      </c>
      <c r="H210" s="83">
        <v>415.4</v>
      </c>
      <c r="I210" s="83">
        <v>200</v>
      </c>
      <c r="J210" s="83">
        <v>224.9</v>
      </c>
      <c r="K210" s="83">
        <v>16.899999999999999</v>
      </c>
      <c r="L210" s="83">
        <v>299.7</v>
      </c>
      <c r="M210" s="83">
        <v>39.087272727272698</v>
      </c>
      <c r="N210" s="83">
        <v>0</v>
      </c>
      <c r="O210" s="83">
        <v>0</v>
      </c>
      <c r="P210" s="83">
        <v>0</v>
      </c>
      <c r="Q210" s="83">
        <v>0</v>
      </c>
      <c r="R210" s="83">
        <v>0</v>
      </c>
      <c r="S210" s="83">
        <v>0</v>
      </c>
      <c r="T210" s="83">
        <v>1739.9939999999999</v>
      </c>
      <c r="U210" s="83">
        <v>0</v>
      </c>
      <c r="V210" s="83">
        <v>0</v>
      </c>
      <c r="W210" s="83">
        <v>13730.6592</v>
      </c>
      <c r="X210" s="83">
        <v>0</v>
      </c>
      <c r="Y210" s="83">
        <v>0</v>
      </c>
      <c r="Z210" s="83">
        <v>0</v>
      </c>
      <c r="AA210" s="83">
        <v>64434.349499399999</v>
      </c>
      <c r="AB210" s="83">
        <v>2244721.8311999999</v>
      </c>
      <c r="AC210" s="83">
        <v>36389.040000000001</v>
      </c>
      <c r="AD210" s="83">
        <v>0</v>
      </c>
      <c r="AE210" s="83">
        <v>6482103.5718937702</v>
      </c>
      <c r="AF210" s="83">
        <v>0</v>
      </c>
      <c r="AG210" s="83">
        <v>0</v>
      </c>
      <c r="AH210" s="83">
        <v>0</v>
      </c>
      <c r="AI210" s="83">
        <v>404570.84015264799</v>
      </c>
      <c r="AJ210" s="83">
        <v>0</v>
      </c>
      <c r="AK210" s="83">
        <v>640612.43674121005</v>
      </c>
      <c r="AL210" s="83">
        <v>0</v>
      </c>
      <c r="AM210" s="83">
        <v>0</v>
      </c>
      <c r="AN210" s="83">
        <v>9886562.72868702</v>
      </c>
      <c r="AO210" s="83">
        <v>0.83869795715759898</v>
      </c>
      <c r="AP210" s="83">
        <v>84.832108000894806</v>
      </c>
    </row>
    <row r="211" spans="1:42" x14ac:dyDescent="0.2">
      <c r="A211" s="83" t="s">
        <v>314</v>
      </c>
      <c r="B211" s="83">
        <v>2022</v>
      </c>
      <c r="C211" s="83" t="s">
        <v>313</v>
      </c>
      <c r="D211" s="83" t="s">
        <v>297</v>
      </c>
      <c r="E211" s="83">
        <v>0</v>
      </c>
      <c r="F211" s="83">
        <v>0</v>
      </c>
      <c r="G211" s="83">
        <v>0</v>
      </c>
      <c r="H211" s="83">
        <v>415.4</v>
      </c>
      <c r="I211" s="83">
        <v>200</v>
      </c>
      <c r="J211" s="83">
        <v>224.9</v>
      </c>
      <c r="K211" s="83">
        <v>16.899999999999999</v>
      </c>
      <c r="L211" s="83">
        <v>299.7</v>
      </c>
      <c r="M211" s="83">
        <v>61.029090909090897</v>
      </c>
      <c r="N211" s="83">
        <v>0</v>
      </c>
      <c r="O211" s="83">
        <v>0</v>
      </c>
      <c r="P211" s="83">
        <v>0</v>
      </c>
      <c r="Q211" s="83">
        <v>0</v>
      </c>
      <c r="R211" s="83">
        <v>0</v>
      </c>
      <c r="S211" s="83">
        <v>0</v>
      </c>
      <c r="T211" s="83">
        <v>1739.9939999999999</v>
      </c>
      <c r="U211" s="83">
        <v>0</v>
      </c>
      <c r="V211" s="83">
        <v>0</v>
      </c>
      <c r="W211" s="83">
        <v>13730.6592</v>
      </c>
      <c r="X211" s="83">
        <v>0</v>
      </c>
      <c r="Y211" s="83">
        <v>0</v>
      </c>
      <c r="Z211" s="83">
        <v>0</v>
      </c>
      <c r="AA211" s="83">
        <v>100604.8644198</v>
      </c>
      <c r="AB211" s="83">
        <v>2244721.8311999999</v>
      </c>
      <c r="AC211" s="83">
        <v>36389.040000000001</v>
      </c>
      <c r="AD211" s="83">
        <v>0</v>
      </c>
      <c r="AE211" s="83">
        <v>6482103.5718937702</v>
      </c>
      <c r="AF211" s="83">
        <v>0</v>
      </c>
      <c r="AG211" s="83">
        <v>0</v>
      </c>
      <c r="AH211" s="83">
        <v>0</v>
      </c>
      <c r="AI211" s="83">
        <v>398927.08975922398</v>
      </c>
      <c r="AJ211" s="83">
        <v>0</v>
      </c>
      <c r="AK211" s="83">
        <v>637745.483688985</v>
      </c>
      <c r="AL211" s="83">
        <v>0</v>
      </c>
      <c r="AM211" s="83">
        <v>0</v>
      </c>
      <c r="AN211" s="83">
        <v>9914222.5401617792</v>
      </c>
      <c r="AO211" s="83">
        <v>0.83869795715759898</v>
      </c>
      <c r="AP211" s="83">
        <v>84.595433858791907</v>
      </c>
    </row>
    <row r="212" spans="1:42" x14ac:dyDescent="0.2">
      <c r="A212" s="83" t="s">
        <v>314</v>
      </c>
      <c r="B212" s="83">
        <v>2024</v>
      </c>
      <c r="C212" s="83" t="s">
        <v>313</v>
      </c>
      <c r="D212" s="83" t="s">
        <v>297</v>
      </c>
      <c r="E212" s="83">
        <v>0</v>
      </c>
      <c r="F212" s="83">
        <v>0</v>
      </c>
      <c r="G212" s="83">
        <v>0</v>
      </c>
      <c r="H212" s="83">
        <v>415.4</v>
      </c>
      <c r="I212" s="83">
        <v>200</v>
      </c>
      <c r="J212" s="83">
        <v>224.9</v>
      </c>
      <c r="K212" s="83">
        <v>16.899999999999999</v>
      </c>
      <c r="L212" s="83">
        <v>299.7</v>
      </c>
      <c r="M212" s="83">
        <v>99.106363636363596</v>
      </c>
      <c r="N212" s="83">
        <v>0</v>
      </c>
      <c r="O212" s="83">
        <v>0</v>
      </c>
      <c r="P212" s="83">
        <v>0</v>
      </c>
      <c r="Q212" s="83">
        <v>0</v>
      </c>
      <c r="R212" s="83">
        <v>0</v>
      </c>
      <c r="S212" s="83">
        <v>0</v>
      </c>
      <c r="T212" s="83">
        <v>1798.9939999999999</v>
      </c>
      <c r="U212" s="83">
        <v>0</v>
      </c>
      <c r="V212" s="83">
        <v>0</v>
      </c>
      <c r="W212" s="83">
        <v>13730.6592</v>
      </c>
      <c r="X212" s="83">
        <v>0</v>
      </c>
      <c r="Y212" s="83">
        <v>0</v>
      </c>
      <c r="Z212" s="83">
        <v>0</v>
      </c>
      <c r="AA212" s="83">
        <v>163374.25526504999</v>
      </c>
      <c r="AB212" s="83">
        <v>2244721.8311999999</v>
      </c>
      <c r="AC212" s="83">
        <v>36389.040000000001</v>
      </c>
      <c r="AD212" s="83">
        <v>0</v>
      </c>
      <c r="AE212" s="83">
        <v>6697075.9834468598</v>
      </c>
      <c r="AF212" s="83">
        <v>0</v>
      </c>
      <c r="AG212" s="83">
        <v>0</v>
      </c>
      <c r="AH212" s="83">
        <v>0</v>
      </c>
      <c r="AI212" s="83">
        <v>393374.36759795202</v>
      </c>
      <c r="AJ212" s="83">
        <v>0</v>
      </c>
      <c r="AK212" s="83">
        <v>634926.07998633198</v>
      </c>
      <c r="AL212" s="83">
        <v>0</v>
      </c>
      <c r="AM212" s="83">
        <v>0</v>
      </c>
      <c r="AN212" s="83">
        <v>10183592.2166961</v>
      </c>
      <c r="AO212" s="83">
        <v>0.83869795715759898</v>
      </c>
      <c r="AP212" s="83">
        <v>82.357771139199599</v>
      </c>
    </row>
    <row r="213" spans="1:42" x14ac:dyDescent="0.2">
      <c r="A213" s="83" t="s">
        <v>314</v>
      </c>
      <c r="B213" s="83">
        <v>2026</v>
      </c>
      <c r="C213" s="83" t="s">
        <v>313</v>
      </c>
      <c r="D213" s="83" t="s">
        <v>297</v>
      </c>
      <c r="E213" s="83">
        <v>0</v>
      </c>
      <c r="F213" s="83">
        <v>0</v>
      </c>
      <c r="G213" s="83">
        <v>0</v>
      </c>
      <c r="H213" s="83">
        <v>415.4</v>
      </c>
      <c r="I213" s="83">
        <v>200</v>
      </c>
      <c r="J213" s="83">
        <v>224.9</v>
      </c>
      <c r="K213" s="83">
        <v>16.899999999999999</v>
      </c>
      <c r="L213" s="83">
        <v>299.7</v>
      </c>
      <c r="M213" s="83">
        <v>120.827272727273</v>
      </c>
      <c r="N213" s="83">
        <v>0</v>
      </c>
      <c r="O213" s="83">
        <v>0</v>
      </c>
      <c r="P213" s="83">
        <v>0</v>
      </c>
      <c r="Q213" s="83">
        <v>0</v>
      </c>
      <c r="R213" s="83">
        <v>0</v>
      </c>
      <c r="S213" s="83">
        <v>0</v>
      </c>
      <c r="T213" s="83">
        <v>1798.9939999999999</v>
      </c>
      <c r="U213" s="83">
        <v>0</v>
      </c>
      <c r="V213" s="83">
        <v>0</v>
      </c>
      <c r="W213" s="83">
        <v>13730.6592</v>
      </c>
      <c r="X213" s="83">
        <v>0</v>
      </c>
      <c r="Y213" s="83">
        <v>0</v>
      </c>
      <c r="Z213" s="83">
        <v>0</v>
      </c>
      <c r="AA213" s="83">
        <v>199180.6073115</v>
      </c>
      <c r="AB213" s="83">
        <v>2168151.5646609799</v>
      </c>
      <c r="AC213" s="83">
        <v>36389.040000000001</v>
      </c>
      <c r="AD213" s="83">
        <v>0</v>
      </c>
      <c r="AE213" s="83">
        <v>6697075.9834468598</v>
      </c>
      <c r="AF213" s="83">
        <v>0</v>
      </c>
      <c r="AG213" s="83">
        <v>0</v>
      </c>
      <c r="AH213" s="83">
        <v>0</v>
      </c>
      <c r="AI213" s="83">
        <v>387896.12308116799</v>
      </c>
      <c r="AJ213" s="83">
        <v>0</v>
      </c>
      <c r="AK213" s="83">
        <v>632106.67628367897</v>
      </c>
      <c r="AL213" s="83">
        <v>0</v>
      </c>
      <c r="AM213" s="83">
        <v>0</v>
      </c>
      <c r="AN213" s="83">
        <v>10134530.6539841</v>
      </c>
      <c r="AO213" s="83">
        <v>0.81090295040393501</v>
      </c>
      <c r="AP213" s="83">
        <v>80.013863304576901</v>
      </c>
    </row>
    <row r="214" spans="1:42" x14ac:dyDescent="0.2">
      <c r="A214" s="83" t="s">
        <v>314</v>
      </c>
      <c r="B214" s="83">
        <v>2028</v>
      </c>
      <c r="C214" s="83" t="s">
        <v>313</v>
      </c>
      <c r="D214" s="83" t="s">
        <v>297</v>
      </c>
      <c r="E214" s="83">
        <v>0</v>
      </c>
      <c r="F214" s="83">
        <v>0</v>
      </c>
      <c r="G214" s="83">
        <v>0</v>
      </c>
      <c r="H214" s="83">
        <v>415.4</v>
      </c>
      <c r="I214" s="83">
        <v>200</v>
      </c>
      <c r="J214" s="83">
        <v>224.9</v>
      </c>
      <c r="K214" s="83">
        <v>16.899999999999999</v>
      </c>
      <c r="L214" s="83">
        <v>299.7</v>
      </c>
      <c r="M214" s="83">
        <v>148.80636363636401</v>
      </c>
      <c r="N214" s="83">
        <v>0</v>
      </c>
      <c r="O214" s="83">
        <v>0</v>
      </c>
      <c r="P214" s="83">
        <v>0</v>
      </c>
      <c r="Q214" s="83">
        <v>0</v>
      </c>
      <c r="R214" s="83">
        <v>0</v>
      </c>
      <c r="S214" s="83">
        <v>0</v>
      </c>
      <c r="T214" s="83">
        <v>1814.9939999999999</v>
      </c>
      <c r="U214" s="83">
        <v>0</v>
      </c>
      <c r="V214" s="83">
        <v>0</v>
      </c>
      <c r="W214" s="83">
        <v>13730.6592</v>
      </c>
      <c r="X214" s="83">
        <v>0</v>
      </c>
      <c r="Y214" s="83">
        <v>0</v>
      </c>
      <c r="Z214" s="83">
        <v>0</v>
      </c>
      <c r="AA214" s="83">
        <v>245303.40884054999</v>
      </c>
      <c r="AB214" s="83">
        <v>2073539.84685192</v>
      </c>
      <c r="AC214" s="83">
        <v>36389.040000000001</v>
      </c>
      <c r="AD214" s="83">
        <v>0</v>
      </c>
      <c r="AE214" s="83">
        <v>6755373.5865799002</v>
      </c>
      <c r="AF214" s="83">
        <v>0</v>
      </c>
      <c r="AG214" s="83">
        <v>0</v>
      </c>
      <c r="AH214" s="83">
        <v>0</v>
      </c>
      <c r="AI214" s="83">
        <v>382484.08091503999</v>
      </c>
      <c r="AJ214" s="83">
        <v>0</v>
      </c>
      <c r="AK214" s="83">
        <v>629287.27258102596</v>
      </c>
      <c r="AL214" s="83">
        <v>0</v>
      </c>
      <c r="AM214" s="83">
        <v>0</v>
      </c>
      <c r="AN214" s="83">
        <v>10136107.8949684</v>
      </c>
      <c r="AO214" s="83">
        <v>0.77655889683924795</v>
      </c>
      <c r="AP214" s="83">
        <v>76.613124572670699</v>
      </c>
    </row>
    <row r="215" spans="1:42" x14ac:dyDescent="0.2">
      <c r="A215" s="83" t="s">
        <v>314</v>
      </c>
      <c r="B215" s="83">
        <v>2030</v>
      </c>
      <c r="C215" s="83" t="s">
        <v>313</v>
      </c>
      <c r="D215" s="83" t="s">
        <v>297</v>
      </c>
      <c r="E215" s="83">
        <v>0</v>
      </c>
      <c r="F215" s="83">
        <v>0</v>
      </c>
      <c r="G215" s="83">
        <v>0</v>
      </c>
      <c r="H215" s="83">
        <v>415.4</v>
      </c>
      <c r="I215" s="83">
        <v>200</v>
      </c>
      <c r="J215" s="83">
        <v>224.9</v>
      </c>
      <c r="K215" s="83">
        <v>16.899999999999999</v>
      </c>
      <c r="L215" s="83">
        <v>299.7</v>
      </c>
      <c r="M215" s="83">
        <v>188.87454545454401</v>
      </c>
      <c r="N215" s="83">
        <v>0</v>
      </c>
      <c r="O215" s="83">
        <v>0</v>
      </c>
      <c r="P215" s="83">
        <v>0</v>
      </c>
      <c r="Q215" s="83">
        <v>0</v>
      </c>
      <c r="R215" s="83">
        <v>0</v>
      </c>
      <c r="S215" s="83">
        <v>0</v>
      </c>
      <c r="T215" s="83">
        <v>1814.9939999999999</v>
      </c>
      <c r="U215" s="83">
        <v>0</v>
      </c>
      <c r="V215" s="83">
        <v>0</v>
      </c>
      <c r="W215" s="83">
        <v>13730.6592</v>
      </c>
      <c r="X215" s="83">
        <v>0</v>
      </c>
      <c r="Y215" s="83">
        <v>0</v>
      </c>
      <c r="Z215" s="83">
        <v>0</v>
      </c>
      <c r="AA215" s="83">
        <v>311354.761389299</v>
      </c>
      <c r="AB215" s="83">
        <v>2072532.7078704899</v>
      </c>
      <c r="AC215" s="83">
        <v>36389.040000000001</v>
      </c>
      <c r="AD215" s="83">
        <v>0</v>
      </c>
      <c r="AE215" s="83">
        <v>6755373.5865799002</v>
      </c>
      <c r="AF215" s="83">
        <v>0</v>
      </c>
      <c r="AG215" s="83">
        <v>0</v>
      </c>
      <c r="AH215" s="83">
        <v>0</v>
      </c>
      <c r="AI215" s="83">
        <v>377129.96580573602</v>
      </c>
      <c r="AJ215" s="83">
        <v>0</v>
      </c>
      <c r="AK215" s="83">
        <v>626474.53883077495</v>
      </c>
      <c r="AL215" s="83">
        <v>0</v>
      </c>
      <c r="AM215" s="83">
        <v>0</v>
      </c>
      <c r="AN215" s="83">
        <v>10192985.259676199</v>
      </c>
      <c r="AO215" s="83">
        <v>0.77619330538898901</v>
      </c>
      <c r="AP215" s="83">
        <v>76.149752561659795</v>
      </c>
    </row>
    <row r="216" spans="1:42" x14ac:dyDescent="0.2">
      <c r="A216" s="83" t="s">
        <v>314</v>
      </c>
      <c r="B216" s="83">
        <v>2032</v>
      </c>
      <c r="C216" s="83" t="s">
        <v>313</v>
      </c>
      <c r="D216" s="83" t="s">
        <v>297</v>
      </c>
      <c r="E216" s="83">
        <v>0</v>
      </c>
      <c r="F216" s="83">
        <v>0</v>
      </c>
      <c r="G216" s="83">
        <v>0</v>
      </c>
      <c r="H216" s="83">
        <v>415.4</v>
      </c>
      <c r="I216" s="83">
        <v>200</v>
      </c>
      <c r="J216" s="83">
        <v>224.9</v>
      </c>
      <c r="K216" s="83">
        <v>16.899999999999999</v>
      </c>
      <c r="L216" s="83">
        <v>299.7</v>
      </c>
      <c r="M216" s="83">
        <v>212.71454545454401</v>
      </c>
      <c r="N216" s="83">
        <v>0</v>
      </c>
      <c r="O216" s="83">
        <v>0</v>
      </c>
      <c r="P216" s="83">
        <v>0</v>
      </c>
      <c r="Q216" s="83">
        <v>0</v>
      </c>
      <c r="R216" s="83">
        <v>0</v>
      </c>
      <c r="S216" s="83">
        <v>0</v>
      </c>
      <c r="T216" s="83">
        <v>1814.9939999999999</v>
      </c>
      <c r="U216" s="83">
        <v>0</v>
      </c>
      <c r="V216" s="83">
        <v>0</v>
      </c>
      <c r="W216" s="83">
        <v>13730.6592</v>
      </c>
      <c r="X216" s="83">
        <v>0</v>
      </c>
      <c r="Y216" s="83">
        <v>0</v>
      </c>
      <c r="Z216" s="83">
        <v>0</v>
      </c>
      <c r="AA216" s="83">
        <v>350654.37952289998</v>
      </c>
      <c r="AB216" s="83">
        <v>2101005.2916000001</v>
      </c>
      <c r="AC216" s="83">
        <v>36389.040000000001</v>
      </c>
      <c r="AD216" s="83">
        <v>0</v>
      </c>
      <c r="AE216" s="83">
        <v>6755373.5865799002</v>
      </c>
      <c r="AF216" s="83">
        <v>0</v>
      </c>
      <c r="AG216" s="83">
        <v>0</v>
      </c>
      <c r="AH216" s="83">
        <v>0</v>
      </c>
      <c r="AI216" s="83">
        <v>371866.87892858399</v>
      </c>
      <c r="AJ216" s="83">
        <v>0</v>
      </c>
      <c r="AK216" s="83">
        <v>623709.35443009599</v>
      </c>
      <c r="AL216" s="83">
        <v>0</v>
      </c>
      <c r="AM216" s="83">
        <v>0</v>
      </c>
      <c r="AN216" s="83">
        <v>10252729.190261399</v>
      </c>
      <c r="AO216" s="83">
        <v>0.78652885328279998</v>
      </c>
      <c r="AP216" s="83">
        <v>76.714096187177304</v>
      </c>
    </row>
    <row r="217" spans="1:42" x14ac:dyDescent="0.2">
      <c r="A217" s="83" t="s">
        <v>314</v>
      </c>
      <c r="B217" s="83">
        <v>2034</v>
      </c>
      <c r="C217" s="83" t="s">
        <v>313</v>
      </c>
      <c r="D217" s="83" t="s">
        <v>297</v>
      </c>
      <c r="E217" s="83">
        <v>0</v>
      </c>
      <c r="F217" s="83">
        <v>0</v>
      </c>
      <c r="G217" s="83">
        <v>0</v>
      </c>
      <c r="H217" s="83">
        <v>415.4</v>
      </c>
      <c r="I217" s="83">
        <v>200</v>
      </c>
      <c r="J217" s="83">
        <v>224.9</v>
      </c>
      <c r="K217" s="83">
        <v>11.1</v>
      </c>
      <c r="L217" s="83">
        <v>943.40817315661195</v>
      </c>
      <c r="M217" s="83">
        <v>231.034545454545</v>
      </c>
      <c r="N217" s="83">
        <v>0</v>
      </c>
      <c r="O217" s="83">
        <v>0</v>
      </c>
      <c r="P217" s="83">
        <v>0</v>
      </c>
      <c r="Q217" s="83">
        <v>0</v>
      </c>
      <c r="R217" s="83">
        <v>0</v>
      </c>
      <c r="S217" s="83">
        <v>0</v>
      </c>
      <c r="T217" s="83">
        <v>1814.9939999999999</v>
      </c>
      <c r="U217" s="83">
        <v>0</v>
      </c>
      <c r="V217" s="83">
        <v>0</v>
      </c>
      <c r="W217" s="83">
        <v>13730.6592</v>
      </c>
      <c r="X217" s="83">
        <v>0</v>
      </c>
      <c r="Y217" s="83">
        <v>0</v>
      </c>
      <c r="Z217" s="83">
        <v>0</v>
      </c>
      <c r="AA217" s="83">
        <v>380854.4216457</v>
      </c>
      <c r="AB217" s="83">
        <v>6425818.0483085904</v>
      </c>
      <c r="AC217" s="83">
        <v>36389.040000000001</v>
      </c>
      <c r="AD217" s="83">
        <v>0</v>
      </c>
      <c r="AE217" s="83">
        <v>6755373.5865799002</v>
      </c>
      <c r="AF217" s="83">
        <v>0</v>
      </c>
      <c r="AG217" s="83">
        <v>0</v>
      </c>
      <c r="AH217" s="83">
        <v>0</v>
      </c>
      <c r="AI217" s="83">
        <v>366678.26969592</v>
      </c>
      <c r="AJ217" s="83">
        <v>0</v>
      </c>
      <c r="AK217" s="83">
        <v>620944.17002941703</v>
      </c>
      <c r="AL217" s="83">
        <v>0</v>
      </c>
      <c r="AM217" s="83">
        <v>0</v>
      </c>
      <c r="AN217" s="83">
        <v>14599788.1954595</v>
      </c>
      <c r="AO217" s="83">
        <v>2.3349118678174801</v>
      </c>
      <c r="AP217" s="83">
        <v>159.92779049655101</v>
      </c>
    </row>
    <row r="218" spans="1:42" x14ac:dyDescent="0.2">
      <c r="A218" s="83" t="s">
        <v>314</v>
      </c>
      <c r="B218" s="83">
        <v>2036</v>
      </c>
      <c r="C218" s="83" t="s">
        <v>313</v>
      </c>
      <c r="D218" s="83" t="s">
        <v>297</v>
      </c>
      <c r="E218" s="83">
        <v>0</v>
      </c>
      <c r="F218" s="83">
        <v>0</v>
      </c>
      <c r="G218" s="83">
        <v>0</v>
      </c>
      <c r="H218" s="83">
        <v>415.4</v>
      </c>
      <c r="I218" s="83">
        <v>200.076131851513</v>
      </c>
      <c r="J218" s="83">
        <v>224.9</v>
      </c>
      <c r="K218" s="83">
        <v>11.1</v>
      </c>
      <c r="L218" s="83">
        <v>2000.7234119304001</v>
      </c>
      <c r="M218" s="83">
        <v>248.70454545454399</v>
      </c>
      <c r="N218" s="83">
        <v>0</v>
      </c>
      <c r="O218" s="83">
        <v>0</v>
      </c>
      <c r="P218" s="83">
        <v>2.0909450379825601E-2</v>
      </c>
      <c r="Q218" s="83">
        <v>0</v>
      </c>
      <c r="R218" s="83">
        <v>0</v>
      </c>
      <c r="S218" s="83">
        <v>0</v>
      </c>
      <c r="T218" s="83">
        <v>1814.9939999999999</v>
      </c>
      <c r="U218" s="83">
        <v>0</v>
      </c>
      <c r="V218" s="83">
        <v>32.258389723468902</v>
      </c>
      <c r="W218" s="83">
        <v>13730.6592</v>
      </c>
      <c r="X218" s="83">
        <v>0</v>
      </c>
      <c r="Y218" s="83">
        <v>0</v>
      </c>
      <c r="Z218" s="83">
        <v>0</v>
      </c>
      <c r="AA218" s="83">
        <v>409982.95572375</v>
      </c>
      <c r="AB218" s="83">
        <v>13119168.923204901</v>
      </c>
      <c r="AC218" s="83">
        <v>36389.040000000001</v>
      </c>
      <c r="AD218" s="83">
        <v>0</v>
      </c>
      <c r="AE218" s="83">
        <v>6755373.5865799002</v>
      </c>
      <c r="AF218" s="83">
        <v>0</v>
      </c>
      <c r="AG218" s="83">
        <v>0</v>
      </c>
      <c r="AH218" s="83">
        <v>0</v>
      </c>
      <c r="AI218" s="83">
        <v>361731.354104269</v>
      </c>
      <c r="AJ218" s="83">
        <v>0</v>
      </c>
      <c r="AK218" s="83">
        <v>618177.14777158794</v>
      </c>
      <c r="AL218" s="83">
        <v>0</v>
      </c>
      <c r="AM218" s="83">
        <v>0</v>
      </c>
      <c r="AN218" s="83">
        <v>21314585.924974199</v>
      </c>
      <c r="AO218" s="83">
        <v>4.7306826849782997</v>
      </c>
      <c r="AP218" s="83">
        <v>221.94579344069601</v>
      </c>
    </row>
    <row r="219" spans="1:42" x14ac:dyDescent="0.2">
      <c r="A219" s="83" t="s">
        <v>314</v>
      </c>
      <c r="B219" s="83">
        <v>2038</v>
      </c>
      <c r="C219" s="83" t="s">
        <v>313</v>
      </c>
      <c r="D219" s="83" t="s">
        <v>297</v>
      </c>
      <c r="E219" s="83">
        <v>0</v>
      </c>
      <c r="F219" s="83">
        <v>0</v>
      </c>
      <c r="G219" s="83">
        <v>0</v>
      </c>
      <c r="H219" s="83">
        <v>415.4</v>
      </c>
      <c r="I219" s="83">
        <v>1917.6812307692301</v>
      </c>
      <c r="J219" s="83">
        <v>182.9</v>
      </c>
      <c r="K219" s="83">
        <v>11.1</v>
      </c>
      <c r="L219" s="83">
        <v>2000.7234119304001</v>
      </c>
      <c r="M219" s="83">
        <v>261.91000000000003</v>
      </c>
      <c r="N219" s="83">
        <v>0</v>
      </c>
      <c r="O219" s="83">
        <v>0</v>
      </c>
      <c r="P219" s="83">
        <v>295.81367303340198</v>
      </c>
      <c r="Q219" s="83">
        <v>0</v>
      </c>
      <c r="R219" s="83">
        <v>0</v>
      </c>
      <c r="S219" s="83">
        <v>0</v>
      </c>
      <c r="T219" s="83">
        <v>1814.9939999999999</v>
      </c>
      <c r="U219" s="83">
        <v>0</v>
      </c>
      <c r="V219" s="83">
        <v>559833.52950007305</v>
      </c>
      <c r="W219" s="83">
        <v>13730.6592</v>
      </c>
      <c r="X219" s="83">
        <v>0</v>
      </c>
      <c r="Y219" s="83">
        <v>0</v>
      </c>
      <c r="Z219" s="83">
        <v>0</v>
      </c>
      <c r="AA219" s="83">
        <v>431751.80307765002</v>
      </c>
      <c r="AB219" s="83">
        <v>10760254.130586499</v>
      </c>
      <c r="AC219" s="83">
        <v>36389.040000000001</v>
      </c>
      <c r="AD219" s="83">
        <v>0</v>
      </c>
      <c r="AE219" s="83">
        <v>6755373.5865799002</v>
      </c>
      <c r="AF219" s="83">
        <v>0</v>
      </c>
      <c r="AG219" s="83">
        <v>0</v>
      </c>
      <c r="AH219" s="83">
        <v>0</v>
      </c>
      <c r="AI219" s="83">
        <v>4212243.45289151</v>
      </c>
      <c r="AJ219" s="83">
        <v>0</v>
      </c>
      <c r="AK219" s="83">
        <v>426195.51510498102</v>
      </c>
      <c r="AL219" s="83">
        <v>0</v>
      </c>
      <c r="AM219" s="83">
        <v>0</v>
      </c>
      <c r="AN219" s="83">
        <v>23195771.716940701</v>
      </c>
      <c r="AO219" s="83">
        <v>3.8840947925506599</v>
      </c>
      <c r="AP219" s="83">
        <v>167.44839705910599</v>
      </c>
    </row>
    <row r="220" spans="1:42" x14ac:dyDescent="0.2">
      <c r="A220" s="83" t="s">
        <v>314</v>
      </c>
      <c r="B220" s="83">
        <v>2040</v>
      </c>
      <c r="C220" s="83" t="s">
        <v>313</v>
      </c>
      <c r="D220" s="83" t="s">
        <v>297</v>
      </c>
      <c r="E220" s="83">
        <v>0</v>
      </c>
      <c r="F220" s="83">
        <v>0</v>
      </c>
      <c r="G220" s="83">
        <v>0</v>
      </c>
      <c r="H220" s="83">
        <v>415.4</v>
      </c>
      <c r="I220" s="83">
        <v>1917.6812307692301</v>
      </c>
      <c r="J220" s="83">
        <v>160.4</v>
      </c>
      <c r="K220" s="83">
        <v>11.1</v>
      </c>
      <c r="L220" s="83">
        <v>2000.7234119304001</v>
      </c>
      <c r="M220" s="83">
        <v>279.81909090909102</v>
      </c>
      <c r="N220" s="83">
        <v>0</v>
      </c>
      <c r="O220" s="83">
        <v>0</v>
      </c>
      <c r="P220" s="83">
        <v>295.81367303340198</v>
      </c>
      <c r="Q220" s="83">
        <v>0</v>
      </c>
      <c r="R220" s="83">
        <v>0</v>
      </c>
      <c r="S220" s="83">
        <v>0</v>
      </c>
      <c r="T220" s="83">
        <v>1814.9939999999999</v>
      </c>
      <c r="U220" s="83">
        <v>0</v>
      </c>
      <c r="V220" s="83">
        <v>0</v>
      </c>
      <c r="W220" s="83">
        <v>13730.6592</v>
      </c>
      <c r="X220" s="83">
        <v>0</v>
      </c>
      <c r="Y220" s="83">
        <v>0</v>
      </c>
      <c r="Z220" s="83">
        <v>0</v>
      </c>
      <c r="AA220" s="83">
        <v>461274.47228265001</v>
      </c>
      <c r="AB220" s="83">
        <v>10784329.104268</v>
      </c>
      <c r="AC220" s="83">
        <v>36389.040000000001</v>
      </c>
      <c r="AD220" s="83">
        <v>0</v>
      </c>
      <c r="AE220" s="83">
        <v>6755373.5865799002</v>
      </c>
      <c r="AF220" s="83">
        <v>0</v>
      </c>
      <c r="AG220" s="83">
        <v>0</v>
      </c>
      <c r="AH220" s="83">
        <v>0</v>
      </c>
      <c r="AI220" s="83">
        <v>4289866.5319762798</v>
      </c>
      <c r="AJ220" s="83">
        <v>0</v>
      </c>
      <c r="AK220" s="83">
        <v>440830.01987830398</v>
      </c>
      <c r="AL220" s="83">
        <v>0</v>
      </c>
      <c r="AM220" s="83">
        <v>0</v>
      </c>
      <c r="AN220" s="83">
        <v>22781793.4141852</v>
      </c>
      <c r="AO220" s="83">
        <v>3.8926736024392499</v>
      </c>
      <c r="AP220" s="83">
        <v>170.867742133745</v>
      </c>
    </row>
    <row r="221" spans="1:42" x14ac:dyDescent="0.2">
      <c r="A221" s="83" t="s">
        <v>314</v>
      </c>
      <c r="B221" s="83">
        <v>2042</v>
      </c>
      <c r="C221" s="83" t="s">
        <v>313</v>
      </c>
      <c r="D221" s="83" t="s">
        <v>297</v>
      </c>
      <c r="E221" s="83">
        <v>0</v>
      </c>
      <c r="F221" s="83">
        <v>0</v>
      </c>
      <c r="G221" s="83">
        <v>0</v>
      </c>
      <c r="H221" s="83">
        <v>415.4</v>
      </c>
      <c r="I221" s="83">
        <v>1917.6812307692301</v>
      </c>
      <c r="J221" s="83">
        <v>0</v>
      </c>
      <c r="K221" s="83">
        <v>11.1</v>
      </c>
      <c r="L221" s="83">
        <v>2000.7234119304001</v>
      </c>
      <c r="M221" s="83">
        <v>294.31090909090898</v>
      </c>
      <c r="N221" s="83">
        <v>0</v>
      </c>
      <c r="O221" s="83">
        <v>0</v>
      </c>
      <c r="P221" s="83">
        <v>295.81367303340198</v>
      </c>
      <c r="Q221" s="83">
        <v>0</v>
      </c>
      <c r="R221" s="83">
        <v>0</v>
      </c>
      <c r="S221" s="83">
        <v>0</v>
      </c>
      <c r="T221" s="83">
        <v>1814.9939999999999</v>
      </c>
      <c r="U221" s="83">
        <v>0</v>
      </c>
      <c r="V221" s="83">
        <v>0</v>
      </c>
      <c r="W221" s="83">
        <v>13730.6592</v>
      </c>
      <c r="X221" s="83">
        <v>0</v>
      </c>
      <c r="Y221" s="83">
        <v>0</v>
      </c>
      <c r="Z221" s="83">
        <v>0</v>
      </c>
      <c r="AA221" s="83">
        <v>485163.85653629998</v>
      </c>
      <c r="AB221" s="83">
        <v>10138340.1539707</v>
      </c>
      <c r="AC221" s="83">
        <v>36389.040000000001</v>
      </c>
      <c r="AD221" s="83">
        <v>0</v>
      </c>
      <c r="AE221" s="83">
        <v>6755373.5865799002</v>
      </c>
      <c r="AF221" s="83">
        <v>0</v>
      </c>
      <c r="AG221" s="83">
        <v>0</v>
      </c>
      <c r="AH221" s="83">
        <v>0</v>
      </c>
      <c r="AI221" s="83">
        <v>4230246.6404392105</v>
      </c>
      <c r="AJ221" s="83">
        <v>0</v>
      </c>
      <c r="AK221" s="83">
        <v>0</v>
      </c>
      <c r="AL221" s="83">
        <v>0</v>
      </c>
      <c r="AM221" s="83">
        <v>0</v>
      </c>
      <c r="AN221" s="83">
        <v>21659243.936726101</v>
      </c>
      <c r="AO221" s="83">
        <v>3.6613485039536799</v>
      </c>
      <c r="AP221" s="83">
        <v>169.04322766989</v>
      </c>
    </row>
    <row r="222" spans="1:42" x14ac:dyDescent="0.2">
      <c r="A222" s="83" t="s">
        <v>314</v>
      </c>
      <c r="B222" s="83">
        <v>2044</v>
      </c>
      <c r="C222" s="83" t="s">
        <v>313</v>
      </c>
      <c r="D222" s="83" t="s">
        <v>297</v>
      </c>
      <c r="E222" s="83">
        <v>0</v>
      </c>
      <c r="F222" s="83">
        <v>0</v>
      </c>
      <c r="G222" s="83">
        <v>0</v>
      </c>
      <c r="H222" s="83">
        <v>415.4</v>
      </c>
      <c r="I222" s="83">
        <v>1917.6812307692301</v>
      </c>
      <c r="J222" s="83">
        <v>0</v>
      </c>
      <c r="K222" s="83">
        <v>11.1</v>
      </c>
      <c r="L222" s="83">
        <v>2005.72047186033</v>
      </c>
      <c r="M222" s="83">
        <v>308.36181818181802</v>
      </c>
      <c r="N222" s="83">
        <v>0</v>
      </c>
      <c r="O222" s="83">
        <v>0</v>
      </c>
      <c r="P222" s="83">
        <v>296.09208803340198</v>
      </c>
      <c r="Q222" s="83">
        <v>0</v>
      </c>
      <c r="R222" s="83">
        <v>0</v>
      </c>
      <c r="S222" s="83">
        <v>0</v>
      </c>
      <c r="T222" s="83">
        <v>1814.9939999999999</v>
      </c>
      <c r="U222" s="83">
        <v>0</v>
      </c>
      <c r="V222" s="83">
        <v>69.670569599997194</v>
      </c>
      <c r="W222" s="83">
        <v>13730.6592</v>
      </c>
      <c r="X222" s="83">
        <v>0</v>
      </c>
      <c r="Y222" s="83">
        <v>0</v>
      </c>
      <c r="Z222" s="83">
        <v>0</v>
      </c>
      <c r="AA222" s="83">
        <v>508326.41365469998</v>
      </c>
      <c r="AB222" s="83">
        <v>9520272.5507433303</v>
      </c>
      <c r="AC222" s="83">
        <v>36389.040000000001</v>
      </c>
      <c r="AD222" s="83">
        <v>0</v>
      </c>
      <c r="AE222" s="83">
        <v>6755373.5865799002</v>
      </c>
      <c r="AF222" s="83">
        <v>0</v>
      </c>
      <c r="AG222" s="83">
        <v>0</v>
      </c>
      <c r="AH222" s="83">
        <v>0</v>
      </c>
      <c r="AI222" s="83">
        <v>4171067.5836634501</v>
      </c>
      <c r="AJ222" s="83">
        <v>0</v>
      </c>
      <c r="AK222" s="83">
        <v>0</v>
      </c>
      <c r="AL222" s="83">
        <v>0</v>
      </c>
      <c r="AM222" s="83">
        <v>0</v>
      </c>
      <c r="AN222" s="83">
        <v>21005229.5044109</v>
      </c>
      <c r="AO222" s="83">
        <v>3.4400209932055001</v>
      </c>
      <c r="AP222" s="83">
        <v>163.76974088681601</v>
      </c>
    </row>
    <row r="223" spans="1:42" x14ac:dyDescent="0.2">
      <c r="A223" s="83" t="s">
        <v>314</v>
      </c>
      <c r="B223" s="83">
        <v>2046</v>
      </c>
      <c r="C223" s="83" t="s">
        <v>313</v>
      </c>
      <c r="D223" s="83" t="s">
        <v>297</v>
      </c>
      <c r="E223" s="83">
        <v>0</v>
      </c>
      <c r="F223" s="83">
        <v>0</v>
      </c>
      <c r="G223" s="83">
        <v>0</v>
      </c>
      <c r="H223" s="83">
        <v>415.4</v>
      </c>
      <c r="I223" s="83">
        <v>1797.6812307692301</v>
      </c>
      <c r="J223" s="83">
        <v>2.1737622211654699</v>
      </c>
      <c r="K223" s="83">
        <v>11.1</v>
      </c>
      <c r="L223" s="83">
        <v>2128.6600490922101</v>
      </c>
      <c r="M223" s="83">
        <v>311.16181818181798</v>
      </c>
      <c r="N223" s="83">
        <v>0</v>
      </c>
      <c r="O223" s="83">
        <v>0</v>
      </c>
      <c r="P223" s="83">
        <v>296.52460680445</v>
      </c>
      <c r="Q223" s="83">
        <v>0</v>
      </c>
      <c r="R223" s="83">
        <v>0</v>
      </c>
      <c r="S223" s="83">
        <v>0</v>
      </c>
      <c r="T223" s="83">
        <v>1823.9939999999999</v>
      </c>
      <c r="U223" s="83">
        <v>0</v>
      </c>
      <c r="V223" s="83">
        <v>1386.0143701962299</v>
      </c>
      <c r="W223" s="83">
        <v>13730.6592</v>
      </c>
      <c r="X223" s="83">
        <v>0</v>
      </c>
      <c r="Y223" s="83">
        <v>0</v>
      </c>
      <c r="Z223" s="83">
        <v>0</v>
      </c>
      <c r="AA223" s="83">
        <v>512942.1406167</v>
      </c>
      <c r="AB223" s="83">
        <v>10105758.1395729</v>
      </c>
      <c r="AC223" s="83">
        <v>36389.040000000001</v>
      </c>
      <c r="AD223" s="83">
        <v>0</v>
      </c>
      <c r="AE223" s="83">
        <v>6788165.9883422405</v>
      </c>
      <c r="AF223" s="83">
        <v>0</v>
      </c>
      <c r="AG223" s="83">
        <v>0</v>
      </c>
      <c r="AH223" s="83">
        <v>0</v>
      </c>
      <c r="AI223" s="83">
        <v>3912088.1482514599</v>
      </c>
      <c r="AJ223" s="83">
        <v>0</v>
      </c>
      <c r="AK223" s="83">
        <v>8160.6135241340999</v>
      </c>
      <c r="AL223" s="83">
        <v>0</v>
      </c>
      <c r="AM223" s="83">
        <v>0</v>
      </c>
      <c r="AN223" s="83">
        <v>21378620.743877601</v>
      </c>
      <c r="AO223" s="83">
        <v>3.64969125774447</v>
      </c>
      <c r="AP223" s="83">
        <v>170.716871844487</v>
      </c>
    </row>
    <row r="224" spans="1:42" x14ac:dyDescent="0.2">
      <c r="A224" s="83" t="s">
        <v>314</v>
      </c>
      <c r="B224" s="83">
        <v>2048</v>
      </c>
      <c r="C224" s="83" t="s">
        <v>313</v>
      </c>
      <c r="D224" s="83" t="s">
        <v>297</v>
      </c>
      <c r="E224" s="83">
        <v>0</v>
      </c>
      <c r="F224" s="83">
        <v>0</v>
      </c>
      <c r="G224" s="83">
        <v>0</v>
      </c>
      <c r="H224" s="83">
        <v>415.4</v>
      </c>
      <c r="I224" s="83">
        <v>1837.6812307692301</v>
      </c>
      <c r="J224" s="83">
        <v>224.9</v>
      </c>
      <c r="K224" s="83">
        <v>11.1</v>
      </c>
      <c r="L224" s="83">
        <v>2128.6600490922101</v>
      </c>
      <c r="M224" s="83">
        <v>331.06727272727301</v>
      </c>
      <c r="N224" s="83">
        <v>0</v>
      </c>
      <c r="O224" s="83">
        <v>0</v>
      </c>
      <c r="P224" s="83">
        <v>358.05210147585001</v>
      </c>
      <c r="Q224" s="83">
        <v>0</v>
      </c>
      <c r="R224" s="83">
        <v>0</v>
      </c>
      <c r="S224" s="83">
        <v>0</v>
      </c>
      <c r="T224" s="83">
        <v>1823.9939999999999</v>
      </c>
      <c r="U224" s="83">
        <v>0</v>
      </c>
      <c r="V224" s="83">
        <v>250908.66734718601</v>
      </c>
      <c r="W224" s="83">
        <v>13730.6592</v>
      </c>
      <c r="X224" s="83">
        <v>0</v>
      </c>
      <c r="Y224" s="83">
        <v>0</v>
      </c>
      <c r="Z224" s="83">
        <v>0</v>
      </c>
      <c r="AA224" s="83">
        <v>545755.76320109901</v>
      </c>
      <c r="AB224" s="83">
        <v>10090789.3902597</v>
      </c>
      <c r="AC224" s="83">
        <v>36389.040000000001</v>
      </c>
      <c r="AD224" s="83">
        <v>0</v>
      </c>
      <c r="AE224" s="83">
        <v>6788165.9883422405</v>
      </c>
      <c r="AF224" s="83">
        <v>0</v>
      </c>
      <c r="AG224" s="83">
        <v>0</v>
      </c>
      <c r="AH224" s="83">
        <v>0</v>
      </c>
      <c r="AI224" s="83">
        <v>4002461.1493609501</v>
      </c>
      <c r="AJ224" s="83">
        <v>0</v>
      </c>
      <c r="AK224" s="83">
        <v>807640.50711832196</v>
      </c>
      <c r="AL224" s="83">
        <v>0</v>
      </c>
      <c r="AM224" s="83">
        <v>0</v>
      </c>
      <c r="AN224" s="83">
        <v>22535841.1648295</v>
      </c>
      <c r="AO224" s="83">
        <v>3.64429431609536</v>
      </c>
      <c r="AP224" s="83">
        <v>161.711040179978</v>
      </c>
    </row>
    <row r="225" spans="1:42" x14ac:dyDescent="0.2">
      <c r="A225" s="83" t="s">
        <v>314</v>
      </c>
      <c r="B225" s="83">
        <v>2050</v>
      </c>
      <c r="C225" s="83" t="s">
        <v>313</v>
      </c>
      <c r="D225" s="83" t="s">
        <v>297</v>
      </c>
      <c r="E225" s="83">
        <v>0</v>
      </c>
      <c r="F225" s="83">
        <v>0</v>
      </c>
      <c r="G225" s="83">
        <v>0</v>
      </c>
      <c r="H225" s="83">
        <v>415.4</v>
      </c>
      <c r="I225" s="83">
        <v>1917.6812307692301</v>
      </c>
      <c r="J225" s="83">
        <v>224.9</v>
      </c>
      <c r="K225" s="83">
        <v>11.1</v>
      </c>
      <c r="L225" s="83">
        <v>2128.6600490922101</v>
      </c>
      <c r="M225" s="83">
        <v>350.72272727272599</v>
      </c>
      <c r="N225" s="83">
        <v>0</v>
      </c>
      <c r="O225" s="83">
        <v>0</v>
      </c>
      <c r="P225" s="83">
        <v>363.37856478089299</v>
      </c>
      <c r="Q225" s="83">
        <v>0</v>
      </c>
      <c r="R225" s="83">
        <v>0</v>
      </c>
      <c r="S225" s="83">
        <v>0</v>
      </c>
      <c r="T225" s="83">
        <v>1823.9939999999999</v>
      </c>
      <c r="U225" s="83">
        <v>0</v>
      </c>
      <c r="V225" s="83">
        <v>33407.883054239202</v>
      </c>
      <c r="W225" s="83">
        <v>13730.6592</v>
      </c>
      <c r="X225" s="83">
        <v>0</v>
      </c>
      <c r="Y225" s="83">
        <v>0</v>
      </c>
      <c r="Z225" s="83">
        <v>0</v>
      </c>
      <c r="AA225" s="83">
        <v>578157.26730674994</v>
      </c>
      <c r="AB225" s="83">
        <v>10074672.6048734</v>
      </c>
      <c r="AC225" s="83">
        <v>36389.040000000001</v>
      </c>
      <c r="AD225" s="83">
        <v>0</v>
      </c>
      <c r="AE225" s="83">
        <v>6788165.9883422405</v>
      </c>
      <c r="AF225" s="83">
        <v>0</v>
      </c>
      <c r="AG225" s="83">
        <v>0</v>
      </c>
      <c r="AH225" s="83">
        <v>0</v>
      </c>
      <c r="AI225" s="83">
        <v>4128220.3325239499</v>
      </c>
      <c r="AJ225" s="83">
        <v>0</v>
      </c>
      <c r="AK225" s="83">
        <v>867058.19848518597</v>
      </c>
      <c r="AL225" s="83">
        <v>0</v>
      </c>
      <c r="AM225" s="83">
        <v>0</v>
      </c>
      <c r="AN225" s="83">
        <v>22519801.973785799</v>
      </c>
      <c r="AO225" s="83">
        <v>3.6384416652501801</v>
      </c>
      <c r="AP225" s="83">
        <v>161.56632591554299</v>
      </c>
    </row>
    <row r="226" spans="1:42" x14ac:dyDescent="0.2">
      <c r="A226" s="83" t="s">
        <v>315</v>
      </c>
      <c r="B226" s="83">
        <v>2020</v>
      </c>
      <c r="C226" s="83" t="s">
        <v>313</v>
      </c>
      <c r="D226" s="83" t="s">
        <v>297</v>
      </c>
      <c r="E226" s="83">
        <v>0</v>
      </c>
      <c r="F226" s="83">
        <v>0</v>
      </c>
      <c r="G226" s="83">
        <v>0</v>
      </c>
      <c r="H226" s="83">
        <v>0</v>
      </c>
      <c r="I226" s="83">
        <v>140</v>
      </c>
      <c r="J226" s="83">
        <v>687.9</v>
      </c>
      <c r="K226" s="83">
        <v>5</v>
      </c>
      <c r="L226" s="83">
        <v>0</v>
      </c>
      <c r="M226" s="83">
        <v>12.5363636363636</v>
      </c>
      <c r="N226" s="83">
        <v>0</v>
      </c>
      <c r="O226" s="83">
        <v>12</v>
      </c>
      <c r="P226" s="83">
        <v>0</v>
      </c>
      <c r="Q226" s="83">
        <v>0</v>
      </c>
      <c r="R226" s="83">
        <v>0</v>
      </c>
      <c r="S226" s="83">
        <v>0</v>
      </c>
      <c r="T226" s="83">
        <v>631.36099999999999</v>
      </c>
      <c r="U226" s="83">
        <v>0</v>
      </c>
      <c r="V226" s="83">
        <v>0</v>
      </c>
      <c r="W226" s="83">
        <v>0</v>
      </c>
      <c r="X226" s="83">
        <v>0</v>
      </c>
      <c r="Y226" s="83">
        <v>0</v>
      </c>
      <c r="Z226" s="83">
        <v>0</v>
      </c>
      <c r="AA226" s="83">
        <v>20006.945975799899</v>
      </c>
      <c r="AB226" s="83">
        <v>0</v>
      </c>
      <c r="AC226" s="83">
        <v>0</v>
      </c>
      <c r="AD226" s="83">
        <v>78840</v>
      </c>
      <c r="AE226" s="83">
        <v>2011874.4994087501</v>
      </c>
      <c r="AF226" s="83">
        <v>0</v>
      </c>
      <c r="AG226" s="83">
        <v>0</v>
      </c>
      <c r="AH226" s="83">
        <v>0</v>
      </c>
      <c r="AI226" s="83">
        <v>311469.3554076</v>
      </c>
      <c r="AJ226" s="83">
        <v>0</v>
      </c>
      <c r="AK226" s="83">
        <v>1942216.6066038201</v>
      </c>
      <c r="AL226" s="83">
        <v>0</v>
      </c>
      <c r="AM226" s="83">
        <v>0</v>
      </c>
      <c r="AN226" s="83">
        <v>4364407.4073959701</v>
      </c>
      <c r="AO226" s="83">
        <v>0</v>
      </c>
      <c r="AP226" s="83">
        <v>0</v>
      </c>
    </row>
    <row r="227" spans="1:42" x14ac:dyDescent="0.2">
      <c r="A227" s="83" t="s">
        <v>315</v>
      </c>
      <c r="B227" s="83">
        <v>2022</v>
      </c>
      <c r="C227" s="83" t="s">
        <v>313</v>
      </c>
      <c r="D227" s="83" t="s">
        <v>297</v>
      </c>
      <c r="E227" s="83">
        <v>0</v>
      </c>
      <c r="F227" s="83">
        <v>0</v>
      </c>
      <c r="G227" s="83">
        <v>0</v>
      </c>
      <c r="H227" s="83">
        <v>0</v>
      </c>
      <c r="I227" s="83">
        <v>140</v>
      </c>
      <c r="J227" s="83">
        <v>687.9</v>
      </c>
      <c r="K227" s="83">
        <v>5</v>
      </c>
      <c r="L227" s="83">
        <v>0</v>
      </c>
      <c r="M227" s="83">
        <v>20.792727272727301</v>
      </c>
      <c r="N227" s="83">
        <v>0</v>
      </c>
      <c r="O227" s="83">
        <v>12</v>
      </c>
      <c r="P227" s="83">
        <v>0</v>
      </c>
      <c r="Q227" s="83">
        <v>0</v>
      </c>
      <c r="R227" s="83">
        <v>0</v>
      </c>
      <c r="S227" s="83">
        <v>0</v>
      </c>
      <c r="T227" s="83">
        <v>631.36099999999999</v>
      </c>
      <c r="U227" s="83">
        <v>0</v>
      </c>
      <c r="V227" s="83">
        <v>0</v>
      </c>
      <c r="W227" s="83">
        <v>0</v>
      </c>
      <c r="X227" s="83">
        <v>0</v>
      </c>
      <c r="Y227" s="83">
        <v>0</v>
      </c>
      <c r="Z227" s="83">
        <v>0</v>
      </c>
      <c r="AA227" s="83">
        <v>33183.384217439998</v>
      </c>
      <c r="AB227" s="83">
        <v>0</v>
      </c>
      <c r="AC227" s="83">
        <v>0</v>
      </c>
      <c r="AD227" s="83">
        <v>78840</v>
      </c>
      <c r="AE227" s="83">
        <v>2011874.4994087501</v>
      </c>
      <c r="AF227" s="83">
        <v>0</v>
      </c>
      <c r="AG227" s="83">
        <v>0</v>
      </c>
      <c r="AH227" s="83">
        <v>0</v>
      </c>
      <c r="AI227" s="83">
        <v>307117.97452777898</v>
      </c>
      <c r="AJ227" s="83">
        <v>0</v>
      </c>
      <c r="AK227" s="83">
        <v>1955094.22881699</v>
      </c>
      <c r="AL227" s="83">
        <v>0</v>
      </c>
      <c r="AM227" s="83">
        <v>0</v>
      </c>
      <c r="AN227" s="83">
        <v>4386110.0869709598</v>
      </c>
      <c r="AO227" s="83">
        <v>0</v>
      </c>
      <c r="AP227" s="83">
        <v>0</v>
      </c>
    </row>
    <row r="228" spans="1:42" x14ac:dyDescent="0.2">
      <c r="A228" s="83" t="s">
        <v>315</v>
      </c>
      <c r="B228" s="83">
        <v>2024</v>
      </c>
      <c r="C228" s="83" t="s">
        <v>313</v>
      </c>
      <c r="D228" s="83" t="s">
        <v>297</v>
      </c>
      <c r="E228" s="83">
        <v>0</v>
      </c>
      <c r="F228" s="83">
        <v>0</v>
      </c>
      <c r="G228" s="83">
        <v>0</v>
      </c>
      <c r="H228" s="83">
        <v>0</v>
      </c>
      <c r="I228" s="83">
        <v>140</v>
      </c>
      <c r="J228" s="83">
        <v>687.9</v>
      </c>
      <c r="K228" s="83">
        <v>5</v>
      </c>
      <c r="L228" s="83">
        <v>0</v>
      </c>
      <c r="M228" s="83">
        <v>35.58</v>
      </c>
      <c r="N228" s="83">
        <v>0</v>
      </c>
      <c r="O228" s="83">
        <v>12</v>
      </c>
      <c r="P228" s="83">
        <v>0</v>
      </c>
      <c r="Q228" s="83">
        <v>0</v>
      </c>
      <c r="R228" s="83">
        <v>0</v>
      </c>
      <c r="S228" s="83">
        <v>0</v>
      </c>
      <c r="T228" s="83">
        <v>631.36099999999999</v>
      </c>
      <c r="U228" s="83">
        <v>0</v>
      </c>
      <c r="V228" s="83">
        <v>0</v>
      </c>
      <c r="W228" s="83">
        <v>0</v>
      </c>
      <c r="X228" s="83">
        <v>0</v>
      </c>
      <c r="Y228" s="83">
        <v>0</v>
      </c>
      <c r="Z228" s="83">
        <v>0</v>
      </c>
      <c r="AA228" s="83">
        <v>56782.585322760002</v>
      </c>
      <c r="AB228" s="83">
        <v>0</v>
      </c>
      <c r="AC228" s="83">
        <v>0</v>
      </c>
      <c r="AD228" s="83">
        <v>78840</v>
      </c>
      <c r="AE228" s="83">
        <v>2011874.4994087501</v>
      </c>
      <c r="AF228" s="83">
        <v>0</v>
      </c>
      <c r="AG228" s="83">
        <v>0</v>
      </c>
      <c r="AH228" s="83">
        <v>0</v>
      </c>
      <c r="AI228" s="83">
        <v>302842.73233174998</v>
      </c>
      <c r="AJ228" s="83">
        <v>0</v>
      </c>
      <c r="AK228" s="83">
        <v>1946099.5734339999</v>
      </c>
      <c r="AL228" s="83">
        <v>0</v>
      </c>
      <c r="AM228" s="83">
        <v>0</v>
      </c>
      <c r="AN228" s="83">
        <v>4396439.3904972598</v>
      </c>
      <c r="AO228" s="83">
        <v>0</v>
      </c>
      <c r="AP228" s="83">
        <v>0</v>
      </c>
    </row>
    <row r="229" spans="1:42" x14ac:dyDescent="0.2">
      <c r="A229" s="83" t="s">
        <v>315</v>
      </c>
      <c r="B229" s="83">
        <v>2026</v>
      </c>
      <c r="C229" s="83" t="s">
        <v>313</v>
      </c>
      <c r="D229" s="83" t="s">
        <v>297</v>
      </c>
      <c r="E229" s="83">
        <v>0</v>
      </c>
      <c r="F229" s="83">
        <v>0</v>
      </c>
      <c r="G229" s="83">
        <v>0</v>
      </c>
      <c r="H229" s="83">
        <v>0</v>
      </c>
      <c r="I229" s="83">
        <v>140</v>
      </c>
      <c r="J229" s="83">
        <v>687.9</v>
      </c>
      <c r="K229" s="83">
        <v>5</v>
      </c>
      <c r="L229" s="83">
        <v>0</v>
      </c>
      <c r="M229" s="83">
        <v>47.191818181818199</v>
      </c>
      <c r="N229" s="83">
        <v>0</v>
      </c>
      <c r="O229" s="83">
        <v>12</v>
      </c>
      <c r="P229" s="83">
        <v>4.1361213097786003</v>
      </c>
      <c r="Q229" s="83">
        <v>0</v>
      </c>
      <c r="R229" s="83">
        <v>0</v>
      </c>
      <c r="S229" s="83">
        <v>0</v>
      </c>
      <c r="T229" s="83">
        <v>631.36099999999999</v>
      </c>
      <c r="U229" s="83">
        <v>0</v>
      </c>
      <c r="V229" s="83">
        <v>0</v>
      </c>
      <c r="W229" s="83">
        <v>0</v>
      </c>
      <c r="X229" s="83">
        <v>0</v>
      </c>
      <c r="Y229" s="83">
        <v>0</v>
      </c>
      <c r="Z229" s="83">
        <v>0</v>
      </c>
      <c r="AA229" s="83">
        <v>75314.037168220006</v>
      </c>
      <c r="AB229" s="83">
        <v>0</v>
      </c>
      <c r="AC229" s="83">
        <v>0</v>
      </c>
      <c r="AD229" s="83">
        <v>78840</v>
      </c>
      <c r="AE229" s="83">
        <v>2011874.4994087501</v>
      </c>
      <c r="AF229" s="83">
        <v>0</v>
      </c>
      <c r="AG229" s="83">
        <v>0</v>
      </c>
      <c r="AH229" s="83">
        <v>0</v>
      </c>
      <c r="AI229" s="83">
        <v>298616.43404541002</v>
      </c>
      <c r="AJ229" s="83">
        <v>0</v>
      </c>
      <c r="AK229" s="83">
        <v>1937104.91805102</v>
      </c>
      <c r="AL229" s="83">
        <v>0</v>
      </c>
      <c r="AM229" s="83">
        <v>0</v>
      </c>
      <c r="AN229" s="83">
        <v>4401749.8886733996</v>
      </c>
      <c r="AO229" s="83">
        <v>0</v>
      </c>
      <c r="AP229" s="83">
        <v>0</v>
      </c>
    </row>
    <row r="230" spans="1:42" x14ac:dyDescent="0.2">
      <c r="A230" s="83" t="s">
        <v>315</v>
      </c>
      <c r="B230" s="83">
        <v>2028</v>
      </c>
      <c r="C230" s="83" t="s">
        <v>313</v>
      </c>
      <c r="D230" s="83" t="s">
        <v>297</v>
      </c>
      <c r="E230" s="83">
        <v>0</v>
      </c>
      <c r="F230" s="83">
        <v>0</v>
      </c>
      <c r="G230" s="83">
        <v>0</v>
      </c>
      <c r="H230" s="83">
        <v>0</v>
      </c>
      <c r="I230" s="83">
        <v>140</v>
      </c>
      <c r="J230" s="83">
        <v>687.9</v>
      </c>
      <c r="K230" s="83">
        <v>5</v>
      </c>
      <c r="L230" s="83">
        <v>0</v>
      </c>
      <c r="M230" s="83">
        <v>62.708181818181799</v>
      </c>
      <c r="N230" s="83">
        <v>0</v>
      </c>
      <c r="O230" s="83">
        <v>12</v>
      </c>
      <c r="P230" s="83">
        <v>9.6570132426932798</v>
      </c>
      <c r="Q230" s="83">
        <v>0</v>
      </c>
      <c r="R230" s="83">
        <v>0</v>
      </c>
      <c r="S230" s="83">
        <v>0</v>
      </c>
      <c r="T230" s="83">
        <v>631.36099999999999</v>
      </c>
      <c r="U230" s="83">
        <v>0</v>
      </c>
      <c r="V230" s="83">
        <v>0</v>
      </c>
      <c r="W230" s="83">
        <v>0</v>
      </c>
      <c r="X230" s="83">
        <v>0</v>
      </c>
      <c r="Y230" s="83">
        <v>0</v>
      </c>
      <c r="Z230" s="83">
        <v>0</v>
      </c>
      <c r="AA230" s="83">
        <v>100076.80394958</v>
      </c>
      <c r="AB230" s="83">
        <v>0</v>
      </c>
      <c r="AC230" s="83">
        <v>0</v>
      </c>
      <c r="AD230" s="83">
        <v>78840</v>
      </c>
      <c r="AE230" s="83">
        <v>2011874.4994087501</v>
      </c>
      <c r="AF230" s="83">
        <v>0</v>
      </c>
      <c r="AG230" s="83">
        <v>0</v>
      </c>
      <c r="AH230" s="83">
        <v>0</v>
      </c>
      <c r="AI230" s="83">
        <v>294466.27444285998</v>
      </c>
      <c r="AJ230" s="83">
        <v>0</v>
      </c>
      <c r="AK230" s="83">
        <v>1928110.2626680301</v>
      </c>
      <c r="AL230" s="83">
        <v>0</v>
      </c>
      <c r="AM230" s="83">
        <v>0</v>
      </c>
      <c r="AN230" s="83">
        <v>4413367.84046923</v>
      </c>
      <c r="AO230" s="83">
        <v>0</v>
      </c>
      <c r="AP230" s="83">
        <v>0</v>
      </c>
    </row>
    <row r="231" spans="1:42" x14ac:dyDescent="0.2">
      <c r="A231" s="83" t="s">
        <v>315</v>
      </c>
      <c r="B231" s="83">
        <v>2030</v>
      </c>
      <c r="C231" s="83" t="s">
        <v>313</v>
      </c>
      <c r="D231" s="83" t="s">
        <v>297</v>
      </c>
      <c r="E231" s="83">
        <v>0</v>
      </c>
      <c r="F231" s="83">
        <v>0</v>
      </c>
      <c r="G231" s="83">
        <v>0</v>
      </c>
      <c r="H231" s="83">
        <v>0</v>
      </c>
      <c r="I231" s="83">
        <v>140</v>
      </c>
      <c r="J231" s="83">
        <v>687.9</v>
      </c>
      <c r="K231" s="83">
        <v>5</v>
      </c>
      <c r="L231" s="83">
        <v>0</v>
      </c>
      <c r="M231" s="83">
        <v>84.102727272727293</v>
      </c>
      <c r="N231" s="83">
        <v>0</v>
      </c>
      <c r="O231" s="83">
        <v>12</v>
      </c>
      <c r="P231" s="83">
        <v>18.203949526976</v>
      </c>
      <c r="Q231" s="83">
        <v>0</v>
      </c>
      <c r="R231" s="83">
        <v>0</v>
      </c>
      <c r="S231" s="83">
        <v>0</v>
      </c>
      <c r="T231" s="83">
        <v>631.36099999999999</v>
      </c>
      <c r="U231" s="83">
        <v>0</v>
      </c>
      <c r="V231" s="83">
        <v>0</v>
      </c>
      <c r="W231" s="83">
        <v>0</v>
      </c>
      <c r="X231" s="83">
        <v>0</v>
      </c>
      <c r="Y231" s="83">
        <v>0</v>
      </c>
      <c r="Z231" s="83">
        <v>0</v>
      </c>
      <c r="AA231" s="83">
        <v>134220.63764026001</v>
      </c>
      <c r="AB231" s="83">
        <v>0</v>
      </c>
      <c r="AC231" s="83">
        <v>0</v>
      </c>
      <c r="AD231" s="83">
        <v>78840</v>
      </c>
      <c r="AE231" s="83">
        <v>2011874.4994087501</v>
      </c>
      <c r="AF231" s="83">
        <v>0</v>
      </c>
      <c r="AG231" s="83">
        <v>0</v>
      </c>
      <c r="AH231" s="83">
        <v>0</v>
      </c>
      <c r="AI231" s="83">
        <v>290356.22211933997</v>
      </c>
      <c r="AJ231" s="83">
        <v>0</v>
      </c>
      <c r="AK231" s="83">
        <v>1919169.94517959</v>
      </c>
      <c r="AL231" s="83">
        <v>0</v>
      </c>
      <c r="AM231" s="83">
        <v>0</v>
      </c>
      <c r="AN231" s="83">
        <v>4434461.3043479398</v>
      </c>
      <c r="AO231" s="83">
        <v>0</v>
      </c>
      <c r="AP231" s="83">
        <v>0</v>
      </c>
    </row>
    <row r="232" spans="1:42" x14ac:dyDescent="0.2">
      <c r="A232" s="83" t="s">
        <v>315</v>
      </c>
      <c r="B232" s="83">
        <v>2032</v>
      </c>
      <c r="C232" s="83" t="s">
        <v>313</v>
      </c>
      <c r="D232" s="83" t="s">
        <v>297</v>
      </c>
      <c r="E232" s="83">
        <v>0</v>
      </c>
      <c r="F232" s="83">
        <v>0</v>
      </c>
      <c r="G232" s="83">
        <v>0</v>
      </c>
      <c r="H232" s="83">
        <v>0</v>
      </c>
      <c r="I232" s="83">
        <v>140</v>
      </c>
      <c r="J232" s="83">
        <v>687.9</v>
      </c>
      <c r="K232" s="83">
        <v>5</v>
      </c>
      <c r="L232" s="83">
        <v>0</v>
      </c>
      <c r="M232" s="83">
        <v>96.789090909090902</v>
      </c>
      <c r="N232" s="83">
        <v>0</v>
      </c>
      <c r="O232" s="83">
        <v>12</v>
      </c>
      <c r="P232" s="83">
        <v>39.316778087196603</v>
      </c>
      <c r="Q232" s="83">
        <v>0</v>
      </c>
      <c r="R232" s="83">
        <v>0</v>
      </c>
      <c r="S232" s="83">
        <v>0</v>
      </c>
      <c r="T232" s="83">
        <v>631.36099999999999</v>
      </c>
      <c r="U232" s="83">
        <v>0</v>
      </c>
      <c r="V232" s="83">
        <v>0</v>
      </c>
      <c r="W232" s="83">
        <v>0</v>
      </c>
      <c r="X232" s="83">
        <v>0</v>
      </c>
      <c r="Y232" s="83">
        <v>0</v>
      </c>
      <c r="Z232" s="83">
        <v>0</v>
      </c>
      <c r="AA232" s="83">
        <v>154466.97056936001</v>
      </c>
      <c r="AB232" s="83">
        <v>0</v>
      </c>
      <c r="AC232" s="83">
        <v>0</v>
      </c>
      <c r="AD232" s="83">
        <v>78840</v>
      </c>
      <c r="AE232" s="83">
        <v>2011874.4994087501</v>
      </c>
      <c r="AF232" s="83">
        <v>0</v>
      </c>
      <c r="AG232" s="83">
        <v>0</v>
      </c>
      <c r="AH232" s="83">
        <v>0</v>
      </c>
      <c r="AI232" s="83">
        <v>286299.87446189998</v>
      </c>
      <c r="AJ232" s="83">
        <v>0</v>
      </c>
      <c r="AK232" s="83">
        <v>1910348.26393859</v>
      </c>
      <c r="AL232" s="83">
        <v>0</v>
      </c>
      <c r="AM232" s="83">
        <v>0</v>
      </c>
      <c r="AN232" s="83">
        <v>4441829.6083786003</v>
      </c>
      <c r="AO232" s="83">
        <v>0</v>
      </c>
      <c r="AP232" s="83">
        <v>0</v>
      </c>
    </row>
    <row r="233" spans="1:42" x14ac:dyDescent="0.2">
      <c r="A233" s="83" t="s">
        <v>315</v>
      </c>
      <c r="B233" s="83">
        <v>2034</v>
      </c>
      <c r="C233" s="83" t="s">
        <v>313</v>
      </c>
      <c r="D233" s="83" t="s">
        <v>297</v>
      </c>
      <c r="E233" s="83">
        <v>0</v>
      </c>
      <c r="F233" s="83">
        <v>0</v>
      </c>
      <c r="G233" s="83">
        <v>0</v>
      </c>
      <c r="H233" s="83">
        <v>0</v>
      </c>
      <c r="I233" s="83">
        <v>140</v>
      </c>
      <c r="J233" s="83">
        <v>687.9</v>
      </c>
      <c r="K233" s="83">
        <v>5</v>
      </c>
      <c r="L233" s="83">
        <v>0</v>
      </c>
      <c r="M233" s="83">
        <v>106.472727272727</v>
      </c>
      <c r="N233" s="83">
        <v>0</v>
      </c>
      <c r="O233" s="83">
        <v>12</v>
      </c>
      <c r="P233" s="83">
        <v>39.316778087196603</v>
      </c>
      <c r="Q233" s="83">
        <v>0</v>
      </c>
      <c r="R233" s="83">
        <v>0</v>
      </c>
      <c r="S233" s="83">
        <v>0</v>
      </c>
      <c r="T233" s="83">
        <v>631.36099999999999</v>
      </c>
      <c r="U233" s="83">
        <v>0</v>
      </c>
      <c r="V233" s="83">
        <v>0</v>
      </c>
      <c r="W233" s="83">
        <v>0</v>
      </c>
      <c r="X233" s="83">
        <v>0</v>
      </c>
      <c r="Y233" s="83">
        <v>0</v>
      </c>
      <c r="Z233" s="83">
        <v>0</v>
      </c>
      <c r="AA233" s="83">
        <v>169921.2119424</v>
      </c>
      <c r="AB233" s="83">
        <v>0</v>
      </c>
      <c r="AC233" s="83">
        <v>0</v>
      </c>
      <c r="AD233" s="83">
        <v>78840</v>
      </c>
      <c r="AE233" s="83">
        <v>2011874.4994087501</v>
      </c>
      <c r="AF233" s="83">
        <v>0</v>
      </c>
      <c r="AG233" s="83">
        <v>0</v>
      </c>
      <c r="AH233" s="83">
        <v>0</v>
      </c>
      <c r="AI233" s="83">
        <v>282292.47071415</v>
      </c>
      <c r="AJ233" s="83">
        <v>0</v>
      </c>
      <c r="AK233" s="83">
        <v>1901526.5826975801</v>
      </c>
      <c r="AL233" s="83">
        <v>0</v>
      </c>
      <c r="AM233" s="83">
        <v>0</v>
      </c>
      <c r="AN233" s="83">
        <v>4444454.7647628896</v>
      </c>
      <c r="AO233" s="83">
        <v>0</v>
      </c>
      <c r="AP233" s="83">
        <v>0</v>
      </c>
    </row>
    <row r="234" spans="1:42" x14ac:dyDescent="0.2">
      <c r="A234" s="83" t="s">
        <v>315</v>
      </c>
      <c r="B234" s="83">
        <v>2036</v>
      </c>
      <c r="C234" s="83" t="s">
        <v>313</v>
      </c>
      <c r="D234" s="83" t="s">
        <v>297</v>
      </c>
      <c r="E234" s="83">
        <v>0</v>
      </c>
      <c r="F234" s="83">
        <v>0</v>
      </c>
      <c r="G234" s="83">
        <v>0</v>
      </c>
      <c r="H234" s="83">
        <v>0</v>
      </c>
      <c r="I234" s="83">
        <v>140</v>
      </c>
      <c r="J234" s="83">
        <v>612.9</v>
      </c>
      <c r="K234" s="83">
        <v>5</v>
      </c>
      <c r="L234" s="83">
        <v>0</v>
      </c>
      <c r="M234" s="83">
        <v>116.49636363636399</v>
      </c>
      <c r="N234" s="83">
        <v>0</v>
      </c>
      <c r="O234" s="83">
        <v>12</v>
      </c>
      <c r="P234" s="83">
        <v>39.316778087196603</v>
      </c>
      <c r="Q234" s="83">
        <v>0</v>
      </c>
      <c r="R234" s="83">
        <v>0</v>
      </c>
      <c r="S234" s="83">
        <v>0</v>
      </c>
      <c r="T234" s="83">
        <v>631.36099999999999</v>
      </c>
      <c r="U234" s="83">
        <v>0</v>
      </c>
      <c r="V234" s="83">
        <v>0</v>
      </c>
      <c r="W234" s="83">
        <v>0</v>
      </c>
      <c r="X234" s="83">
        <v>0</v>
      </c>
      <c r="Y234" s="83">
        <v>0</v>
      </c>
      <c r="Z234" s="83">
        <v>0</v>
      </c>
      <c r="AA234" s="83">
        <v>185918.06374292</v>
      </c>
      <c r="AB234" s="83">
        <v>0</v>
      </c>
      <c r="AC234" s="83">
        <v>0</v>
      </c>
      <c r="AD234" s="83">
        <v>78840</v>
      </c>
      <c r="AE234" s="83">
        <v>2011874.4994087501</v>
      </c>
      <c r="AF234" s="83">
        <v>0</v>
      </c>
      <c r="AG234" s="83">
        <v>0</v>
      </c>
      <c r="AH234" s="83">
        <v>0</v>
      </c>
      <c r="AI234" s="83">
        <v>278361.20565019001</v>
      </c>
      <c r="AJ234" s="83">
        <v>0</v>
      </c>
      <c r="AK234" s="83">
        <v>1695605.22853158</v>
      </c>
      <c r="AL234" s="83">
        <v>0</v>
      </c>
      <c r="AM234" s="83">
        <v>0</v>
      </c>
      <c r="AN234" s="83">
        <v>4250598.99733344</v>
      </c>
      <c r="AO234" s="83">
        <v>0</v>
      </c>
      <c r="AP234" s="83">
        <v>0</v>
      </c>
    </row>
    <row r="235" spans="1:42" x14ac:dyDescent="0.2">
      <c r="A235" s="83" t="s">
        <v>315</v>
      </c>
      <c r="B235" s="83">
        <v>2038</v>
      </c>
      <c r="C235" s="83" t="s">
        <v>313</v>
      </c>
      <c r="D235" s="83" t="s">
        <v>297</v>
      </c>
      <c r="E235" s="83">
        <v>0</v>
      </c>
      <c r="F235" s="83">
        <v>0</v>
      </c>
      <c r="G235" s="83">
        <v>0</v>
      </c>
      <c r="H235" s="83">
        <v>0</v>
      </c>
      <c r="I235" s="83">
        <v>1248.5615567986299</v>
      </c>
      <c r="J235" s="83">
        <v>612.9</v>
      </c>
      <c r="K235" s="83">
        <v>5</v>
      </c>
      <c r="L235" s="83">
        <v>0</v>
      </c>
      <c r="M235" s="83">
        <v>122.806363636364</v>
      </c>
      <c r="N235" s="83">
        <v>0</v>
      </c>
      <c r="O235" s="83">
        <v>12</v>
      </c>
      <c r="P235" s="83">
        <v>319.94635984011802</v>
      </c>
      <c r="Q235" s="83">
        <v>0</v>
      </c>
      <c r="R235" s="83">
        <v>0</v>
      </c>
      <c r="S235" s="83">
        <v>0</v>
      </c>
      <c r="T235" s="83">
        <v>631.36099999999999</v>
      </c>
      <c r="U235" s="83">
        <v>0</v>
      </c>
      <c r="V235" s="83">
        <v>450888.55123558303</v>
      </c>
      <c r="W235" s="83">
        <v>0</v>
      </c>
      <c r="X235" s="83">
        <v>0</v>
      </c>
      <c r="Y235" s="83">
        <v>0</v>
      </c>
      <c r="Z235" s="83">
        <v>0</v>
      </c>
      <c r="AA235" s="83">
        <v>195988.27491174001</v>
      </c>
      <c r="AB235" s="83">
        <v>0</v>
      </c>
      <c r="AC235" s="83">
        <v>0</v>
      </c>
      <c r="AD235" s="83">
        <v>78840</v>
      </c>
      <c r="AE235" s="83">
        <v>2011874.4994087501</v>
      </c>
      <c r="AF235" s="83">
        <v>0</v>
      </c>
      <c r="AG235" s="83">
        <v>0</v>
      </c>
      <c r="AH235" s="83">
        <v>0</v>
      </c>
      <c r="AI235" s="83">
        <v>3006547.2463892</v>
      </c>
      <c r="AJ235" s="83">
        <v>0</v>
      </c>
      <c r="AK235" s="83">
        <v>1571212.83933506</v>
      </c>
      <c r="AL235" s="83">
        <v>0</v>
      </c>
      <c r="AM235" s="83">
        <v>0</v>
      </c>
      <c r="AN235" s="83">
        <v>7315351.4112803396</v>
      </c>
      <c r="AO235" s="83">
        <v>0</v>
      </c>
      <c r="AP235" s="83">
        <v>0</v>
      </c>
    </row>
    <row r="236" spans="1:42" x14ac:dyDescent="0.2">
      <c r="A236" s="83" t="s">
        <v>315</v>
      </c>
      <c r="B236" s="83">
        <v>2040</v>
      </c>
      <c r="C236" s="83" t="s">
        <v>313</v>
      </c>
      <c r="D236" s="83" t="s">
        <v>297</v>
      </c>
      <c r="E236" s="83">
        <v>0</v>
      </c>
      <c r="F236" s="83">
        <v>0</v>
      </c>
      <c r="G236" s="83">
        <v>0</v>
      </c>
      <c r="H236" s="83">
        <v>0</v>
      </c>
      <c r="I236" s="83">
        <v>1248.5615567986299</v>
      </c>
      <c r="J236" s="83">
        <v>440.099999999999</v>
      </c>
      <c r="K236" s="83">
        <v>5</v>
      </c>
      <c r="L236" s="83">
        <v>0</v>
      </c>
      <c r="M236" s="83">
        <v>131.779090909091</v>
      </c>
      <c r="N236" s="83">
        <v>0</v>
      </c>
      <c r="O236" s="83">
        <v>12</v>
      </c>
      <c r="P236" s="83">
        <v>330.83431760040901</v>
      </c>
      <c r="Q236" s="83">
        <v>0</v>
      </c>
      <c r="R236" s="83">
        <v>0</v>
      </c>
      <c r="S236" s="83">
        <v>0</v>
      </c>
      <c r="T236" s="83">
        <v>631.36099999999999</v>
      </c>
      <c r="U236" s="83">
        <v>0</v>
      </c>
      <c r="V236" s="83">
        <v>24312.574174957899</v>
      </c>
      <c r="W236" s="83">
        <v>0</v>
      </c>
      <c r="X236" s="83">
        <v>0</v>
      </c>
      <c r="Y236" s="83">
        <v>0</v>
      </c>
      <c r="Z236" s="83">
        <v>0</v>
      </c>
      <c r="AA236" s="83">
        <v>210307.96720914001</v>
      </c>
      <c r="AB236" s="83">
        <v>0</v>
      </c>
      <c r="AC236" s="83">
        <v>0</v>
      </c>
      <c r="AD236" s="83">
        <v>78840</v>
      </c>
      <c r="AE236" s="83">
        <v>2011874.4994087501</v>
      </c>
      <c r="AF236" s="83">
        <v>0</v>
      </c>
      <c r="AG236" s="83">
        <v>0</v>
      </c>
      <c r="AH236" s="83">
        <v>0</v>
      </c>
      <c r="AI236" s="83">
        <v>2984765.13200991</v>
      </c>
      <c r="AJ236" s="83">
        <v>0</v>
      </c>
      <c r="AK236" s="83">
        <v>1261984.9538547599</v>
      </c>
      <c r="AL236" s="83">
        <v>0</v>
      </c>
      <c r="AM236" s="83">
        <v>0</v>
      </c>
      <c r="AN236" s="83">
        <v>6572085.1266575297</v>
      </c>
      <c r="AO236" s="83">
        <v>0</v>
      </c>
      <c r="AP236" s="83">
        <v>0</v>
      </c>
    </row>
    <row r="237" spans="1:42" x14ac:dyDescent="0.2">
      <c r="A237" s="83" t="s">
        <v>315</v>
      </c>
      <c r="B237" s="83">
        <v>2042</v>
      </c>
      <c r="C237" s="83" t="s">
        <v>313</v>
      </c>
      <c r="D237" s="83" t="s">
        <v>297</v>
      </c>
      <c r="E237" s="83">
        <v>0</v>
      </c>
      <c r="F237" s="83">
        <v>0</v>
      </c>
      <c r="G237" s="83">
        <v>0</v>
      </c>
      <c r="H237" s="83">
        <v>0</v>
      </c>
      <c r="I237" s="83">
        <v>1248.5615567986299</v>
      </c>
      <c r="J237" s="83">
        <v>109.9332</v>
      </c>
      <c r="K237" s="83">
        <v>5</v>
      </c>
      <c r="L237" s="83">
        <v>0</v>
      </c>
      <c r="M237" s="83">
        <v>139.566363636364</v>
      </c>
      <c r="N237" s="83">
        <v>0</v>
      </c>
      <c r="O237" s="83">
        <v>12</v>
      </c>
      <c r="P237" s="83">
        <v>338.925046602919</v>
      </c>
      <c r="Q237" s="83">
        <v>0</v>
      </c>
      <c r="R237" s="83">
        <v>0</v>
      </c>
      <c r="S237" s="83">
        <v>0</v>
      </c>
      <c r="T237" s="83">
        <v>631.36099999999999</v>
      </c>
      <c r="U237" s="83">
        <v>0</v>
      </c>
      <c r="V237" s="83">
        <v>41906.014607645098</v>
      </c>
      <c r="W237" s="83">
        <v>0</v>
      </c>
      <c r="X237" s="83">
        <v>0</v>
      </c>
      <c r="Y237" s="83">
        <v>0</v>
      </c>
      <c r="Z237" s="83">
        <v>0</v>
      </c>
      <c r="AA237" s="83">
        <v>222619.39444462</v>
      </c>
      <c r="AB237" s="83">
        <v>0</v>
      </c>
      <c r="AC237" s="83">
        <v>0</v>
      </c>
      <c r="AD237" s="83">
        <v>78840</v>
      </c>
      <c r="AE237" s="83">
        <v>2011874.4994087501</v>
      </c>
      <c r="AF237" s="83">
        <v>0</v>
      </c>
      <c r="AG237" s="83">
        <v>0</v>
      </c>
      <c r="AH237" s="83">
        <v>0</v>
      </c>
      <c r="AI237" s="83">
        <v>2943287.6017488199</v>
      </c>
      <c r="AJ237" s="83">
        <v>0</v>
      </c>
      <c r="AK237" s="83">
        <v>446360.52572651103</v>
      </c>
      <c r="AL237" s="83">
        <v>0</v>
      </c>
      <c r="AM237" s="83">
        <v>0</v>
      </c>
      <c r="AN237" s="83">
        <v>5744888.03593635</v>
      </c>
      <c r="AO237" s="83">
        <v>0</v>
      </c>
      <c r="AP237" s="83">
        <v>0</v>
      </c>
    </row>
    <row r="238" spans="1:42" x14ac:dyDescent="0.2">
      <c r="A238" s="83" t="s">
        <v>315</v>
      </c>
      <c r="B238" s="83">
        <v>2044</v>
      </c>
      <c r="C238" s="83" t="s">
        <v>313</v>
      </c>
      <c r="D238" s="83" t="s">
        <v>297</v>
      </c>
      <c r="E238" s="83">
        <v>0</v>
      </c>
      <c r="F238" s="83">
        <v>0</v>
      </c>
      <c r="G238" s="83">
        <v>0</v>
      </c>
      <c r="H238" s="83">
        <v>0</v>
      </c>
      <c r="I238" s="83">
        <v>1248.5615567986299</v>
      </c>
      <c r="J238" s="83">
        <v>109.9332</v>
      </c>
      <c r="K238" s="83">
        <v>5</v>
      </c>
      <c r="L238" s="83">
        <v>0</v>
      </c>
      <c r="M238" s="83">
        <v>147.671818181818</v>
      </c>
      <c r="N238" s="83">
        <v>0</v>
      </c>
      <c r="O238" s="83">
        <v>12</v>
      </c>
      <c r="P238" s="83">
        <v>333.40415467000503</v>
      </c>
      <c r="Q238" s="83">
        <v>0</v>
      </c>
      <c r="R238" s="83">
        <v>0</v>
      </c>
      <c r="S238" s="83">
        <v>0</v>
      </c>
      <c r="T238" s="83">
        <v>631.36099999999999</v>
      </c>
      <c r="U238" s="83">
        <v>0</v>
      </c>
      <c r="V238" s="83">
        <v>0</v>
      </c>
      <c r="W238" s="83">
        <v>0</v>
      </c>
      <c r="X238" s="83">
        <v>0</v>
      </c>
      <c r="Y238" s="83">
        <v>0</v>
      </c>
      <c r="Z238" s="83">
        <v>0</v>
      </c>
      <c r="AA238" s="83">
        <v>235671.37761878001</v>
      </c>
      <c r="AB238" s="83">
        <v>0</v>
      </c>
      <c r="AC238" s="83">
        <v>0</v>
      </c>
      <c r="AD238" s="83">
        <v>78840</v>
      </c>
      <c r="AE238" s="83">
        <v>2011874.4994087501</v>
      </c>
      <c r="AF238" s="83">
        <v>0</v>
      </c>
      <c r="AG238" s="83">
        <v>0</v>
      </c>
      <c r="AH238" s="83">
        <v>0</v>
      </c>
      <c r="AI238" s="83">
        <v>2902139.0422491999</v>
      </c>
      <c r="AJ238" s="83">
        <v>0</v>
      </c>
      <c r="AK238" s="83">
        <v>455926.87279616599</v>
      </c>
      <c r="AL238" s="83">
        <v>0</v>
      </c>
      <c r="AM238" s="83">
        <v>0</v>
      </c>
      <c r="AN238" s="83">
        <v>5684451.7920728996</v>
      </c>
      <c r="AO238" s="83">
        <v>0</v>
      </c>
      <c r="AP238" s="83">
        <v>0</v>
      </c>
    </row>
    <row r="239" spans="1:42" x14ac:dyDescent="0.2">
      <c r="A239" s="83" t="s">
        <v>315</v>
      </c>
      <c r="B239" s="83">
        <v>2046</v>
      </c>
      <c r="C239" s="83" t="s">
        <v>313</v>
      </c>
      <c r="D239" s="83" t="s">
        <v>297</v>
      </c>
      <c r="E239" s="83">
        <v>0</v>
      </c>
      <c r="F239" s="83">
        <v>0</v>
      </c>
      <c r="G239" s="83">
        <v>0</v>
      </c>
      <c r="H239" s="83">
        <v>0</v>
      </c>
      <c r="I239" s="83">
        <v>1248.5615567986299</v>
      </c>
      <c r="J239" s="83">
        <v>109.9332</v>
      </c>
      <c r="K239" s="83">
        <v>5</v>
      </c>
      <c r="L239" s="83">
        <v>0</v>
      </c>
      <c r="M239" s="83">
        <v>148.33636363636401</v>
      </c>
      <c r="N239" s="83">
        <v>0</v>
      </c>
      <c r="O239" s="83">
        <v>12</v>
      </c>
      <c r="P239" s="83">
        <v>324.85721838572198</v>
      </c>
      <c r="Q239" s="83">
        <v>0</v>
      </c>
      <c r="R239" s="83">
        <v>0</v>
      </c>
      <c r="S239" s="83">
        <v>0</v>
      </c>
      <c r="T239" s="83">
        <v>631.36099999999999</v>
      </c>
      <c r="U239" s="83">
        <v>0</v>
      </c>
      <c r="V239" s="83">
        <v>0</v>
      </c>
      <c r="W239" s="83">
        <v>0</v>
      </c>
      <c r="X239" s="83">
        <v>0</v>
      </c>
      <c r="Y239" s="83">
        <v>0</v>
      </c>
      <c r="Z239" s="83">
        <v>0</v>
      </c>
      <c r="AA239" s="83">
        <v>236731.93436339899</v>
      </c>
      <c r="AB239" s="83">
        <v>0</v>
      </c>
      <c r="AC239" s="83">
        <v>0</v>
      </c>
      <c r="AD239" s="83">
        <v>78840</v>
      </c>
      <c r="AE239" s="83">
        <v>2011874.4994087501</v>
      </c>
      <c r="AF239" s="83">
        <v>0</v>
      </c>
      <c r="AG239" s="83">
        <v>0</v>
      </c>
      <c r="AH239" s="83">
        <v>0</v>
      </c>
      <c r="AI239" s="83">
        <v>2861847.55168415</v>
      </c>
      <c r="AJ239" s="83">
        <v>0</v>
      </c>
      <c r="AK239" s="83">
        <v>453463.26507761498</v>
      </c>
      <c r="AL239" s="83">
        <v>0</v>
      </c>
      <c r="AM239" s="83">
        <v>0</v>
      </c>
      <c r="AN239" s="83">
        <v>5642757.2505339198</v>
      </c>
      <c r="AO239" s="83">
        <v>0</v>
      </c>
      <c r="AP239" s="83">
        <v>0</v>
      </c>
    </row>
    <row r="240" spans="1:42" x14ac:dyDescent="0.2">
      <c r="A240" s="83" t="s">
        <v>315</v>
      </c>
      <c r="B240" s="83">
        <v>2048</v>
      </c>
      <c r="C240" s="83" t="s">
        <v>313</v>
      </c>
      <c r="D240" s="83" t="s">
        <v>297</v>
      </c>
      <c r="E240" s="83">
        <v>0</v>
      </c>
      <c r="F240" s="83">
        <v>0</v>
      </c>
      <c r="G240" s="83">
        <v>0</v>
      </c>
      <c r="H240" s="83">
        <v>0</v>
      </c>
      <c r="I240" s="83">
        <v>2333.3089620798</v>
      </c>
      <c r="J240" s="83">
        <v>412.40551220463902</v>
      </c>
      <c r="K240" s="83">
        <v>5</v>
      </c>
      <c r="L240" s="83">
        <v>0</v>
      </c>
      <c r="M240" s="83">
        <v>157.772727272727</v>
      </c>
      <c r="N240" s="83">
        <v>0</v>
      </c>
      <c r="O240" s="83">
        <v>12</v>
      </c>
      <c r="P240" s="83">
        <v>674.69706424561798</v>
      </c>
      <c r="Q240" s="83">
        <v>0</v>
      </c>
      <c r="R240" s="83">
        <v>0</v>
      </c>
      <c r="S240" s="83">
        <v>0</v>
      </c>
      <c r="T240" s="83">
        <v>631.36099999999999</v>
      </c>
      <c r="U240" s="83">
        <v>0</v>
      </c>
      <c r="V240" s="83">
        <v>869355.62784802797</v>
      </c>
      <c r="W240" s="83">
        <v>0</v>
      </c>
      <c r="X240" s="83">
        <v>0</v>
      </c>
      <c r="Y240" s="83">
        <v>0</v>
      </c>
      <c r="Z240" s="83">
        <v>0</v>
      </c>
      <c r="AA240" s="83">
        <v>251256.34953899999</v>
      </c>
      <c r="AB240" s="83">
        <v>0</v>
      </c>
      <c r="AC240" s="83">
        <v>0</v>
      </c>
      <c r="AD240" s="83">
        <v>78840</v>
      </c>
      <c r="AE240" s="83">
        <v>2011874.4994087501</v>
      </c>
      <c r="AF240" s="83">
        <v>0</v>
      </c>
      <c r="AG240" s="83">
        <v>0</v>
      </c>
      <c r="AH240" s="83">
        <v>0</v>
      </c>
      <c r="AI240" s="83">
        <v>5493721.3985742703</v>
      </c>
      <c r="AJ240" s="83">
        <v>0</v>
      </c>
      <c r="AK240" s="83">
        <v>1411934.2929465501</v>
      </c>
      <c r="AL240" s="83">
        <v>0</v>
      </c>
      <c r="AM240" s="83">
        <v>0</v>
      </c>
      <c r="AN240" s="83">
        <v>10116982.168316601</v>
      </c>
      <c r="AO240" s="83">
        <v>0</v>
      </c>
      <c r="AP240" s="83">
        <v>0</v>
      </c>
    </row>
    <row r="241" spans="1:42" x14ac:dyDescent="0.2">
      <c r="A241" s="83" t="s">
        <v>315</v>
      </c>
      <c r="B241" s="83">
        <v>2050</v>
      </c>
      <c r="C241" s="83" t="s">
        <v>313</v>
      </c>
      <c r="D241" s="83" t="s">
        <v>297</v>
      </c>
      <c r="E241" s="83">
        <v>0</v>
      </c>
      <c r="F241" s="83">
        <v>0</v>
      </c>
      <c r="G241" s="83">
        <v>0</v>
      </c>
      <c r="H241" s="83">
        <v>0</v>
      </c>
      <c r="I241" s="83">
        <v>2273.3089620798</v>
      </c>
      <c r="J241" s="83">
        <v>424.64433610624502</v>
      </c>
      <c r="K241" s="83">
        <v>5</v>
      </c>
      <c r="L241" s="83">
        <v>0</v>
      </c>
      <c r="M241" s="83">
        <v>170.58727272727299</v>
      </c>
      <c r="N241" s="83">
        <v>0</v>
      </c>
      <c r="O241" s="83">
        <v>12</v>
      </c>
      <c r="P241" s="83">
        <v>683.13359562865503</v>
      </c>
      <c r="Q241" s="83">
        <v>0</v>
      </c>
      <c r="R241" s="83">
        <v>0</v>
      </c>
      <c r="S241" s="83">
        <v>0</v>
      </c>
      <c r="T241" s="83">
        <v>631.36099999999999</v>
      </c>
      <c r="U241" s="83">
        <v>0</v>
      </c>
      <c r="V241" s="83">
        <v>86012.292835116794</v>
      </c>
      <c r="W241" s="83">
        <v>0</v>
      </c>
      <c r="X241" s="83">
        <v>0</v>
      </c>
      <c r="Y241" s="83">
        <v>0</v>
      </c>
      <c r="Z241" s="83">
        <v>0</v>
      </c>
      <c r="AA241" s="83">
        <v>272100.19925324002</v>
      </c>
      <c r="AB241" s="83">
        <v>0</v>
      </c>
      <c r="AC241" s="83">
        <v>0</v>
      </c>
      <c r="AD241" s="83">
        <v>78840</v>
      </c>
      <c r="AE241" s="83">
        <v>2011874.4994087501</v>
      </c>
      <c r="AF241" s="83">
        <v>0</v>
      </c>
      <c r="AG241" s="83">
        <v>0</v>
      </c>
      <c r="AH241" s="83">
        <v>0</v>
      </c>
      <c r="AI241" s="83">
        <v>5383321.6384443203</v>
      </c>
      <c r="AJ241" s="83">
        <v>0</v>
      </c>
      <c r="AK241" s="83">
        <v>1653664.52053371</v>
      </c>
      <c r="AL241" s="83">
        <v>0</v>
      </c>
      <c r="AM241" s="83">
        <v>0</v>
      </c>
      <c r="AN241" s="83">
        <v>9485813.1504751407</v>
      </c>
      <c r="AO241" s="83">
        <v>0</v>
      </c>
      <c r="AP241" s="83">
        <v>0</v>
      </c>
    </row>
    <row r="242" spans="1:42" x14ac:dyDescent="0.2">
      <c r="A242" s="83" t="s">
        <v>316</v>
      </c>
      <c r="B242" s="83">
        <v>2020</v>
      </c>
      <c r="C242" s="83" t="s">
        <v>317</v>
      </c>
      <c r="D242" s="83" t="s">
        <v>297</v>
      </c>
      <c r="E242" s="83">
        <v>0</v>
      </c>
      <c r="F242" s="83">
        <v>107</v>
      </c>
      <c r="G242" s="83">
        <v>0</v>
      </c>
      <c r="H242" s="83">
        <v>0</v>
      </c>
      <c r="I242" s="83">
        <v>13.999999999999901</v>
      </c>
      <c r="J242" s="83">
        <v>868.8</v>
      </c>
      <c r="K242" s="83">
        <v>0</v>
      </c>
      <c r="L242" s="83">
        <v>0</v>
      </c>
      <c r="M242" s="83">
        <v>4.1500000000000004</v>
      </c>
      <c r="N242" s="83">
        <v>0</v>
      </c>
      <c r="O242" s="83">
        <v>0</v>
      </c>
      <c r="P242" s="83">
        <v>0</v>
      </c>
      <c r="Q242" s="83">
        <v>0</v>
      </c>
      <c r="R242" s="83">
        <v>0</v>
      </c>
      <c r="S242" s="83">
        <v>0</v>
      </c>
      <c r="T242" s="83">
        <v>735.54</v>
      </c>
      <c r="U242" s="83">
        <v>0</v>
      </c>
      <c r="V242" s="83">
        <v>0</v>
      </c>
      <c r="W242" s="83">
        <v>0</v>
      </c>
      <c r="X242" s="83">
        <v>70080</v>
      </c>
      <c r="Y242" s="83">
        <v>0</v>
      </c>
      <c r="Z242" s="83">
        <v>0</v>
      </c>
      <c r="AA242" s="83">
        <v>6161.0471636999901</v>
      </c>
      <c r="AB242" s="83">
        <v>0</v>
      </c>
      <c r="AC242" s="83">
        <v>0</v>
      </c>
      <c r="AD242" s="83">
        <v>0</v>
      </c>
      <c r="AE242" s="83">
        <v>3297322.89174983</v>
      </c>
      <c r="AF242" s="83">
        <v>0</v>
      </c>
      <c r="AG242" s="83">
        <v>0</v>
      </c>
      <c r="AH242" s="83">
        <v>0</v>
      </c>
      <c r="AI242" s="83">
        <v>26977.428844908802</v>
      </c>
      <c r="AJ242" s="83">
        <v>0</v>
      </c>
      <c r="AK242" s="83">
        <v>3064163.6504263701</v>
      </c>
      <c r="AL242" s="83">
        <v>0</v>
      </c>
      <c r="AM242" s="83">
        <v>0</v>
      </c>
      <c r="AN242" s="83">
        <v>6464705.0181848202</v>
      </c>
      <c r="AO242" s="83">
        <v>0</v>
      </c>
      <c r="AP242" s="83">
        <v>0</v>
      </c>
    </row>
    <row r="243" spans="1:42" x14ac:dyDescent="0.2">
      <c r="A243" s="83" t="s">
        <v>316</v>
      </c>
      <c r="B243" s="83">
        <v>2022</v>
      </c>
      <c r="C243" s="83" t="s">
        <v>317</v>
      </c>
      <c r="D243" s="83" t="s">
        <v>297</v>
      </c>
      <c r="E243" s="83">
        <v>0</v>
      </c>
      <c r="F243" s="83">
        <v>107</v>
      </c>
      <c r="G243" s="83">
        <v>0</v>
      </c>
      <c r="H243" s="83">
        <v>0</v>
      </c>
      <c r="I243" s="83">
        <v>13.999999999999901</v>
      </c>
      <c r="J243" s="83">
        <v>1028.8</v>
      </c>
      <c r="K243" s="83">
        <v>0</v>
      </c>
      <c r="L243" s="83">
        <v>0</v>
      </c>
      <c r="M243" s="83">
        <v>5.1763636363636403</v>
      </c>
      <c r="N243" s="83">
        <v>0</v>
      </c>
      <c r="O243" s="83">
        <v>0</v>
      </c>
      <c r="P243" s="83">
        <v>0</v>
      </c>
      <c r="Q243" s="83">
        <v>0</v>
      </c>
      <c r="R243" s="83">
        <v>0</v>
      </c>
      <c r="S243" s="83">
        <v>0</v>
      </c>
      <c r="T243" s="83">
        <v>735.54</v>
      </c>
      <c r="U243" s="83">
        <v>0</v>
      </c>
      <c r="V243" s="83">
        <v>0</v>
      </c>
      <c r="W243" s="83">
        <v>0</v>
      </c>
      <c r="X243" s="83">
        <v>70080</v>
      </c>
      <c r="Y243" s="83">
        <v>0</v>
      </c>
      <c r="Z243" s="83">
        <v>0</v>
      </c>
      <c r="AA243" s="83">
        <v>7684.7760241200003</v>
      </c>
      <c r="AB243" s="83">
        <v>0</v>
      </c>
      <c r="AC243" s="83">
        <v>0</v>
      </c>
      <c r="AD243" s="83">
        <v>0</v>
      </c>
      <c r="AE243" s="83">
        <v>3297322.89174983</v>
      </c>
      <c r="AF243" s="83">
        <v>0</v>
      </c>
      <c r="AG243" s="83">
        <v>0</v>
      </c>
      <c r="AH243" s="83">
        <v>0</v>
      </c>
      <c r="AI243" s="83">
        <v>26602.590330532399</v>
      </c>
      <c r="AJ243" s="83">
        <v>0</v>
      </c>
      <c r="AK243" s="83">
        <v>3815078.0902440799</v>
      </c>
      <c r="AL243" s="83">
        <v>0</v>
      </c>
      <c r="AM243" s="83">
        <v>0</v>
      </c>
      <c r="AN243" s="83">
        <v>7216768.3483485701</v>
      </c>
      <c r="AO243" s="83">
        <v>0</v>
      </c>
      <c r="AP243" s="83">
        <v>0</v>
      </c>
    </row>
    <row r="244" spans="1:42" x14ac:dyDescent="0.2">
      <c r="A244" s="83" t="s">
        <v>316</v>
      </c>
      <c r="B244" s="83">
        <v>2024</v>
      </c>
      <c r="C244" s="83" t="s">
        <v>317</v>
      </c>
      <c r="D244" s="83" t="s">
        <v>297</v>
      </c>
      <c r="E244" s="83">
        <v>0</v>
      </c>
      <c r="F244" s="83">
        <v>107</v>
      </c>
      <c r="G244" s="83">
        <v>0</v>
      </c>
      <c r="H244" s="83">
        <v>0</v>
      </c>
      <c r="I244" s="83">
        <v>13.999999999999901</v>
      </c>
      <c r="J244" s="83">
        <v>1028.8</v>
      </c>
      <c r="K244" s="83">
        <v>0</v>
      </c>
      <c r="L244" s="83">
        <v>0</v>
      </c>
      <c r="M244" s="83">
        <v>6.9672727272727197</v>
      </c>
      <c r="N244" s="83">
        <v>0</v>
      </c>
      <c r="O244" s="83">
        <v>0</v>
      </c>
      <c r="P244" s="83">
        <v>1.0588777733481201</v>
      </c>
      <c r="Q244" s="83">
        <v>0</v>
      </c>
      <c r="R244" s="83">
        <v>0</v>
      </c>
      <c r="S244" s="83">
        <v>0</v>
      </c>
      <c r="T244" s="83">
        <v>735.54</v>
      </c>
      <c r="U244" s="83">
        <v>0</v>
      </c>
      <c r="V244" s="83">
        <v>0</v>
      </c>
      <c r="W244" s="83">
        <v>0</v>
      </c>
      <c r="X244" s="83">
        <v>70080</v>
      </c>
      <c r="Y244" s="83">
        <v>0</v>
      </c>
      <c r="Z244" s="83">
        <v>0</v>
      </c>
      <c r="AA244" s="83">
        <v>10343.54117472</v>
      </c>
      <c r="AB244" s="83">
        <v>0</v>
      </c>
      <c r="AC244" s="83">
        <v>0</v>
      </c>
      <c r="AD244" s="83">
        <v>0</v>
      </c>
      <c r="AE244" s="83">
        <v>3297322.89174983</v>
      </c>
      <c r="AF244" s="83">
        <v>0</v>
      </c>
      <c r="AG244" s="83">
        <v>0</v>
      </c>
      <c r="AH244" s="83">
        <v>0</v>
      </c>
      <c r="AI244" s="83">
        <v>26230.487863705999</v>
      </c>
      <c r="AJ244" s="83">
        <v>0</v>
      </c>
      <c r="AK244" s="83">
        <v>4025397.2918915399</v>
      </c>
      <c r="AL244" s="83">
        <v>0</v>
      </c>
      <c r="AM244" s="83">
        <v>0</v>
      </c>
      <c r="AN244" s="83">
        <v>7429374.2126797996</v>
      </c>
      <c r="AO244" s="83">
        <v>0</v>
      </c>
      <c r="AP244" s="83">
        <v>0</v>
      </c>
    </row>
    <row r="245" spans="1:42" x14ac:dyDescent="0.2">
      <c r="A245" s="83" t="s">
        <v>316</v>
      </c>
      <c r="B245" s="83">
        <v>2026</v>
      </c>
      <c r="C245" s="83" t="s">
        <v>317</v>
      </c>
      <c r="D245" s="83" t="s">
        <v>297</v>
      </c>
      <c r="E245" s="83">
        <v>0</v>
      </c>
      <c r="F245" s="83">
        <v>107</v>
      </c>
      <c r="G245" s="83">
        <v>0</v>
      </c>
      <c r="H245" s="83">
        <v>0</v>
      </c>
      <c r="I245" s="83">
        <v>13.999999999999901</v>
      </c>
      <c r="J245" s="83">
        <v>1028.8</v>
      </c>
      <c r="K245" s="83">
        <v>0</v>
      </c>
      <c r="L245" s="83">
        <v>0</v>
      </c>
      <c r="M245" s="83">
        <v>10.3418181818182</v>
      </c>
      <c r="N245" s="83">
        <v>0</v>
      </c>
      <c r="O245" s="83">
        <v>0</v>
      </c>
      <c r="P245" s="83">
        <v>1.0588777733481201</v>
      </c>
      <c r="Q245" s="83">
        <v>0</v>
      </c>
      <c r="R245" s="83">
        <v>0</v>
      </c>
      <c r="S245" s="83">
        <v>0</v>
      </c>
      <c r="T245" s="83">
        <v>735.54</v>
      </c>
      <c r="U245" s="83">
        <v>0</v>
      </c>
      <c r="V245" s="83">
        <v>0</v>
      </c>
      <c r="W245" s="83">
        <v>0</v>
      </c>
      <c r="X245" s="83">
        <v>70080</v>
      </c>
      <c r="Y245" s="83">
        <v>0</v>
      </c>
      <c r="Z245" s="83">
        <v>0</v>
      </c>
      <c r="AA245" s="83">
        <v>15353.356524479999</v>
      </c>
      <c r="AB245" s="83">
        <v>0</v>
      </c>
      <c r="AC245" s="83">
        <v>0</v>
      </c>
      <c r="AD245" s="83">
        <v>0</v>
      </c>
      <c r="AE245" s="83">
        <v>3297322.89174983</v>
      </c>
      <c r="AF245" s="83">
        <v>0</v>
      </c>
      <c r="AG245" s="83">
        <v>0</v>
      </c>
      <c r="AH245" s="83">
        <v>0</v>
      </c>
      <c r="AI245" s="83">
        <v>25866.593539530299</v>
      </c>
      <c r="AJ245" s="83">
        <v>0</v>
      </c>
      <c r="AK245" s="83">
        <v>4006772.4419873198</v>
      </c>
      <c r="AL245" s="83">
        <v>0</v>
      </c>
      <c r="AM245" s="83">
        <v>0</v>
      </c>
      <c r="AN245" s="83">
        <v>7415395.2838011701</v>
      </c>
      <c r="AO245" s="83">
        <v>0</v>
      </c>
      <c r="AP245" s="83">
        <v>0</v>
      </c>
    </row>
    <row r="246" spans="1:42" x14ac:dyDescent="0.2">
      <c r="A246" s="83" t="s">
        <v>316</v>
      </c>
      <c r="B246" s="83">
        <v>2028</v>
      </c>
      <c r="C246" s="83" t="s">
        <v>317</v>
      </c>
      <c r="D246" s="83" t="s">
        <v>297</v>
      </c>
      <c r="E246" s="83">
        <v>0</v>
      </c>
      <c r="F246" s="83">
        <v>0</v>
      </c>
      <c r="G246" s="83">
        <v>0</v>
      </c>
      <c r="H246" s="83">
        <v>0</v>
      </c>
      <c r="I246" s="83">
        <v>13.999999999999901</v>
      </c>
      <c r="J246" s="83">
        <v>1028.8</v>
      </c>
      <c r="K246" s="83">
        <v>0</v>
      </c>
      <c r="L246" s="83">
        <v>0</v>
      </c>
      <c r="M246" s="83">
        <v>17.035454545454499</v>
      </c>
      <c r="N246" s="83">
        <v>0</v>
      </c>
      <c r="O246" s="83">
        <v>0</v>
      </c>
      <c r="P246" s="83">
        <v>1.0588777733481201</v>
      </c>
      <c r="Q246" s="83">
        <v>0</v>
      </c>
      <c r="R246" s="83">
        <v>0</v>
      </c>
      <c r="S246" s="83">
        <v>0</v>
      </c>
      <c r="T246" s="83">
        <v>735.54</v>
      </c>
      <c r="U246" s="83">
        <v>0</v>
      </c>
      <c r="V246" s="83">
        <v>0</v>
      </c>
      <c r="W246" s="83">
        <v>0</v>
      </c>
      <c r="X246" s="83">
        <v>70080</v>
      </c>
      <c r="Y246" s="83">
        <v>0</v>
      </c>
      <c r="Z246" s="83">
        <v>0</v>
      </c>
      <c r="AA246" s="83">
        <v>25290.659978219999</v>
      </c>
      <c r="AB246" s="83">
        <v>0</v>
      </c>
      <c r="AC246" s="83">
        <v>0</v>
      </c>
      <c r="AD246" s="83">
        <v>0</v>
      </c>
      <c r="AE246" s="83">
        <v>3297322.89174983</v>
      </c>
      <c r="AF246" s="83">
        <v>0</v>
      </c>
      <c r="AG246" s="83">
        <v>0</v>
      </c>
      <c r="AH246" s="83">
        <v>0</v>
      </c>
      <c r="AI246" s="83">
        <v>25505.435262904699</v>
      </c>
      <c r="AJ246" s="83">
        <v>0</v>
      </c>
      <c r="AK246" s="83">
        <v>3988231.52579094</v>
      </c>
      <c r="AL246" s="83">
        <v>0</v>
      </c>
      <c r="AM246" s="83">
        <v>0</v>
      </c>
      <c r="AN246" s="83">
        <v>7406430.5127819004</v>
      </c>
      <c r="AO246" s="83">
        <v>0</v>
      </c>
      <c r="AP246" s="83">
        <v>0</v>
      </c>
    </row>
    <row r="247" spans="1:42" x14ac:dyDescent="0.2">
      <c r="A247" s="83" t="s">
        <v>316</v>
      </c>
      <c r="B247" s="83">
        <v>2030</v>
      </c>
      <c r="C247" s="83" t="s">
        <v>317</v>
      </c>
      <c r="D247" s="83" t="s">
        <v>297</v>
      </c>
      <c r="E247" s="83">
        <v>0</v>
      </c>
      <c r="F247" s="83">
        <v>0</v>
      </c>
      <c r="G247" s="83">
        <v>0</v>
      </c>
      <c r="H247" s="83">
        <v>0</v>
      </c>
      <c r="I247" s="83">
        <v>13.999999999999901</v>
      </c>
      <c r="J247" s="83">
        <v>1028.8</v>
      </c>
      <c r="K247" s="83">
        <v>0</v>
      </c>
      <c r="L247" s="83">
        <v>0</v>
      </c>
      <c r="M247" s="83">
        <v>28.977272727272702</v>
      </c>
      <c r="N247" s="83">
        <v>0</v>
      </c>
      <c r="O247" s="83">
        <v>0</v>
      </c>
      <c r="P247" s="83">
        <v>1.0588777733481201</v>
      </c>
      <c r="Q247" s="83">
        <v>0</v>
      </c>
      <c r="R247" s="83">
        <v>0</v>
      </c>
      <c r="S247" s="83">
        <v>0</v>
      </c>
      <c r="T247" s="83">
        <v>735.54</v>
      </c>
      <c r="U247" s="83">
        <v>0</v>
      </c>
      <c r="V247" s="83">
        <v>0</v>
      </c>
      <c r="W247" s="83">
        <v>0</v>
      </c>
      <c r="X247" s="83">
        <v>70080</v>
      </c>
      <c r="Y247" s="83">
        <v>0</v>
      </c>
      <c r="Z247" s="83">
        <v>0</v>
      </c>
      <c r="AA247" s="83">
        <v>43019.3599875</v>
      </c>
      <c r="AB247" s="83">
        <v>0</v>
      </c>
      <c r="AC247" s="83">
        <v>0</v>
      </c>
      <c r="AD247" s="83">
        <v>0</v>
      </c>
      <c r="AE247" s="83">
        <v>3297322.89174983</v>
      </c>
      <c r="AF247" s="83">
        <v>0</v>
      </c>
      <c r="AG247" s="83">
        <v>0</v>
      </c>
      <c r="AH247" s="83">
        <v>0</v>
      </c>
      <c r="AI247" s="83">
        <v>25149.749081379501</v>
      </c>
      <c r="AJ247" s="83">
        <v>0</v>
      </c>
      <c r="AK247" s="83">
        <v>3969730.4620117098</v>
      </c>
      <c r="AL247" s="83">
        <v>0</v>
      </c>
      <c r="AM247" s="83">
        <v>0</v>
      </c>
      <c r="AN247" s="83">
        <v>7405302.4628304197</v>
      </c>
      <c r="AO247" s="83">
        <v>0</v>
      </c>
      <c r="AP247" s="83">
        <v>0</v>
      </c>
    </row>
    <row r="248" spans="1:42" x14ac:dyDescent="0.2">
      <c r="A248" s="83" t="s">
        <v>316</v>
      </c>
      <c r="B248" s="83">
        <v>2032</v>
      </c>
      <c r="C248" s="83" t="s">
        <v>317</v>
      </c>
      <c r="D248" s="83" t="s">
        <v>297</v>
      </c>
      <c r="E248" s="83">
        <v>0</v>
      </c>
      <c r="F248" s="83">
        <v>0</v>
      </c>
      <c r="G248" s="83">
        <v>0</v>
      </c>
      <c r="H248" s="83">
        <v>0</v>
      </c>
      <c r="I248" s="83">
        <v>13.999999999999901</v>
      </c>
      <c r="J248" s="83">
        <v>1028.8</v>
      </c>
      <c r="K248" s="83">
        <v>0</v>
      </c>
      <c r="L248" s="83">
        <v>0</v>
      </c>
      <c r="M248" s="83">
        <v>41.860909090909097</v>
      </c>
      <c r="N248" s="83">
        <v>0</v>
      </c>
      <c r="O248" s="83">
        <v>0</v>
      </c>
      <c r="P248" s="83">
        <v>1.0588777733481201</v>
      </c>
      <c r="Q248" s="83">
        <v>0</v>
      </c>
      <c r="R248" s="83">
        <v>0</v>
      </c>
      <c r="S248" s="83">
        <v>0</v>
      </c>
      <c r="T248" s="83">
        <v>735.54</v>
      </c>
      <c r="U248" s="83">
        <v>0</v>
      </c>
      <c r="V248" s="83">
        <v>0</v>
      </c>
      <c r="W248" s="83">
        <v>0</v>
      </c>
      <c r="X248" s="83">
        <v>70080</v>
      </c>
      <c r="Y248" s="83">
        <v>0</v>
      </c>
      <c r="Z248" s="83">
        <v>0</v>
      </c>
      <c r="AA248" s="83">
        <v>62146.273548060002</v>
      </c>
      <c r="AB248" s="83">
        <v>0</v>
      </c>
      <c r="AC248" s="83">
        <v>0</v>
      </c>
      <c r="AD248" s="83">
        <v>0</v>
      </c>
      <c r="AE248" s="83">
        <v>3297322.89174983</v>
      </c>
      <c r="AF248" s="83">
        <v>0</v>
      </c>
      <c r="AG248" s="83">
        <v>0</v>
      </c>
      <c r="AH248" s="83">
        <v>0</v>
      </c>
      <c r="AI248" s="83">
        <v>24796.798947404499</v>
      </c>
      <c r="AJ248" s="83">
        <v>0</v>
      </c>
      <c r="AK248" s="83">
        <v>3951453.14362203</v>
      </c>
      <c r="AL248" s="83">
        <v>0</v>
      </c>
      <c r="AM248" s="83">
        <v>0</v>
      </c>
      <c r="AN248" s="83">
        <v>7405799.1078673396</v>
      </c>
      <c r="AO248" s="83">
        <v>0</v>
      </c>
      <c r="AP248" s="83">
        <v>0</v>
      </c>
    </row>
    <row r="249" spans="1:42" x14ac:dyDescent="0.2">
      <c r="A249" s="83" t="s">
        <v>316</v>
      </c>
      <c r="B249" s="83">
        <v>2034</v>
      </c>
      <c r="C249" s="83" t="s">
        <v>317</v>
      </c>
      <c r="D249" s="83" t="s">
        <v>297</v>
      </c>
      <c r="E249" s="83">
        <v>0</v>
      </c>
      <c r="F249" s="83">
        <v>0</v>
      </c>
      <c r="G249" s="83">
        <v>0</v>
      </c>
      <c r="H249" s="83">
        <v>0</v>
      </c>
      <c r="I249" s="83">
        <v>13.999999999999901</v>
      </c>
      <c r="J249" s="83">
        <v>1028.83723856246</v>
      </c>
      <c r="K249" s="83">
        <v>0</v>
      </c>
      <c r="L249" s="83">
        <v>0</v>
      </c>
      <c r="M249" s="83">
        <v>54.893636363636297</v>
      </c>
      <c r="N249" s="83">
        <v>0</v>
      </c>
      <c r="O249" s="83">
        <v>0</v>
      </c>
      <c r="P249" s="83">
        <v>1.1092841101447399</v>
      </c>
      <c r="Q249" s="83">
        <v>0</v>
      </c>
      <c r="R249" s="83">
        <v>0</v>
      </c>
      <c r="S249" s="83">
        <v>0</v>
      </c>
      <c r="T249" s="83">
        <v>735.54</v>
      </c>
      <c r="U249" s="83">
        <v>0</v>
      </c>
      <c r="V249" s="83">
        <v>74.446269753782303</v>
      </c>
      <c r="W249" s="83">
        <v>0</v>
      </c>
      <c r="X249" s="83">
        <v>70080</v>
      </c>
      <c r="Y249" s="83">
        <v>0</v>
      </c>
      <c r="Z249" s="83">
        <v>0</v>
      </c>
      <c r="AA249" s="83">
        <v>80728.3628457593</v>
      </c>
      <c r="AB249" s="83">
        <v>0</v>
      </c>
      <c r="AC249" s="83">
        <v>0</v>
      </c>
      <c r="AD249" s="83">
        <v>0</v>
      </c>
      <c r="AE249" s="83">
        <v>3297322.89174983</v>
      </c>
      <c r="AF249" s="83">
        <v>0</v>
      </c>
      <c r="AG249" s="83">
        <v>0</v>
      </c>
      <c r="AH249" s="83">
        <v>0</v>
      </c>
      <c r="AI249" s="83">
        <v>24452.0569560802</v>
      </c>
      <c r="AJ249" s="83">
        <v>0</v>
      </c>
      <c r="AK249" s="83">
        <v>3931909.07663535</v>
      </c>
      <c r="AL249" s="83">
        <v>0</v>
      </c>
      <c r="AM249" s="83">
        <v>0</v>
      </c>
      <c r="AN249" s="83">
        <v>7404566.83445678</v>
      </c>
      <c r="AO249" s="83">
        <v>0</v>
      </c>
      <c r="AP249" s="83">
        <v>0</v>
      </c>
    </row>
    <row r="250" spans="1:42" x14ac:dyDescent="0.2">
      <c r="A250" s="83" t="s">
        <v>316</v>
      </c>
      <c r="B250" s="83">
        <v>2036</v>
      </c>
      <c r="C250" s="83" t="s">
        <v>317</v>
      </c>
      <c r="D250" s="83" t="s">
        <v>297</v>
      </c>
      <c r="E250" s="83">
        <v>0</v>
      </c>
      <c r="F250" s="83">
        <v>0</v>
      </c>
      <c r="G250" s="83">
        <v>0</v>
      </c>
      <c r="H250" s="83">
        <v>0</v>
      </c>
      <c r="I250" s="83">
        <v>13.999999999999901</v>
      </c>
      <c r="J250" s="83">
        <v>1166.7423999999901</v>
      </c>
      <c r="K250" s="83">
        <v>0</v>
      </c>
      <c r="L250" s="83">
        <v>0</v>
      </c>
      <c r="M250" s="83">
        <v>67.406363636363594</v>
      </c>
      <c r="N250" s="83">
        <v>0</v>
      </c>
      <c r="O250" s="83">
        <v>0</v>
      </c>
      <c r="P250" s="83">
        <v>23.742773884378298</v>
      </c>
      <c r="Q250" s="83">
        <v>0</v>
      </c>
      <c r="R250" s="83">
        <v>0</v>
      </c>
      <c r="S250" s="83">
        <v>0</v>
      </c>
      <c r="T250" s="83">
        <v>735.54</v>
      </c>
      <c r="U250" s="83">
        <v>0</v>
      </c>
      <c r="V250" s="83">
        <v>73400.659763583695</v>
      </c>
      <c r="W250" s="83">
        <v>0</v>
      </c>
      <c r="X250" s="83">
        <v>70080</v>
      </c>
      <c r="Y250" s="83">
        <v>0</v>
      </c>
      <c r="Z250" s="83">
        <v>0</v>
      </c>
      <c r="AA250" s="83">
        <v>100070.79168605999</v>
      </c>
      <c r="AB250" s="83">
        <v>0</v>
      </c>
      <c r="AC250" s="83">
        <v>0</v>
      </c>
      <c r="AD250" s="83">
        <v>0</v>
      </c>
      <c r="AE250" s="83">
        <v>3297322.89174983</v>
      </c>
      <c r="AF250" s="83">
        <v>0</v>
      </c>
      <c r="AG250" s="83">
        <v>0</v>
      </c>
      <c r="AH250" s="83">
        <v>0</v>
      </c>
      <c r="AI250" s="83">
        <v>24110.051012306001</v>
      </c>
      <c r="AJ250" s="83">
        <v>0</v>
      </c>
      <c r="AK250" s="83">
        <v>4497579.83289841</v>
      </c>
      <c r="AL250" s="83">
        <v>0</v>
      </c>
      <c r="AM250" s="83">
        <v>0</v>
      </c>
      <c r="AN250" s="83">
        <v>8062564.2271101996</v>
      </c>
      <c r="AO250" s="83">
        <v>0</v>
      </c>
      <c r="AP250" s="83">
        <v>0</v>
      </c>
    </row>
    <row r="251" spans="1:42" x14ac:dyDescent="0.2">
      <c r="A251" s="83" t="s">
        <v>316</v>
      </c>
      <c r="B251" s="83">
        <v>2038</v>
      </c>
      <c r="C251" s="83" t="s">
        <v>317</v>
      </c>
      <c r="D251" s="83" t="s">
        <v>297</v>
      </c>
      <c r="E251" s="83">
        <v>0</v>
      </c>
      <c r="F251" s="83">
        <v>0</v>
      </c>
      <c r="G251" s="83">
        <v>0</v>
      </c>
      <c r="H251" s="83">
        <v>0</v>
      </c>
      <c r="I251" s="83">
        <v>13.999999999999901</v>
      </c>
      <c r="J251" s="83">
        <v>1432.07897325251</v>
      </c>
      <c r="K251" s="83">
        <v>0</v>
      </c>
      <c r="L251" s="83">
        <v>0</v>
      </c>
      <c r="M251" s="83">
        <v>78.136363636363598</v>
      </c>
      <c r="N251" s="83">
        <v>0</v>
      </c>
      <c r="O251" s="83">
        <v>0</v>
      </c>
      <c r="P251" s="83">
        <v>74.460743358069806</v>
      </c>
      <c r="Q251" s="83">
        <v>0</v>
      </c>
      <c r="R251" s="83">
        <v>0</v>
      </c>
      <c r="S251" s="83">
        <v>0</v>
      </c>
      <c r="T251" s="83">
        <v>735.54</v>
      </c>
      <c r="U251" s="83">
        <v>0</v>
      </c>
      <c r="V251" s="83">
        <v>198494.291365429</v>
      </c>
      <c r="W251" s="83">
        <v>0</v>
      </c>
      <c r="X251" s="83">
        <v>70080</v>
      </c>
      <c r="Y251" s="83">
        <v>0</v>
      </c>
      <c r="Z251" s="83">
        <v>0</v>
      </c>
      <c r="AA251" s="83">
        <v>116000.438931</v>
      </c>
      <c r="AB251" s="83">
        <v>0</v>
      </c>
      <c r="AC251" s="83">
        <v>0</v>
      </c>
      <c r="AD251" s="83">
        <v>0</v>
      </c>
      <c r="AE251" s="83">
        <v>3297322.89174983</v>
      </c>
      <c r="AF251" s="83">
        <v>0</v>
      </c>
      <c r="AG251" s="83">
        <v>0</v>
      </c>
      <c r="AH251" s="83">
        <v>0</v>
      </c>
      <c r="AI251" s="83">
        <v>23286.2727829492</v>
      </c>
      <c r="AJ251" s="83">
        <v>0</v>
      </c>
      <c r="AK251" s="83">
        <v>5939714.9878478805</v>
      </c>
      <c r="AL251" s="83">
        <v>0</v>
      </c>
      <c r="AM251" s="83">
        <v>0</v>
      </c>
      <c r="AN251" s="83">
        <v>9644898.8826771006</v>
      </c>
      <c r="AO251" s="83">
        <v>0</v>
      </c>
      <c r="AP251" s="83">
        <v>0</v>
      </c>
    </row>
    <row r="252" spans="1:42" x14ac:dyDescent="0.2">
      <c r="A252" s="83" t="s">
        <v>316</v>
      </c>
      <c r="B252" s="83">
        <v>2040</v>
      </c>
      <c r="C252" s="83" t="s">
        <v>317</v>
      </c>
      <c r="D252" s="83" t="s">
        <v>297</v>
      </c>
      <c r="E252" s="83">
        <v>0</v>
      </c>
      <c r="F252" s="83">
        <v>0</v>
      </c>
      <c r="G252" s="83">
        <v>0</v>
      </c>
      <c r="H252" s="83">
        <v>0</v>
      </c>
      <c r="I252" s="83">
        <v>13.999999999999901</v>
      </c>
      <c r="J252" s="83">
        <v>2890.0303732525099</v>
      </c>
      <c r="K252" s="83">
        <v>0</v>
      </c>
      <c r="L252" s="83">
        <v>0</v>
      </c>
      <c r="M252" s="83">
        <v>85.538181818181798</v>
      </c>
      <c r="N252" s="83">
        <v>0</v>
      </c>
      <c r="O252" s="83">
        <v>0</v>
      </c>
      <c r="P252" s="83">
        <v>332.53672252245201</v>
      </c>
      <c r="Q252" s="83">
        <v>0</v>
      </c>
      <c r="R252" s="83">
        <v>0</v>
      </c>
      <c r="S252" s="83">
        <v>0</v>
      </c>
      <c r="T252" s="83">
        <v>735.54</v>
      </c>
      <c r="U252" s="83">
        <v>0</v>
      </c>
      <c r="V252" s="83">
        <v>989254.73624653299</v>
      </c>
      <c r="W252" s="83">
        <v>0</v>
      </c>
      <c r="X252" s="83">
        <v>70080</v>
      </c>
      <c r="Y252" s="83">
        <v>0</v>
      </c>
      <c r="Z252" s="83">
        <v>0</v>
      </c>
      <c r="AA252" s="83">
        <v>126989.10180216</v>
      </c>
      <c r="AB252" s="83">
        <v>0</v>
      </c>
      <c r="AC252" s="83">
        <v>0</v>
      </c>
      <c r="AD252" s="83">
        <v>0</v>
      </c>
      <c r="AE252" s="83">
        <v>3297322.89174983</v>
      </c>
      <c r="AF252" s="83">
        <v>0</v>
      </c>
      <c r="AG252" s="83">
        <v>0</v>
      </c>
      <c r="AH252" s="83">
        <v>0</v>
      </c>
      <c r="AI252" s="83">
        <v>12779.258526066</v>
      </c>
      <c r="AJ252" s="83">
        <v>0</v>
      </c>
      <c r="AK252" s="83">
        <v>12659016.5864533</v>
      </c>
      <c r="AL252" s="83">
        <v>0</v>
      </c>
      <c r="AM252" s="83">
        <v>0</v>
      </c>
      <c r="AN252" s="83">
        <v>17155442.574777901</v>
      </c>
      <c r="AO252" s="83">
        <v>0</v>
      </c>
      <c r="AP252" s="83">
        <v>0</v>
      </c>
    </row>
    <row r="253" spans="1:42" x14ac:dyDescent="0.2">
      <c r="A253" s="83" t="s">
        <v>316</v>
      </c>
      <c r="B253" s="83">
        <v>2042</v>
      </c>
      <c r="C253" s="83" t="s">
        <v>317</v>
      </c>
      <c r="D253" s="83" t="s">
        <v>297</v>
      </c>
      <c r="E253" s="83">
        <v>0</v>
      </c>
      <c r="F253" s="83">
        <v>0</v>
      </c>
      <c r="G253" s="83">
        <v>0</v>
      </c>
      <c r="H253" s="83">
        <v>0</v>
      </c>
      <c r="I253" s="83">
        <v>13.999999999999901</v>
      </c>
      <c r="J253" s="83">
        <v>3966.4662864442898</v>
      </c>
      <c r="K253" s="83">
        <v>0</v>
      </c>
      <c r="L253" s="83">
        <v>0</v>
      </c>
      <c r="M253" s="83">
        <v>91.726363636363601</v>
      </c>
      <c r="N253" s="83">
        <v>0</v>
      </c>
      <c r="O253" s="83">
        <v>0</v>
      </c>
      <c r="P253" s="83">
        <v>506.78253095980199</v>
      </c>
      <c r="Q253" s="83">
        <v>0</v>
      </c>
      <c r="R253" s="83">
        <v>0</v>
      </c>
      <c r="S253" s="83">
        <v>0</v>
      </c>
      <c r="T253" s="83">
        <v>735.54</v>
      </c>
      <c r="U253" s="83">
        <v>0</v>
      </c>
      <c r="V253" s="83">
        <v>970594.70107361104</v>
      </c>
      <c r="W253" s="83">
        <v>0</v>
      </c>
      <c r="X253" s="83">
        <v>70080</v>
      </c>
      <c r="Y253" s="83">
        <v>0</v>
      </c>
      <c r="Z253" s="83">
        <v>0</v>
      </c>
      <c r="AA253" s="83">
        <v>136176.01265501999</v>
      </c>
      <c r="AB253" s="83">
        <v>0</v>
      </c>
      <c r="AC253" s="83">
        <v>0</v>
      </c>
      <c r="AD253" s="83">
        <v>0</v>
      </c>
      <c r="AE253" s="83">
        <v>3297322.89174983</v>
      </c>
      <c r="AF253" s="83">
        <v>0</v>
      </c>
      <c r="AG253" s="83">
        <v>0</v>
      </c>
      <c r="AH253" s="83">
        <v>0</v>
      </c>
      <c r="AI253" s="83">
        <v>10919.6856208352</v>
      </c>
      <c r="AJ253" s="83">
        <v>0</v>
      </c>
      <c r="AK253" s="83">
        <v>17989794.807610199</v>
      </c>
      <c r="AL253" s="83">
        <v>0</v>
      </c>
      <c r="AM253" s="83">
        <v>0</v>
      </c>
      <c r="AN253" s="83">
        <v>22474888.098709501</v>
      </c>
      <c r="AO253" s="83">
        <v>0</v>
      </c>
      <c r="AP253" s="83">
        <v>0</v>
      </c>
    </row>
    <row r="254" spans="1:42" x14ac:dyDescent="0.2">
      <c r="A254" s="83" t="s">
        <v>316</v>
      </c>
      <c r="B254" s="83">
        <v>2044</v>
      </c>
      <c r="C254" s="83" t="s">
        <v>317</v>
      </c>
      <c r="D254" s="83" t="s">
        <v>297</v>
      </c>
      <c r="E254" s="83">
        <v>0</v>
      </c>
      <c r="F254" s="83">
        <v>0</v>
      </c>
      <c r="G254" s="83">
        <v>0</v>
      </c>
      <c r="H254" s="83">
        <v>0</v>
      </c>
      <c r="I254" s="83">
        <v>13.999999999999901</v>
      </c>
      <c r="J254" s="83">
        <v>4141.0662864442902</v>
      </c>
      <c r="K254" s="83">
        <v>0</v>
      </c>
      <c r="L254" s="83">
        <v>0</v>
      </c>
      <c r="M254" s="83">
        <v>96.263636363636394</v>
      </c>
      <c r="N254" s="83">
        <v>0</v>
      </c>
      <c r="O254" s="83">
        <v>0</v>
      </c>
      <c r="P254" s="83">
        <v>542.40001314006895</v>
      </c>
      <c r="Q254" s="83">
        <v>0</v>
      </c>
      <c r="R254" s="83">
        <v>0</v>
      </c>
      <c r="S254" s="83">
        <v>0</v>
      </c>
      <c r="T254" s="83">
        <v>735.54</v>
      </c>
      <c r="U254" s="83">
        <v>0</v>
      </c>
      <c r="V254" s="83">
        <v>164178.65250652499</v>
      </c>
      <c r="W254" s="83">
        <v>0</v>
      </c>
      <c r="X254" s="83">
        <v>70080</v>
      </c>
      <c r="Y254" s="83">
        <v>0</v>
      </c>
      <c r="Z254" s="83">
        <v>0</v>
      </c>
      <c r="AA254" s="83">
        <v>142912.00091219999</v>
      </c>
      <c r="AB254" s="83">
        <v>0</v>
      </c>
      <c r="AC254" s="83">
        <v>0</v>
      </c>
      <c r="AD254" s="83">
        <v>0</v>
      </c>
      <c r="AE254" s="83">
        <v>3297322.89174983</v>
      </c>
      <c r="AF254" s="83">
        <v>0</v>
      </c>
      <c r="AG254" s="83">
        <v>0</v>
      </c>
      <c r="AH254" s="83">
        <v>0</v>
      </c>
      <c r="AI254" s="83">
        <v>22794.012140662799</v>
      </c>
      <c r="AJ254" s="83">
        <v>0</v>
      </c>
      <c r="AK254" s="83">
        <v>19000656.7639747</v>
      </c>
      <c r="AL254" s="83">
        <v>0</v>
      </c>
      <c r="AM254" s="83">
        <v>0</v>
      </c>
      <c r="AN254" s="83">
        <v>22697944.321283899</v>
      </c>
      <c r="AO254" s="83">
        <v>0</v>
      </c>
      <c r="AP254" s="83">
        <v>0</v>
      </c>
    </row>
    <row r="255" spans="1:42" x14ac:dyDescent="0.2">
      <c r="A255" s="83" t="s">
        <v>316</v>
      </c>
      <c r="B255" s="83">
        <v>2046</v>
      </c>
      <c r="C255" s="83" t="s">
        <v>317</v>
      </c>
      <c r="D255" s="83" t="s">
        <v>297</v>
      </c>
      <c r="E255" s="83">
        <v>0</v>
      </c>
      <c r="F255" s="83">
        <v>0</v>
      </c>
      <c r="G255" s="83">
        <v>0</v>
      </c>
      <c r="H255" s="83">
        <v>0</v>
      </c>
      <c r="I255" s="83">
        <v>13.999999999999901</v>
      </c>
      <c r="J255" s="83">
        <v>4126.0662864442902</v>
      </c>
      <c r="K255" s="83">
        <v>0</v>
      </c>
      <c r="L255" s="83">
        <v>0</v>
      </c>
      <c r="M255" s="83">
        <v>99.697272727272704</v>
      </c>
      <c r="N255" s="83">
        <v>0</v>
      </c>
      <c r="O255" s="83">
        <v>0</v>
      </c>
      <c r="P255" s="83">
        <v>580.904070209868</v>
      </c>
      <c r="Q255" s="83">
        <v>0</v>
      </c>
      <c r="R255" s="83">
        <v>0</v>
      </c>
      <c r="S255" s="83">
        <v>0</v>
      </c>
      <c r="T255" s="83">
        <v>735.54</v>
      </c>
      <c r="U255" s="83">
        <v>0</v>
      </c>
      <c r="V255" s="83">
        <v>59644.556663739102</v>
      </c>
      <c r="W255" s="83">
        <v>0</v>
      </c>
      <c r="X255" s="83">
        <v>70080</v>
      </c>
      <c r="Y255" s="83">
        <v>0</v>
      </c>
      <c r="Z255" s="83">
        <v>0</v>
      </c>
      <c r="AA255" s="83">
        <v>148009.54201566</v>
      </c>
      <c r="AB255" s="83">
        <v>0</v>
      </c>
      <c r="AC255" s="83">
        <v>0</v>
      </c>
      <c r="AD255" s="83">
        <v>0</v>
      </c>
      <c r="AE255" s="83">
        <v>3297322.89174983</v>
      </c>
      <c r="AF255" s="83">
        <v>0</v>
      </c>
      <c r="AG255" s="83">
        <v>0</v>
      </c>
      <c r="AH255" s="83">
        <v>0</v>
      </c>
      <c r="AI255" s="83">
        <v>12242.6914110083</v>
      </c>
      <c r="AJ255" s="83">
        <v>0</v>
      </c>
      <c r="AK255" s="83">
        <v>18862669.123379</v>
      </c>
      <c r="AL255" s="83">
        <v>0</v>
      </c>
      <c r="AM255" s="83">
        <v>0</v>
      </c>
      <c r="AN255" s="83">
        <v>22449968.8052192</v>
      </c>
      <c r="AO255" s="83">
        <v>0</v>
      </c>
      <c r="AP255" s="83">
        <v>0</v>
      </c>
    </row>
    <row r="256" spans="1:42" x14ac:dyDescent="0.2">
      <c r="A256" s="83" t="s">
        <v>316</v>
      </c>
      <c r="B256" s="83">
        <v>2048</v>
      </c>
      <c r="C256" s="83" t="s">
        <v>317</v>
      </c>
      <c r="D256" s="83" t="s">
        <v>297</v>
      </c>
      <c r="E256" s="83">
        <v>0</v>
      </c>
      <c r="F256" s="83">
        <v>0</v>
      </c>
      <c r="G256" s="83">
        <v>0</v>
      </c>
      <c r="H256" s="83">
        <v>0</v>
      </c>
      <c r="I256" s="83">
        <v>0</v>
      </c>
      <c r="J256" s="83">
        <v>4115.0111645820198</v>
      </c>
      <c r="K256" s="83">
        <v>0</v>
      </c>
      <c r="L256" s="83">
        <v>0</v>
      </c>
      <c r="M256" s="83">
        <v>102.932727272726</v>
      </c>
      <c r="N256" s="83">
        <v>0</v>
      </c>
      <c r="O256" s="83">
        <v>0</v>
      </c>
      <c r="P256" s="83">
        <v>620.72199017694902</v>
      </c>
      <c r="Q256" s="83">
        <v>0</v>
      </c>
      <c r="R256" s="83">
        <v>0</v>
      </c>
      <c r="S256" s="83">
        <v>0</v>
      </c>
      <c r="T256" s="83">
        <v>735.54</v>
      </c>
      <c r="U256" s="83">
        <v>0</v>
      </c>
      <c r="V256" s="83">
        <v>151931.973648079</v>
      </c>
      <c r="W256" s="83">
        <v>0</v>
      </c>
      <c r="X256" s="83">
        <v>70080</v>
      </c>
      <c r="Y256" s="83">
        <v>0</v>
      </c>
      <c r="Z256" s="83">
        <v>0</v>
      </c>
      <c r="AA256" s="83">
        <v>152812.86443747999</v>
      </c>
      <c r="AB256" s="83">
        <v>0</v>
      </c>
      <c r="AC256" s="83">
        <v>0</v>
      </c>
      <c r="AD256" s="83">
        <v>0</v>
      </c>
      <c r="AE256" s="83">
        <v>3297322.89174983</v>
      </c>
      <c r="AF256" s="83">
        <v>0</v>
      </c>
      <c r="AG256" s="83">
        <v>0</v>
      </c>
      <c r="AH256" s="83">
        <v>0</v>
      </c>
      <c r="AI256" s="83">
        <v>0</v>
      </c>
      <c r="AJ256" s="83">
        <v>0</v>
      </c>
      <c r="AK256" s="83">
        <v>18777319.031220902</v>
      </c>
      <c r="AL256" s="83">
        <v>0</v>
      </c>
      <c r="AM256" s="83">
        <v>0</v>
      </c>
      <c r="AN256" s="83">
        <v>22449466.7610563</v>
      </c>
      <c r="AO256" s="83">
        <v>0</v>
      </c>
      <c r="AP256" s="83">
        <v>0</v>
      </c>
    </row>
    <row r="257" spans="1:42" x14ac:dyDescent="0.2">
      <c r="A257" s="83" t="s">
        <v>316</v>
      </c>
      <c r="B257" s="83">
        <v>2050</v>
      </c>
      <c r="C257" s="83" t="s">
        <v>317</v>
      </c>
      <c r="D257" s="83" t="s">
        <v>297</v>
      </c>
      <c r="E257" s="83">
        <v>0</v>
      </c>
      <c r="F257" s="83">
        <v>0</v>
      </c>
      <c r="G257" s="83">
        <v>0</v>
      </c>
      <c r="H257" s="83">
        <v>0</v>
      </c>
      <c r="I257" s="83">
        <v>0</v>
      </c>
      <c r="J257" s="83">
        <v>3957.9122864442902</v>
      </c>
      <c r="K257" s="83">
        <v>0</v>
      </c>
      <c r="L257" s="83">
        <v>0</v>
      </c>
      <c r="M257" s="83">
        <v>106.82636363636399</v>
      </c>
      <c r="N257" s="83">
        <v>0</v>
      </c>
      <c r="O257" s="83">
        <v>0</v>
      </c>
      <c r="P257" s="83">
        <v>662.03446810266996</v>
      </c>
      <c r="Q257" s="83">
        <v>0</v>
      </c>
      <c r="R257" s="83">
        <v>0</v>
      </c>
      <c r="S257" s="83">
        <v>0</v>
      </c>
      <c r="T257" s="83">
        <v>735.54</v>
      </c>
      <c r="U257" s="83">
        <v>0</v>
      </c>
      <c r="V257" s="83">
        <v>358648.37982938898</v>
      </c>
      <c r="W257" s="83">
        <v>0</v>
      </c>
      <c r="X257" s="83">
        <v>70080</v>
      </c>
      <c r="Y257" s="83">
        <v>0</v>
      </c>
      <c r="Z257" s="83">
        <v>0</v>
      </c>
      <c r="AA257" s="83">
        <v>158593.31679282</v>
      </c>
      <c r="AB257" s="83">
        <v>0</v>
      </c>
      <c r="AC257" s="83">
        <v>0</v>
      </c>
      <c r="AD257" s="83">
        <v>0</v>
      </c>
      <c r="AE257" s="83">
        <v>3297322.89174983</v>
      </c>
      <c r="AF257" s="83">
        <v>0</v>
      </c>
      <c r="AG257" s="83">
        <v>0</v>
      </c>
      <c r="AH257" s="83">
        <v>0</v>
      </c>
      <c r="AI257" s="83">
        <v>0</v>
      </c>
      <c r="AJ257" s="83">
        <v>0</v>
      </c>
      <c r="AK257" s="83">
        <v>18037723.520176701</v>
      </c>
      <c r="AL257" s="83">
        <v>0</v>
      </c>
      <c r="AM257" s="83">
        <v>0</v>
      </c>
      <c r="AN257" s="83">
        <v>21922368.108548701</v>
      </c>
      <c r="AO257" s="83">
        <v>0</v>
      </c>
      <c r="AP257" s="83">
        <v>0</v>
      </c>
    </row>
    <row r="258" spans="1:42" x14ac:dyDescent="0.2">
      <c r="A258" s="83" t="s">
        <v>318</v>
      </c>
      <c r="B258" s="83">
        <v>2020</v>
      </c>
      <c r="C258" s="83" t="s">
        <v>317</v>
      </c>
      <c r="D258" s="83" t="s">
        <v>297</v>
      </c>
      <c r="E258" s="83">
        <v>0</v>
      </c>
      <c r="F258" s="83">
        <v>0</v>
      </c>
      <c r="G258" s="83">
        <v>0</v>
      </c>
      <c r="H258" s="83">
        <v>0</v>
      </c>
      <c r="I258" s="83">
        <v>0</v>
      </c>
      <c r="J258" s="83">
        <v>0</v>
      </c>
      <c r="K258" s="83">
        <v>0</v>
      </c>
      <c r="L258" s="83">
        <v>0</v>
      </c>
      <c r="M258" s="83">
        <v>0.112727272727273</v>
      </c>
      <c r="N258" s="83">
        <v>0</v>
      </c>
      <c r="O258" s="83">
        <v>0</v>
      </c>
      <c r="P258" s="83">
        <v>0</v>
      </c>
      <c r="Q258" s="83">
        <v>0</v>
      </c>
      <c r="R258" s="83">
        <v>0</v>
      </c>
      <c r="S258" s="83">
        <v>0</v>
      </c>
      <c r="T258" s="83">
        <v>0</v>
      </c>
      <c r="U258" s="83">
        <v>0</v>
      </c>
      <c r="V258" s="83">
        <v>0</v>
      </c>
      <c r="W258" s="83">
        <v>0</v>
      </c>
      <c r="X258" s="83">
        <v>0</v>
      </c>
      <c r="Y258" s="83">
        <v>0</v>
      </c>
      <c r="Z258" s="83">
        <v>0</v>
      </c>
      <c r="AA258" s="83">
        <v>162.17590480000001</v>
      </c>
      <c r="AB258" s="83">
        <v>0</v>
      </c>
      <c r="AC258" s="83">
        <v>0</v>
      </c>
      <c r="AD258" s="83">
        <v>0</v>
      </c>
      <c r="AE258" s="83">
        <v>0</v>
      </c>
      <c r="AF258" s="83">
        <v>0</v>
      </c>
      <c r="AG258" s="83">
        <v>0</v>
      </c>
      <c r="AH258" s="83">
        <v>0</v>
      </c>
      <c r="AI258" s="83">
        <v>0</v>
      </c>
      <c r="AJ258" s="83">
        <v>0</v>
      </c>
      <c r="AK258" s="83">
        <v>0</v>
      </c>
      <c r="AL258" s="83">
        <v>0</v>
      </c>
      <c r="AM258" s="83">
        <v>0</v>
      </c>
      <c r="AN258" s="83">
        <v>162.17590480000001</v>
      </c>
      <c r="AO258" s="83">
        <v>0</v>
      </c>
      <c r="AP258" s="83">
        <v>0</v>
      </c>
    </row>
    <row r="259" spans="1:42" x14ac:dyDescent="0.2">
      <c r="A259" s="83" t="s">
        <v>318</v>
      </c>
      <c r="B259" s="83">
        <v>2022</v>
      </c>
      <c r="C259" s="83" t="s">
        <v>317</v>
      </c>
      <c r="D259" s="83" t="s">
        <v>297</v>
      </c>
      <c r="E259" s="83">
        <v>0</v>
      </c>
      <c r="F259" s="83">
        <v>0</v>
      </c>
      <c r="G259" s="83">
        <v>0</v>
      </c>
      <c r="H259" s="83">
        <v>0</v>
      </c>
      <c r="I259" s="83">
        <v>0</v>
      </c>
      <c r="J259" s="83">
        <v>0</v>
      </c>
      <c r="K259" s="83">
        <v>0</v>
      </c>
      <c r="L259" s="83">
        <v>0</v>
      </c>
      <c r="M259" s="83">
        <v>0.13909090909090899</v>
      </c>
      <c r="N259" s="83">
        <v>0</v>
      </c>
      <c r="O259" s="83">
        <v>0</v>
      </c>
      <c r="P259" s="83">
        <v>0</v>
      </c>
      <c r="Q259" s="83">
        <v>0</v>
      </c>
      <c r="R259" s="83">
        <v>0</v>
      </c>
      <c r="S259" s="83">
        <v>0</v>
      </c>
      <c r="T259" s="83">
        <v>0</v>
      </c>
      <c r="U259" s="83">
        <v>0</v>
      </c>
      <c r="V259" s="83">
        <v>0</v>
      </c>
      <c r="W259" s="83">
        <v>0</v>
      </c>
      <c r="X259" s="83">
        <v>0</v>
      </c>
      <c r="Y259" s="83">
        <v>0</v>
      </c>
      <c r="Z259" s="83">
        <v>0</v>
      </c>
      <c r="AA259" s="83">
        <v>200.10414059999999</v>
      </c>
      <c r="AB259" s="83">
        <v>0</v>
      </c>
      <c r="AC259" s="83">
        <v>0</v>
      </c>
      <c r="AD259" s="83">
        <v>0</v>
      </c>
      <c r="AE259" s="83">
        <v>0</v>
      </c>
      <c r="AF259" s="83">
        <v>0</v>
      </c>
      <c r="AG259" s="83">
        <v>0</v>
      </c>
      <c r="AH259" s="83">
        <v>0</v>
      </c>
      <c r="AI259" s="83">
        <v>0</v>
      </c>
      <c r="AJ259" s="83">
        <v>0</v>
      </c>
      <c r="AK259" s="83">
        <v>0</v>
      </c>
      <c r="AL259" s="83">
        <v>0</v>
      </c>
      <c r="AM259" s="83">
        <v>0</v>
      </c>
      <c r="AN259" s="83">
        <v>200.10414059999999</v>
      </c>
      <c r="AO259" s="83">
        <v>0</v>
      </c>
      <c r="AP259" s="83">
        <v>0</v>
      </c>
    </row>
    <row r="260" spans="1:42" x14ac:dyDescent="0.2">
      <c r="A260" s="83" t="s">
        <v>318</v>
      </c>
      <c r="B260" s="83">
        <v>2024</v>
      </c>
      <c r="C260" s="83" t="s">
        <v>317</v>
      </c>
      <c r="D260" s="83" t="s">
        <v>297</v>
      </c>
      <c r="E260" s="83">
        <v>0</v>
      </c>
      <c r="F260" s="83">
        <v>0</v>
      </c>
      <c r="G260" s="83">
        <v>0</v>
      </c>
      <c r="H260" s="83">
        <v>0</v>
      </c>
      <c r="I260" s="83">
        <v>0</v>
      </c>
      <c r="J260" s="83">
        <v>0</v>
      </c>
      <c r="K260" s="83">
        <v>0</v>
      </c>
      <c r="L260" s="83">
        <v>0</v>
      </c>
      <c r="M260" s="83">
        <v>0.18272727272727299</v>
      </c>
      <c r="N260" s="83">
        <v>0</v>
      </c>
      <c r="O260" s="83">
        <v>0</v>
      </c>
      <c r="P260" s="83">
        <v>0.143594227732429</v>
      </c>
      <c r="Q260" s="83">
        <v>0</v>
      </c>
      <c r="R260" s="83">
        <v>0</v>
      </c>
      <c r="S260" s="83">
        <v>0</v>
      </c>
      <c r="T260" s="83">
        <v>0</v>
      </c>
      <c r="U260" s="83">
        <v>0</v>
      </c>
      <c r="V260" s="83">
        <v>0</v>
      </c>
      <c r="W260" s="83">
        <v>0</v>
      </c>
      <c r="X260" s="83">
        <v>0</v>
      </c>
      <c r="Y260" s="83">
        <v>0</v>
      </c>
      <c r="Z260" s="83">
        <v>0</v>
      </c>
      <c r="AA260" s="83">
        <v>262.88191019999999</v>
      </c>
      <c r="AB260" s="83">
        <v>0</v>
      </c>
      <c r="AC260" s="83">
        <v>0</v>
      </c>
      <c r="AD260" s="83">
        <v>0</v>
      </c>
      <c r="AE260" s="83">
        <v>0</v>
      </c>
      <c r="AF260" s="83">
        <v>0</v>
      </c>
      <c r="AG260" s="83">
        <v>0</v>
      </c>
      <c r="AH260" s="83">
        <v>0</v>
      </c>
      <c r="AI260" s="83">
        <v>0</v>
      </c>
      <c r="AJ260" s="83">
        <v>0</v>
      </c>
      <c r="AK260" s="83">
        <v>0</v>
      </c>
      <c r="AL260" s="83">
        <v>0</v>
      </c>
      <c r="AM260" s="83">
        <v>0</v>
      </c>
      <c r="AN260" s="83">
        <v>262.88191019999999</v>
      </c>
      <c r="AO260" s="83">
        <v>0</v>
      </c>
      <c r="AP260" s="83">
        <v>0</v>
      </c>
    </row>
    <row r="261" spans="1:42" x14ac:dyDescent="0.2">
      <c r="A261" s="83" t="s">
        <v>318</v>
      </c>
      <c r="B261" s="83">
        <v>2026</v>
      </c>
      <c r="C261" s="83" t="s">
        <v>317</v>
      </c>
      <c r="D261" s="83" t="s">
        <v>297</v>
      </c>
      <c r="E261" s="83">
        <v>0</v>
      </c>
      <c r="F261" s="83">
        <v>0</v>
      </c>
      <c r="G261" s="83">
        <v>0</v>
      </c>
      <c r="H261" s="83">
        <v>0</v>
      </c>
      <c r="I261" s="83">
        <v>0</v>
      </c>
      <c r="J261" s="83">
        <v>0</v>
      </c>
      <c r="K261" s="83">
        <v>0</v>
      </c>
      <c r="L261" s="83">
        <v>0</v>
      </c>
      <c r="M261" s="83">
        <v>0.26818181818181702</v>
      </c>
      <c r="N261" s="83">
        <v>0</v>
      </c>
      <c r="O261" s="83">
        <v>0</v>
      </c>
      <c r="P261" s="83">
        <v>0.143594227732429</v>
      </c>
      <c r="Q261" s="83">
        <v>0</v>
      </c>
      <c r="R261" s="83">
        <v>0</v>
      </c>
      <c r="S261" s="83">
        <v>0</v>
      </c>
      <c r="T261" s="83">
        <v>0</v>
      </c>
      <c r="U261" s="83">
        <v>0</v>
      </c>
      <c r="V261" s="83">
        <v>0</v>
      </c>
      <c r="W261" s="83">
        <v>0</v>
      </c>
      <c r="X261" s="83">
        <v>0</v>
      </c>
      <c r="Y261" s="83">
        <v>0</v>
      </c>
      <c r="Z261" s="83">
        <v>0</v>
      </c>
      <c r="AA261" s="83">
        <v>385.821709</v>
      </c>
      <c r="AB261" s="83">
        <v>0</v>
      </c>
      <c r="AC261" s="83">
        <v>0</v>
      </c>
      <c r="AD261" s="83">
        <v>0</v>
      </c>
      <c r="AE261" s="83">
        <v>0</v>
      </c>
      <c r="AF261" s="83">
        <v>0</v>
      </c>
      <c r="AG261" s="83">
        <v>0</v>
      </c>
      <c r="AH261" s="83">
        <v>0</v>
      </c>
      <c r="AI261" s="83">
        <v>0</v>
      </c>
      <c r="AJ261" s="83">
        <v>0</v>
      </c>
      <c r="AK261" s="83">
        <v>0</v>
      </c>
      <c r="AL261" s="83">
        <v>0</v>
      </c>
      <c r="AM261" s="83">
        <v>0</v>
      </c>
      <c r="AN261" s="83">
        <v>385.821709</v>
      </c>
      <c r="AO261" s="83">
        <v>0</v>
      </c>
      <c r="AP261" s="83">
        <v>0</v>
      </c>
    </row>
    <row r="262" spans="1:42" x14ac:dyDescent="0.2">
      <c r="A262" s="83" t="s">
        <v>318</v>
      </c>
      <c r="B262" s="83">
        <v>2028</v>
      </c>
      <c r="C262" s="83" t="s">
        <v>317</v>
      </c>
      <c r="D262" s="83" t="s">
        <v>297</v>
      </c>
      <c r="E262" s="83">
        <v>0</v>
      </c>
      <c r="F262" s="83">
        <v>0</v>
      </c>
      <c r="G262" s="83">
        <v>0</v>
      </c>
      <c r="H262" s="83">
        <v>0</v>
      </c>
      <c r="I262" s="83">
        <v>0</v>
      </c>
      <c r="J262" s="83">
        <v>0</v>
      </c>
      <c r="K262" s="83">
        <v>0</v>
      </c>
      <c r="L262" s="83">
        <v>0</v>
      </c>
      <c r="M262" s="83">
        <v>0.43</v>
      </c>
      <c r="N262" s="83">
        <v>0</v>
      </c>
      <c r="O262" s="83">
        <v>0</v>
      </c>
      <c r="P262" s="83">
        <v>0.143594227732429</v>
      </c>
      <c r="Q262" s="83">
        <v>0</v>
      </c>
      <c r="R262" s="83">
        <v>0</v>
      </c>
      <c r="S262" s="83">
        <v>0</v>
      </c>
      <c r="T262" s="83">
        <v>0</v>
      </c>
      <c r="U262" s="83">
        <v>0</v>
      </c>
      <c r="V262" s="83">
        <v>0</v>
      </c>
      <c r="W262" s="83">
        <v>0</v>
      </c>
      <c r="X262" s="83">
        <v>0</v>
      </c>
      <c r="Y262" s="83">
        <v>0</v>
      </c>
      <c r="Z262" s="83">
        <v>0</v>
      </c>
      <c r="AA262" s="83">
        <v>618.62260460000005</v>
      </c>
      <c r="AB262" s="83">
        <v>0</v>
      </c>
      <c r="AC262" s="83">
        <v>0</v>
      </c>
      <c r="AD262" s="83">
        <v>0</v>
      </c>
      <c r="AE262" s="83">
        <v>0</v>
      </c>
      <c r="AF262" s="83">
        <v>0</v>
      </c>
      <c r="AG262" s="83">
        <v>0</v>
      </c>
      <c r="AH262" s="83">
        <v>0</v>
      </c>
      <c r="AI262" s="83">
        <v>0</v>
      </c>
      <c r="AJ262" s="83">
        <v>0</v>
      </c>
      <c r="AK262" s="83">
        <v>0</v>
      </c>
      <c r="AL262" s="83">
        <v>0</v>
      </c>
      <c r="AM262" s="83">
        <v>0</v>
      </c>
      <c r="AN262" s="83">
        <v>618.62260460000005</v>
      </c>
      <c r="AO262" s="83">
        <v>0</v>
      </c>
      <c r="AP262" s="83">
        <v>0</v>
      </c>
    </row>
    <row r="263" spans="1:42" x14ac:dyDescent="0.2">
      <c r="A263" s="83" t="s">
        <v>318</v>
      </c>
      <c r="B263" s="83">
        <v>2030</v>
      </c>
      <c r="C263" s="83" t="s">
        <v>317</v>
      </c>
      <c r="D263" s="83" t="s">
        <v>297</v>
      </c>
      <c r="E263" s="83">
        <v>0</v>
      </c>
      <c r="F263" s="83">
        <v>0</v>
      </c>
      <c r="G263" s="83">
        <v>0</v>
      </c>
      <c r="H263" s="83">
        <v>0</v>
      </c>
      <c r="I263" s="83">
        <v>0</v>
      </c>
      <c r="J263" s="83">
        <v>0</v>
      </c>
      <c r="K263" s="83">
        <v>0</v>
      </c>
      <c r="L263" s="83">
        <v>0</v>
      </c>
      <c r="M263" s="83">
        <v>0.72727272727272696</v>
      </c>
      <c r="N263" s="83">
        <v>0</v>
      </c>
      <c r="O263" s="83">
        <v>0</v>
      </c>
      <c r="P263" s="83">
        <v>0.143594227732429</v>
      </c>
      <c r="Q263" s="83">
        <v>0</v>
      </c>
      <c r="R263" s="83">
        <v>0</v>
      </c>
      <c r="S263" s="83">
        <v>0</v>
      </c>
      <c r="T263" s="83">
        <v>0</v>
      </c>
      <c r="U263" s="83">
        <v>0</v>
      </c>
      <c r="V263" s="83">
        <v>0</v>
      </c>
      <c r="W263" s="83">
        <v>0</v>
      </c>
      <c r="X263" s="83">
        <v>0</v>
      </c>
      <c r="Y263" s="83">
        <v>0</v>
      </c>
      <c r="Z263" s="83">
        <v>0</v>
      </c>
      <c r="AA263" s="83">
        <v>1046.2961599999901</v>
      </c>
      <c r="AB263" s="83">
        <v>0</v>
      </c>
      <c r="AC263" s="83">
        <v>0</v>
      </c>
      <c r="AD263" s="83">
        <v>0</v>
      </c>
      <c r="AE263" s="83">
        <v>0</v>
      </c>
      <c r="AF263" s="83">
        <v>0</v>
      </c>
      <c r="AG263" s="83">
        <v>0</v>
      </c>
      <c r="AH263" s="83">
        <v>0</v>
      </c>
      <c r="AI263" s="83">
        <v>0</v>
      </c>
      <c r="AJ263" s="83">
        <v>0</v>
      </c>
      <c r="AK263" s="83">
        <v>0</v>
      </c>
      <c r="AL263" s="83">
        <v>0</v>
      </c>
      <c r="AM263" s="83">
        <v>0</v>
      </c>
      <c r="AN263" s="83">
        <v>1046.2961599999901</v>
      </c>
      <c r="AO263" s="83">
        <v>0</v>
      </c>
      <c r="AP263" s="83">
        <v>0</v>
      </c>
    </row>
    <row r="264" spans="1:42" x14ac:dyDescent="0.2">
      <c r="A264" s="83" t="s">
        <v>318</v>
      </c>
      <c r="B264" s="83">
        <v>2032</v>
      </c>
      <c r="C264" s="83" t="s">
        <v>317</v>
      </c>
      <c r="D264" s="83" t="s">
        <v>297</v>
      </c>
      <c r="E264" s="83">
        <v>0</v>
      </c>
      <c r="F264" s="83">
        <v>0</v>
      </c>
      <c r="G264" s="83">
        <v>0</v>
      </c>
      <c r="H264" s="83">
        <v>0</v>
      </c>
      <c r="I264" s="83">
        <v>0</v>
      </c>
      <c r="J264" s="83">
        <v>0</v>
      </c>
      <c r="K264" s="83">
        <v>0</v>
      </c>
      <c r="L264" s="83">
        <v>0</v>
      </c>
      <c r="M264" s="83">
        <v>1.0627272727272701</v>
      </c>
      <c r="N264" s="83">
        <v>0</v>
      </c>
      <c r="O264" s="83">
        <v>0</v>
      </c>
      <c r="P264" s="83">
        <v>0.143594227732429</v>
      </c>
      <c r="Q264" s="83">
        <v>0</v>
      </c>
      <c r="R264" s="83">
        <v>0</v>
      </c>
      <c r="S264" s="83">
        <v>0</v>
      </c>
      <c r="T264" s="83">
        <v>0</v>
      </c>
      <c r="U264" s="83">
        <v>0</v>
      </c>
      <c r="V264" s="83">
        <v>0</v>
      </c>
      <c r="W264" s="83">
        <v>0</v>
      </c>
      <c r="X264" s="83">
        <v>0</v>
      </c>
      <c r="Y264" s="83">
        <v>0</v>
      </c>
      <c r="Z264" s="83">
        <v>0</v>
      </c>
      <c r="AA264" s="83">
        <v>1528.9002637999999</v>
      </c>
      <c r="AB264" s="83">
        <v>0</v>
      </c>
      <c r="AC264" s="83">
        <v>0</v>
      </c>
      <c r="AD264" s="83">
        <v>0</v>
      </c>
      <c r="AE264" s="83">
        <v>0</v>
      </c>
      <c r="AF264" s="83">
        <v>0</v>
      </c>
      <c r="AG264" s="83">
        <v>0</v>
      </c>
      <c r="AH264" s="83">
        <v>0</v>
      </c>
      <c r="AI264" s="83">
        <v>0</v>
      </c>
      <c r="AJ264" s="83">
        <v>0</v>
      </c>
      <c r="AK264" s="83">
        <v>0</v>
      </c>
      <c r="AL264" s="83">
        <v>0</v>
      </c>
      <c r="AM264" s="83">
        <v>0</v>
      </c>
      <c r="AN264" s="83">
        <v>1528.9002637999999</v>
      </c>
      <c r="AO264" s="83">
        <v>0</v>
      </c>
      <c r="AP264" s="83">
        <v>0</v>
      </c>
    </row>
    <row r="265" spans="1:42" x14ac:dyDescent="0.2">
      <c r="A265" s="83" t="s">
        <v>318</v>
      </c>
      <c r="B265" s="83">
        <v>2034</v>
      </c>
      <c r="C265" s="83" t="s">
        <v>317</v>
      </c>
      <c r="D265" s="83" t="s">
        <v>297</v>
      </c>
      <c r="E265" s="83">
        <v>0</v>
      </c>
      <c r="F265" s="83">
        <v>0</v>
      </c>
      <c r="G265" s="83">
        <v>0</v>
      </c>
      <c r="H265" s="83">
        <v>0</v>
      </c>
      <c r="I265" s="83">
        <v>0</v>
      </c>
      <c r="J265" s="83">
        <v>0</v>
      </c>
      <c r="K265" s="83">
        <v>0</v>
      </c>
      <c r="L265" s="83">
        <v>0</v>
      </c>
      <c r="M265" s="83">
        <v>1.4118181818181701</v>
      </c>
      <c r="N265" s="83">
        <v>0</v>
      </c>
      <c r="O265" s="83">
        <v>0</v>
      </c>
      <c r="P265" s="83">
        <v>0.143594227732429</v>
      </c>
      <c r="Q265" s="83">
        <v>0</v>
      </c>
      <c r="R265" s="83">
        <v>0</v>
      </c>
      <c r="S265" s="83">
        <v>0</v>
      </c>
      <c r="T265" s="83">
        <v>0</v>
      </c>
      <c r="U265" s="83">
        <v>0</v>
      </c>
      <c r="V265" s="83">
        <v>0</v>
      </c>
      <c r="W265" s="83">
        <v>0</v>
      </c>
      <c r="X265" s="83">
        <v>0</v>
      </c>
      <c r="Y265" s="83">
        <v>0</v>
      </c>
      <c r="Z265" s="83">
        <v>0</v>
      </c>
      <c r="AA265" s="83">
        <v>2031.1224205999999</v>
      </c>
      <c r="AB265" s="83">
        <v>0</v>
      </c>
      <c r="AC265" s="83">
        <v>0</v>
      </c>
      <c r="AD265" s="83">
        <v>0</v>
      </c>
      <c r="AE265" s="83">
        <v>0</v>
      </c>
      <c r="AF265" s="83">
        <v>0</v>
      </c>
      <c r="AG265" s="83">
        <v>0</v>
      </c>
      <c r="AH265" s="83">
        <v>0</v>
      </c>
      <c r="AI265" s="83">
        <v>0</v>
      </c>
      <c r="AJ265" s="83">
        <v>0</v>
      </c>
      <c r="AK265" s="83">
        <v>0</v>
      </c>
      <c r="AL265" s="83">
        <v>0</v>
      </c>
      <c r="AM265" s="83">
        <v>0</v>
      </c>
      <c r="AN265" s="83">
        <v>2031.1224205999999</v>
      </c>
      <c r="AO265" s="83">
        <v>0</v>
      </c>
      <c r="AP265" s="83">
        <v>0</v>
      </c>
    </row>
    <row r="266" spans="1:42" x14ac:dyDescent="0.2">
      <c r="A266" s="83" t="s">
        <v>318</v>
      </c>
      <c r="B266" s="83">
        <v>2036</v>
      </c>
      <c r="C266" s="83" t="s">
        <v>317</v>
      </c>
      <c r="D266" s="83" t="s">
        <v>297</v>
      </c>
      <c r="E266" s="83">
        <v>0</v>
      </c>
      <c r="F266" s="83">
        <v>0</v>
      </c>
      <c r="G266" s="83">
        <v>0</v>
      </c>
      <c r="H266" s="83">
        <v>0</v>
      </c>
      <c r="I266" s="83">
        <v>0</v>
      </c>
      <c r="J266" s="83">
        <v>0</v>
      </c>
      <c r="K266" s="83">
        <v>0</v>
      </c>
      <c r="L266" s="83">
        <v>0</v>
      </c>
      <c r="M266" s="83">
        <v>1.7490909090909099</v>
      </c>
      <c r="N266" s="83">
        <v>0</v>
      </c>
      <c r="O266" s="83">
        <v>0</v>
      </c>
      <c r="P266" s="83">
        <v>0.143594227732429</v>
      </c>
      <c r="Q266" s="83">
        <v>0</v>
      </c>
      <c r="R266" s="83">
        <v>0</v>
      </c>
      <c r="S266" s="83">
        <v>0</v>
      </c>
      <c r="T266" s="83">
        <v>0</v>
      </c>
      <c r="U266" s="83">
        <v>0</v>
      </c>
      <c r="V266" s="83">
        <v>0</v>
      </c>
      <c r="W266" s="83">
        <v>0</v>
      </c>
      <c r="X266" s="83">
        <v>0</v>
      </c>
      <c r="Y266" s="83">
        <v>0</v>
      </c>
      <c r="Z266" s="83">
        <v>0</v>
      </c>
      <c r="AA266" s="83">
        <v>2516.3422648000001</v>
      </c>
      <c r="AB266" s="83">
        <v>0</v>
      </c>
      <c r="AC266" s="83">
        <v>0</v>
      </c>
      <c r="AD266" s="83">
        <v>0</v>
      </c>
      <c r="AE266" s="83">
        <v>0</v>
      </c>
      <c r="AF266" s="83">
        <v>0</v>
      </c>
      <c r="AG266" s="83">
        <v>0</v>
      </c>
      <c r="AH266" s="83">
        <v>0</v>
      </c>
      <c r="AI266" s="83">
        <v>0</v>
      </c>
      <c r="AJ266" s="83">
        <v>0</v>
      </c>
      <c r="AK266" s="83">
        <v>0</v>
      </c>
      <c r="AL266" s="83">
        <v>0</v>
      </c>
      <c r="AM266" s="83">
        <v>0</v>
      </c>
      <c r="AN266" s="83">
        <v>2516.3422648000001</v>
      </c>
      <c r="AO266" s="83">
        <v>0</v>
      </c>
      <c r="AP266" s="83">
        <v>0</v>
      </c>
    </row>
    <row r="267" spans="1:42" x14ac:dyDescent="0.2">
      <c r="A267" s="83" t="s">
        <v>318</v>
      </c>
      <c r="B267" s="83">
        <v>2038</v>
      </c>
      <c r="C267" s="83" t="s">
        <v>317</v>
      </c>
      <c r="D267" s="83" t="s">
        <v>297</v>
      </c>
      <c r="E267" s="83">
        <v>0</v>
      </c>
      <c r="F267" s="83">
        <v>0</v>
      </c>
      <c r="G267" s="83">
        <v>0</v>
      </c>
      <c r="H267" s="83">
        <v>0</v>
      </c>
      <c r="I267" s="83">
        <v>0</v>
      </c>
      <c r="J267" s="83">
        <v>0</v>
      </c>
      <c r="K267" s="83">
        <v>0</v>
      </c>
      <c r="L267" s="83">
        <v>0</v>
      </c>
      <c r="M267" s="83">
        <v>2.0436363636363599</v>
      </c>
      <c r="N267" s="83">
        <v>0</v>
      </c>
      <c r="O267" s="83">
        <v>0</v>
      </c>
      <c r="P267" s="83">
        <v>0.143594227732429</v>
      </c>
      <c r="Q267" s="83">
        <v>0</v>
      </c>
      <c r="R267" s="83">
        <v>0</v>
      </c>
      <c r="S267" s="83">
        <v>0</v>
      </c>
      <c r="T267" s="83">
        <v>0</v>
      </c>
      <c r="U267" s="83">
        <v>0</v>
      </c>
      <c r="V267" s="83">
        <v>0</v>
      </c>
      <c r="W267" s="83">
        <v>0</v>
      </c>
      <c r="X267" s="83">
        <v>0</v>
      </c>
      <c r="Y267" s="83">
        <v>0</v>
      </c>
      <c r="Z267" s="83">
        <v>0</v>
      </c>
      <c r="AA267" s="83">
        <v>2940.0922095999999</v>
      </c>
      <c r="AB267" s="83">
        <v>0</v>
      </c>
      <c r="AC267" s="83">
        <v>0</v>
      </c>
      <c r="AD267" s="83">
        <v>0</v>
      </c>
      <c r="AE267" s="83">
        <v>0</v>
      </c>
      <c r="AF267" s="83">
        <v>0</v>
      </c>
      <c r="AG267" s="83">
        <v>0</v>
      </c>
      <c r="AH267" s="83">
        <v>0</v>
      </c>
      <c r="AI267" s="83">
        <v>0</v>
      </c>
      <c r="AJ267" s="83">
        <v>0</v>
      </c>
      <c r="AK267" s="83">
        <v>0</v>
      </c>
      <c r="AL267" s="83">
        <v>0</v>
      </c>
      <c r="AM267" s="83">
        <v>0</v>
      </c>
      <c r="AN267" s="83">
        <v>2940.0922095999999</v>
      </c>
      <c r="AO267" s="83">
        <v>0</v>
      </c>
      <c r="AP267" s="83">
        <v>0</v>
      </c>
    </row>
    <row r="268" spans="1:42" x14ac:dyDescent="0.2">
      <c r="A268" s="83" t="s">
        <v>318</v>
      </c>
      <c r="B268" s="83">
        <v>2040</v>
      </c>
      <c r="C268" s="83" t="s">
        <v>317</v>
      </c>
      <c r="D268" s="83" t="s">
        <v>297</v>
      </c>
      <c r="E268" s="83">
        <v>0</v>
      </c>
      <c r="F268" s="83">
        <v>0</v>
      </c>
      <c r="G268" s="83">
        <v>0</v>
      </c>
      <c r="H268" s="83">
        <v>0</v>
      </c>
      <c r="I268" s="83">
        <v>0</v>
      </c>
      <c r="J268" s="83">
        <v>0</v>
      </c>
      <c r="K268" s="83">
        <v>0</v>
      </c>
      <c r="L268" s="83">
        <v>0</v>
      </c>
      <c r="M268" s="83">
        <v>2.26727272727272</v>
      </c>
      <c r="N268" s="83">
        <v>0</v>
      </c>
      <c r="O268" s="83">
        <v>0</v>
      </c>
      <c r="P268" s="83">
        <v>0</v>
      </c>
      <c r="Q268" s="83">
        <v>0</v>
      </c>
      <c r="R268" s="83">
        <v>0</v>
      </c>
      <c r="S268" s="83">
        <v>0</v>
      </c>
      <c r="T268" s="83">
        <v>0</v>
      </c>
      <c r="U268" s="83">
        <v>0</v>
      </c>
      <c r="V268" s="83">
        <v>0</v>
      </c>
      <c r="W268" s="83">
        <v>0</v>
      </c>
      <c r="X268" s="83">
        <v>0</v>
      </c>
      <c r="Y268" s="83">
        <v>0</v>
      </c>
      <c r="Z268" s="83">
        <v>0</v>
      </c>
      <c r="AA268" s="83">
        <v>3261.8282788000001</v>
      </c>
      <c r="AB268" s="83">
        <v>0</v>
      </c>
      <c r="AC268" s="83">
        <v>0</v>
      </c>
      <c r="AD268" s="83">
        <v>0</v>
      </c>
      <c r="AE268" s="83">
        <v>0</v>
      </c>
      <c r="AF268" s="83">
        <v>0</v>
      </c>
      <c r="AG268" s="83">
        <v>0</v>
      </c>
      <c r="AH268" s="83">
        <v>0</v>
      </c>
      <c r="AI268" s="83">
        <v>0</v>
      </c>
      <c r="AJ268" s="83">
        <v>0</v>
      </c>
      <c r="AK268" s="83">
        <v>0</v>
      </c>
      <c r="AL268" s="83">
        <v>0</v>
      </c>
      <c r="AM268" s="83">
        <v>0</v>
      </c>
      <c r="AN268" s="83">
        <v>3261.8282788000001</v>
      </c>
      <c r="AO268" s="83">
        <v>0</v>
      </c>
      <c r="AP268" s="83">
        <v>0</v>
      </c>
    </row>
    <row r="269" spans="1:42" x14ac:dyDescent="0.2">
      <c r="A269" s="83" t="s">
        <v>318</v>
      </c>
      <c r="B269" s="83">
        <v>2042</v>
      </c>
      <c r="C269" s="83" t="s">
        <v>317</v>
      </c>
      <c r="D269" s="83" t="s">
        <v>297</v>
      </c>
      <c r="E269" s="83">
        <v>0</v>
      </c>
      <c r="F269" s="83">
        <v>0</v>
      </c>
      <c r="G269" s="83">
        <v>0</v>
      </c>
      <c r="H269" s="83">
        <v>0</v>
      </c>
      <c r="I269" s="83">
        <v>0</v>
      </c>
      <c r="J269" s="83">
        <v>0</v>
      </c>
      <c r="K269" s="83">
        <v>0</v>
      </c>
      <c r="L269" s="83">
        <v>0</v>
      </c>
      <c r="M269" s="83">
        <v>2.4545454545454501</v>
      </c>
      <c r="N269" s="83">
        <v>0</v>
      </c>
      <c r="O269" s="83">
        <v>0</v>
      </c>
      <c r="P269" s="83">
        <v>0</v>
      </c>
      <c r="Q269" s="83">
        <v>0</v>
      </c>
      <c r="R269" s="83">
        <v>0</v>
      </c>
      <c r="S269" s="83">
        <v>0</v>
      </c>
      <c r="T269" s="83">
        <v>0</v>
      </c>
      <c r="U269" s="83">
        <v>0</v>
      </c>
      <c r="V269" s="83">
        <v>0</v>
      </c>
      <c r="W269" s="83">
        <v>0</v>
      </c>
      <c r="X269" s="83">
        <v>0</v>
      </c>
      <c r="Y269" s="83">
        <v>0</v>
      </c>
      <c r="Z269" s="83">
        <v>0</v>
      </c>
      <c r="AA269" s="83">
        <v>3531.2495399999998</v>
      </c>
      <c r="AB269" s="83">
        <v>0</v>
      </c>
      <c r="AC269" s="83">
        <v>0</v>
      </c>
      <c r="AD269" s="83">
        <v>0</v>
      </c>
      <c r="AE269" s="83">
        <v>0</v>
      </c>
      <c r="AF269" s="83">
        <v>0</v>
      </c>
      <c r="AG269" s="83">
        <v>0</v>
      </c>
      <c r="AH269" s="83">
        <v>0</v>
      </c>
      <c r="AI269" s="83">
        <v>0</v>
      </c>
      <c r="AJ269" s="83">
        <v>0</v>
      </c>
      <c r="AK269" s="83">
        <v>0</v>
      </c>
      <c r="AL269" s="83">
        <v>0</v>
      </c>
      <c r="AM269" s="83">
        <v>0</v>
      </c>
      <c r="AN269" s="83">
        <v>3531.2495399999998</v>
      </c>
      <c r="AO269" s="83">
        <v>0</v>
      </c>
      <c r="AP269" s="83">
        <v>0</v>
      </c>
    </row>
    <row r="270" spans="1:42" x14ac:dyDescent="0.2">
      <c r="A270" s="83" t="s">
        <v>318</v>
      </c>
      <c r="B270" s="83">
        <v>2044</v>
      </c>
      <c r="C270" s="83" t="s">
        <v>317</v>
      </c>
      <c r="D270" s="83" t="s">
        <v>297</v>
      </c>
      <c r="E270" s="83">
        <v>0</v>
      </c>
      <c r="F270" s="83">
        <v>0</v>
      </c>
      <c r="G270" s="83">
        <v>0</v>
      </c>
      <c r="H270" s="83">
        <v>0</v>
      </c>
      <c r="I270" s="83">
        <v>0</v>
      </c>
      <c r="J270" s="83">
        <v>0</v>
      </c>
      <c r="K270" s="83">
        <v>0</v>
      </c>
      <c r="L270" s="83">
        <v>0</v>
      </c>
      <c r="M270" s="83">
        <v>2.59181818181818</v>
      </c>
      <c r="N270" s="83">
        <v>0</v>
      </c>
      <c r="O270" s="83">
        <v>0</v>
      </c>
      <c r="P270" s="83">
        <v>0</v>
      </c>
      <c r="Q270" s="83">
        <v>0</v>
      </c>
      <c r="R270" s="83">
        <v>0</v>
      </c>
      <c r="S270" s="83">
        <v>0</v>
      </c>
      <c r="T270" s="83">
        <v>0</v>
      </c>
      <c r="U270" s="83">
        <v>0</v>
      </c>
      <c r="V270" s="83">
        <v>0</v>
      </c>
      <c r="W270" s="83">
        <v>0</v>
      </c>
      <c r="X270" s="83">
        <v>0</v>
      </c>
      <c r="Y270" s="83">
        <v>0</v>
      </c>
      <c r="Z270" s="83">
        <v>0</v>
      </c>
      <c r="AA270" s="83">
        <v>3728.7379401999901</v>
      </c>
      <c r="AB270" s="83">
        <v>0</v>
      </c>
      <c r="AC270" s="83">
        <v>0</v>
      </c>
      <c r="AD270" s="83">
        <v>0</v>
      </c>
      <c r="AE270" s="83">
        <v>0</v>
      </c>
      <c r="AF270" s="83">
        <v>0</v>
      </c>
      <c r="AG270" s="83">
        <v>0</v>
      </c>
      <c r="AH270" s="83">
        <v>0</v>
      </c>
      <c r="AI270" s="83">
        <v>0</v>
      </c>
      <c r="AJ270" s="83">
        <v>0</v>
      </c>
      <c r="AK270" s="83">
        <v>0</v>
      </c>
      <c r="AL270" s="83">
        <v>0</v>
      </c>
      <c r="AM270" s="83">
        <v>0</v>
      </c>
      <c r="AN270" s="83">
        <v>3728.7379401999901</v>
      </c>
      <c r="AO270" s="83">
        <v>0</v>
      </c>
      <c r="AP270" s="83">
        <v>0</v>
      </c>
    </row>
    <row r="271" spans="1:42" x14ac:dyDescent="0.2">
      <c r="A271" s="83" t="s">
        <v>318</v>
      </c>
      <c r="B271" s="83">
        <v>2046</v>
      </c>
      <c r="C271" s="83" t="s">
        <v>317</v>
      </c>
      <c r="D271" s="83" t="s">
        <v>297</v>
      </c>
      <c r="E271" s="83">
        <v>0</v>
      </c>
      <c r="F271" s="83">
        <v>0</v>
      </c>
      <c r="G271" s="83">
        <v>0</v>
      </c>
      <c r="H271" s="83">
        <v>0</v>
      </c>
      <c r="I271" s="83">
        <v>0</v>
      </c>
      <c r="J271" s="83">
        <v>0</v>
      </c>
      <c r="K271" s="83">
        <v>0</v>
      </c>
      <c r="L271" s="83">
        <v>0</v>
      </c>
      <c r="M271" s="83">
        <v>2.6881818181818198</v>
      </c>
      <c r="N271" s="83">
        <v>0</v>
      </c>
      <c r="O271" s="83">
        <v>0</v>
      </c>
      <c r="P271" s="83">
        <v>0</v>
      </c>
      <c r="Q271" s="83">
        <v>0</v>
      </c>
      <c r="R271" s="83">
        <v>0</v>
      </c>
      <c r="S271" s="83">
        <v>0</v>
      </c>
      <c r="T271" s="83">
        <v>0</v>
      </c>
      <c r="U271" s="83">
        <v>0</v>
      </c>
      <c r="V271" s="83">
        <v>0</v>
      </c>
      <c r="W271" s="83">
        <v>0</v>
      </c>
      <c r="X271" s="83">
        <v>0</v>
      </c>
      <c r="Y271" s="83">
        <v>0</v>
      </c>
      <c r="Z271" s="83">
        <v>0</v>
      </c>
      <c r="AA271" s="83">
        <v>3867.3721814</v>
      </c>
      <c r="AB271" s="83">
        <v>0</v>
      </c>
      <c r="AC271" s="83">
        <v>0</v>
      </c>
      <c r="AD271" s="83">
        <v>0</v>
      </c>
      <c r="AE271" s="83">
        <v>0</v>
      </c>
      <c r="AF271" s="83">
        <v>0</v>
      </c>
      <c r="AG271" s="83">
        <v>0</v>
      </c>
      <c r="AH271" s="83">
        <v>0</v>
      </c>
      <c r="AI271" s="83">
        <v>0</v>
      </c>
      <c r="AJ271" s="83">
        <v>0</v>
      </c>
      <c r="AK271" s="83">
        <v>0</v>
      </c>
      <c r="AL271" s="83">
        <v>0</v>
      </c>
      <c r="AM271" s="83">
        <v>0</v>
      </c>
      <c r="AN271" s="83">
        <v>3867.3721814</v>
      </c>
      <c r="AO271" s="83">
        <v>0</v>
      </c>
      <c r="AP271" s="83">
        <v>0</v>
      </c>
    </row>
    <row r="272" spans="1:42" x14ac:dyDescent="0.2">
      <c r="A272" s="83" t="s">
        <v>318</v>
      </c>
      <c r="B272" s="83">
        <v>2048</v>
      </c>
      <c r="C272" s="83" t="s">
        <v>317</v>
      </c>
      <c r="D272" s="83" t="s">
        <v>297</v>
      </c>
      <c r="E272" s="83">
        <v>0</v>
      </c>
      <c r="F272" s="83">
        <v>0</v>
      </c>
      <c r="G272" s="83">
        <v>0</v>
      </c>
      <c r="H272" s="83">
        <v>0</v>
      </c>
      <c r="I272" s="83">
        <v>0</v>
      </c>
      <c r="J272" s="83">
        <v>0</v>
      </c>
      <c r="K272" s="83">
        <v>0</v>
      </c>
      <c r="L272" s="83">
        <v>0</v>
      </c>
      <c r="M272" s="83">
        <v>2.79454545454545</v>
      </c>
      <c r="N272" s="83">
        <v>0</v>
      </c>
      <c r="O272" s="83">
        <v>0</v>
      </c>
      <c r="P272" s="83">
        <v>0</v>
      </c>
      <c r="Q272" s="83">
        <v>0</v>
      </c>
      <c r="R272" s="83">
        <v>0</v>
      </c>
      <c r="S272" s="83">
        <v>0</v>
      </c>
      <c r="T272" s="83">
        <v>0</v>
      </c>
      <c r="U272" s="83">
        <v>0</v>
      </c>
      <c r="V272" s="83">
        <v>0</v>
      </c>
      <c r="W272" s="83">
        <v>0</v>
      </c>
      <c r="X272" s="83">
        <v>0</v>
      </c>
      <c r="Y272" s="83">
        <v>0</v>
      </c>
      <c r="Z272" s="83">
        <v>0</v>
      </c>
      <c r="AA272" s="83">
        <v>4020.3929948</v>
      </c>
      <c r="AB272" s="83">
        <v>0</v>
      </c>
      <c r="AC272" s="83">
        <v>0</v>
      </c>
      <c r="AD272" s="83">
        <v>0</v>
      </c>
      <c r="AE272" s="83">
        <v>0</v>
      </c>
      <c r="AF272" s="83">
        <v>0</v>
      </c>
      <c r="AG272" s="83">
        <v>0</v>
      </c>
      <c r="AH272" s="83">
        <v>0</v>
      </c>
      <c r="AI272" s="83">
        <v>0</v>
      </c>
      <c r="AJ272" s="83">
        <v>0</v>
      </c>
      <c r="AK272" s="83">
        <v>0</v>
      </c>
      <c r="AL272" s="83">
        <v>0</v>
      </c>
      <c r="AM272" s="83">
        <v>0</v>
      </c>
      <c r="AN272" s="83">
        <v>4020.3929948</v>
      </c>
      <c r="AO272" s="83">
        <v>0</v>
      </c>
      <c r="AP272" s="83">
        <v>0</v>
      </c>
    </row>
    <row r="273" spans="1:42" x14ac:dyDescent="0.2">
      <c r="A273" s="83" t="s">
        <v>318</v>
      </c>
      <c r="B273" s="83">
        <v>2050</v>
      </c>
      <c r="C273" s="83" t="s">
        <v>317</v>
      </c>
      <c r="D273" s="83" t="s">
        <v>297</v>
      </c>
      <c r="E273" s="83">
        <v>0</v>
      </c>
      <c r="F273" s="83">
        <v>0</v>
      </c>
      <c r="G273" s="83">
        <v>0</v>
      </c>
      <c r="H273" s="83">
        <v>0</v>
      </c>
      <c r="I273" s="83">
        <v>0</v>
      </c>
      <c r="J273" s="83">
        <v>0</v>
      </c>
      <c r="K273" s="83">
        <v>0</v>
      </c>
      <c r="L273" s="83">
        <v>0</v>
      </c>
      <c r="M273" s="83">
        <v>2.90818181818182</v>
      </c>
      <c r="N273" s="83">
        <v>0</v>
      </c>
      <c r="O273" s="83">
        <v>0</v>
      </c>
      <c r="P273" s="83">
        <v>0</v>
      </c>
      <c r="Q273" s="83">
        <v>0</v>
      </c>
      <c r="R273" s="83">
        <v>0</v>
      </c>
      <c r="S273" s="83">
        <v>0</v>
      </c>
      <c r="T273" s="83">
        <v>0</v>
      </c>
      <c r="U273" s="83">
        <v>0</v>
      </c>
      <c r="V273" s="83">
        <v>0</v>
      </c>
      <c r="W273" s="83">
        <v>0</v>
      </c>
      <c r="X273" s="83">
        <v>0</v>
      </c>
      <c r="Y273" s="83">
        <v>0</v>
      </c>
      <c r="Z273" s="83">
        <v>0</v>
      </c>
      <c r="AA273" s="83">
        <v>4183.8767698000001</v>
      </c>
      <c r="AB273" s="83">
        <v>0</v>
      </c>
      <c r="AC273" s="83">
        <v>0</v>
      </c>
      <c r="AD273" s="83">
        <v>0</v>
      </c>
      <c r="AE273" s="83">
        <v>0</v>
      </c>
      <c r="AF273" s="83">
        <v>0</v>
      </c>
      <c r="AG273" s="83">
        <v>0</v>
      </c>
      <c r="AH273" s="83">
        <v>0</v>
      </c>
      <c r="AI273" s="83">
        <v>0</v>
      </c>
      <c r="AJ273" s="83">
        <v>0</v>
      </c>
      <c r="AK273" s="83">
        <v>0</v>
      </c>
      <c r="AL273" s="83">
        <v>0</v>
      </c>
      <c r="AM273" s="83">
        <v>0</v>
      </c>
      <c r="AN273" s="83">
        <v>4183.8767698000001</v>
      </c>
      <c r="AO273" s="83">
        <v>0</v>
      </c>
      <c r="AP273" s="83">
        <v>0</v>
      </c>
    </row>
    <row r="274" spans="1:42" x14ac:dyDescent="0.2">
      <c r="A274" s="83" t="s">
        <v>319</v>
      </c>
      <c r="B274" s="83">
        <v>2020</v>
      </c>
      <c r="C274" s="83" t="s">
        <v>317</v>
      </c>
      <c r="D274" s="83" t="s">
        <v>297</v>
      </c>
      <c r="E274" s="83">
        <v>0</v>
      </c>
      <c r="F274" s="83">
        <v>1740</v>
      </c>
      <c r="G274" s="83">
        <v>0</v>
      </c>
      <c r="H274" s="83">
        <v>0</v>
      </c>
      <c r="I274" s="83">
        <v>3</v>
      </c>
      <c r="J274" s="83">
        <v>364.7</v>
      </c>
      <c r="K274" s="83">
        <v>0</v>
      </c>
      <c r="L274" s="83">
        <v>0</v>
      </c>
      <c r="M274" s="83">
        <v>2.2445454545454502</v>
      </c>
      <c r="N274" s="83">
        <v>0</v>
      </c>
      <c r="O274" s="83">
        <v>0</v>
      </c>
      <c r="P274" s="83">
        <v>0</v>
      </c>
      <c r="Q274" s="83">
        <v>0</v>
      </c>
      <c r="R274" s="83">
        <v>0</v>
      </c>
      <c r="S274" s="83">
        <v>0</v>
      </c>
      <c r="T274" s="83">
        <v>0</v>
      </c>
      <c r="U274" s="83">
        <v>52</v>
      </c>
      <c r="V274" s="83">
        <v>0</v>
      </c>
      <c r="W274" s="83">
        <v>0</v>
      </c>
      <c r="X274" s="83">
        <v>0</v>
      </c>
      <c r="Y274" s="83">
        <v>0</v>
      </c>
      <c r="Z274" s="83">
        <v>0</v>
      </c>
      <c r="AA274" s="83">
        <v>3332.1554621099999</v>
      </c>
      <c r="AB274" s="83">
        <v>0</v>
      </c>
      <c r="AC274" s="83">
        <v>0</v>
      </c>
      <c r="AD274" s="83">
        <v>0</v>
      </c>
      <c r="AE274" s="83">
        <v>0</v>
      </c>
      <c r="AF274" s="83">
        <v>0</v>
      </c>
      <c r="AG274" s="83">
        <v>0</v>
      </c>
      <c r="AH274" s="83">
        <v>0</v>
      </c>
      <c r="AI274" s="83">
        <v>5891.68711833</v>
      </c>
      <c r="AJ274" s="83">
        <v>0</v>
      </c>
      <c r="AK274" s="83">
        <v>1029842.71656083</v>
      </c>
      <c r="AL274" s="83">
        <v>0</v>
      </c>
      <c r="AM274" s="83">
        <v>0</v>
      </c>
      <c r="AN274" s="83">
        <v>1039066.55914127</v>
      </c>
      <c r="AO274" s="83">
        <v>0</v>
      </c>
      <c r="AP274" s="83">
        <v>0</v>
      </c>
    </row>
    <row r="275" spans="1:42" x14ac:dyDescent="0.2">
      <c r="A275" s="83" t="s">
        <v>319</v>
      </c>
      <c r="B275" s="83">
        <v>2022</v>
      </c>
      <c r="C275" s="83" t="s">
        <v>317</v>
      </c>
      <c r="D275" s="83" t="s">
        <v>297</v>
      </c>
      <c r="E275" s="83">
        <v>0</v>
      </c>
      <c r="F275" s="83">
        <v>1740</v>
      </c>
      <c r="G275" s="83">
        <v>0</v>
      </c>
      <c r="H275" s="83">
        <v>0</v>
      </c>
      <c r="I275" s="83">
        <v>3</v>
      </c>
      <c r="J275" s="83">
        <v>444.7</v>
      </c>
      <c r="K275" s="83">
        <v>0</v>
      </c>
      <c r="L275" s="83">
        <v>0</v>
      </c>
      <c r="M275" s="83">
        <v>2.9372727272727199</v>
      </c>
      <c r="N275" s="83">
        <v>0</v>
      </c>
      <c r="O275" s="83">
        <v>0</v>
      </c>
      <c r="P275" s="83">
        <v>3.30039920376931</v>
      </c>
      <c r="Q275" s="83">
        <v>0</v>
      </c>
      <c r="R275" s="83">
        <v>0</v>
      </c>
      <c r="S275" s="83">
        <v>0</v>
      </c>
      <c r="T275" s="83">
        <v>0</v>
      </c>
      <c r="U275" s="83">
        <v>52</v>
      </c>
      <c r="V275" s="83">
        <v>0</v>
      </c>
      <c r="W275" s="83">
        <v>0</v>
      </c>
      <c r="X275" s="83">
        <v>0</v>
      </c>
      <c r="Y275" s="83">
        <v>5586464.2699295804</v>
      </c>
      <c r="Z275" s="83">
        <v>0</v>
      </c>
      <c r="AA275" s="83">
        <v>4360.54852089</v>
      </c>
      <c r="AB275" s="83">
        <v>0</v>
      </c>
      <c r="AC275" s="83">
        <v>0</v>
      </c>
      <c r="AD275" s="83">
        <v>0</v>
      </c>
      <c r="AE275" s="83">
        <v>0</v>
      </c>
      <c r="AF275" s="83">
        <v>0</v>
      </c>
      <c r="AG275" s="83">
        <v>0</v>
      </c>
      <c r="AH275" s="83">
        <v>0</v>
      </c>
      <c r="AI275" s="83">
        <v>5809.8249342315003</v>
      </c>
      <c r="AJ275" s="83">
        <v>0</v>
      </c>
      <c r="AK275" s="83">
        <v>1653094.0864505901</v>
      </c>
      <c r="AL275" s="83">
        <v>0</v>
      </c>
      <c r="AM275" s="83">
        <v>0</v>
      </c>
      <c r="AN275" s="83">
        <v>7249728.7298352905</v>
      </c>
      <c r="AO275" s="83">
        <v>6.1479039290574997</v>
      </c>
      <c r="AP275" s="83">
        <v>848.01847878205695</v>
      </c>
    </row>
    <row r="276" spans="1:42" x14ac:dyDescent="0.2">
      <c r="A276" s="83" t="s">
        <v>319</v>
      </c>
      <c r="B276" s="83">
        <v>2024</v>
      </c>
      <c r="C276" s="83" t="s">
        <v>317</v>
      </c>
      <c r="D276" s="83" t="s">
        <v>297</v>
      </c>
      <c r="E276" s="83">
        <v>0</v>
      </c>
      <c r="F276" s="83">
        <v>1702</v>
      </c>
      <c r="G276" s="83">
        <v>0</v>
      </c>
      <c r="H276" s="83">
        <v>0</v>
      </c>
      <c r="I276" s="83">
        <v>3</v>
      </c>
      <c r="J276" s="83">
        <v>457.67660101712198</v>
      </c>
      <c r="K276" s="83">
        <v>0</v>
      </c>
      <c r="L276" s="83">
        <v>0</v>
      </c>
      <c r="M276" s="83">
        <v>4.0763636363636397</v>
      </c>
      <c r="N276" s="83">
        <v>0</v>
      </c>
      <c r="O276" s="83">
        <v>0</v>
      </c>
      <c r="P276" s="83">
        <v>10.6387325371026</v>
      </c>
      <c r="Q276" s="83">
        <v>0</v>
      </c>
      <c r="R276" s="83">
        <v>0</v>
      </c>
      <c r="S276" s="83">
        <v>0</v>
      </c>
      <c r="T276" s="83">
        <v>0</v>
      </c>
      <c r="U276" s="83">
        <v>52</v>
      </c>
      <c r="V276" s="83">
        <v>3599.5266344266602</v>
      </c>
      <c r="W276" s="83">
        <v>0</v>
      </c>
      <c r="X276" s="83">
        <v>0</v>
      </c>
      <c r="Y276" s="83">
        <v>11333988.448504901</v>
      </c>
      <c r="Z276" s="83">
        <v>0</v>
      </c>
      <c r="AA276" s="83">
        <v>6051.5937999600001</v>
      </c>
      <c r="AB276" s="83">
        <v>0</v>
      </c>
      <c r="AC276" s="83">
        <v>0</v>
      </c>
      <c r="AD276" s="83">
        <v>0</v>
      </c>
      <c r="AE276" s="83">
        <v>0</v>
      </c>
      <c r="AF276" s="83">
        <v>0</v>
      </c>
      <c r="AG276" s="83">
        <v>0</v>
      </c>
      <c r="AH276" s="83">
        <v>0</v>
      </c>
      <c r="AI276" s="83">
        <v>5728.5602843235001</v>
      </c>
      <c r="AJ276" s="83">
        <v>0</v>
      </c>
      <c r="AK276" s="83">
        <v>1777874.58034089</v>
      </c>
      <c r="AL276" s="83">
        <v>0</v>
      </c>
      <c r="AM276" s="83">
        <v>0</v>
      </c>
      <c r="AN276" s="83">
        <v>13127242.7095645</v>
      </c>
      <c r="AO276" s="83">
        <v>12.4730542875796</v>
      </c>
      <c r="AP276" s="83">
        <v>950.16558797163304</v>
      </c>
    </row>
    <row r="277" spans="1:42" x14ac:dyDescent="0.2">
      <c r="A277" s="83" t="s">
        <v>319</v>
      </c>
      <c r="B277" s="83">
        <v>2026</v>
      </c>
      <c r="C277" s="83" t="s">
        <v>317</v>
      </c>
      <c r="D277" s="83" t="s">
        <v>297</v>
      </c>
      <c r="E277" s="83">
        <v>0</v>
      </c>
      <c r="F277" s="83">
        <v>1702</v>
      </c>
      <c r="G277" s="83">
        <v>0</v>
      </c>
      <c r="H277" s="83">
        <v>0</v>
      </c>
      <c r="I277" s="83">
        <v>3</v>
      </c>
      <c r="J277" s="83">
        <v>457.67660101712198</v>
      </c>
      <c r="K277" s="83">
        <v>0</v>
      </c>
      <c r="L277" s="83">
        <v>0</v>
      </c>
      <c r="M277" s="83">
        <v>6.3427272727272701</v>
      </c>
      <c r="N277" s="83">
        <v>0</v>
      </c>
      <c r="O277" s="83">
        <v>0</v>
      </c>
      <c r="P277" s="83">
        <v>10.6387325371026</v>
      </c>
      <c r="Q277" s="83">
        <v>0</v>
      </c>
      <c r="R277" s="83">
        <v>0</v>
      </c>
      <c r="S277" s="83">
        <v>0</v>
      </c>
      <c r="T277" s="83">
        <v>0</v>
      </c>
      <c r="U277" s="83">
        <v>52</v>
      </c>
      <c r="V277" s="83">
        <v>0</v>
      </c>
      <c r="W277" s="83">
        <v>0</v>
      </c>
      <c r="X277" s="83">
        <v>0</v>
      </c>
      <c r="Y277" s="83">
        <v>12005737.5887303</v>
      </c>
      <c r="Z277" s="83">
        <v>0</v>
      </c>
      <c r="AA277" s="83">
        <v>9416.1395946299999</v>
      </c>
      <c r="AB277" s="83">
        <v>0</v>
      </c>
      <c r="AC277" s="83">
        <v>0</v>
      </c>
      <c r="AD277" s="83">
        <v>0</v>
      </c>
      <c r="AE277" s="83">
        <v>0</v>
      </c>
      <c r="AF277" s="83">
        <v>0</v>
      </c>
      <c r="AG277" s="83">
        <v>0</v>
      </c>
      <c r="AH277" s="83">
        <v>0</v>
      </c>
      <c r="AI277" s="83">
        <v>5649.0882369869996</v>
      </c>
      <c r="AJ277" s="83">
        <v>0</v>
      </c>
      <c r="AK277" s="83">
        <v>1760104.3337797599</v>
      </c>
      <c r="AL277" s="83">
        <v>0</v>
      </c>
      <c r="AM277" s="83">
        <v>0</v>
      </c>
      <c r="AN277" s="83">
        <v>13780907.1503416</v>
      </c>
      <c r="AO277" s="83">
        <v>13.212314216397701</v>
      </c>
      <c r="AP277" s="83">
        <v>958.74052936131295</v>
      </c>
    </row>
    <row r="278" spans="1:42" x14ac:dyDescent="0.2">
      <c r="A278" s="83" t="s">
        <v>319</v>
      </c>
      <c r="B278" s="83">
        <v>2028</v>
      </c>
      <c r="C278" s="83" t="s">
        <v>317</v>
      </c>
      <c r="D278" s="83" t="s">
        <v>297</v>
      </c>
      <c r="E278" s="83">
        <v>0</v>
      </c>
      <c r="F278" s="83">
        <v>1702</v>
      </c>
      <c r="G278" s="83">
        <v>0</v>
      </c>
      <c r="H278" s="83">
        <v>0</v>
      </c>
      <c r="I278" s="83">
        <v>3</v>
      </c>
      <c r="J278" s="83">
        <v>457.67660101712198</v>
      </c>
      <c r="K278" s="83">
        <v>0</v>
      </c>
      <c r="L278" s="83">
        <v>0</v>
      </c>
      <c r="M278" s="83">
        <v>10.8836363636364</v>
      </c>
      <c r="N278" s="83">
        <v>0</v>
      </c>
      <c r="O278" s="83">
        <v>0</v>
      </c>
      <c r="P278" s="83">
        <v>10.6387325371026</v>
      </c>
      <c r="Q278" s="83">
        <v>0</v>
      </c>
      <c r="R278" s="83">
        <v>0</v>
      </c>
      <c r="S278" s="83">
        <v>0</v>
      </c>
      <c r="T278" s="83">
        <v>0</v>
      </c>
      <c r="U278" s="83">
        <v>52</v>
      </c>
      <c r="V278" s="83">
        <v>0</v>
      </c>
      <c r="W278" s="83">
        <v>0</v>
      </c>
      <c r="X278" s="83">
        <v>0</v>
      </c>
      <c r="Y278" s="83">
        <v>11990765.6380974</v>
      </c>
      <c r="Z278" s="83">
        <v>0</v>
      </c>
      <c r="AA278" s="83">
        <v>16157.37755868</v>
      </c>
      <c r="AB278" s="83">
        <v>0</v>
      </c>
      <c r="AC278" s="83">
        <v>0</v>
      </c>
      <c r="AD278" s="83">
        <v>0</v>
      </c>
      <c r="AE278" s="83">
        <v>0</v>
      </c>
      <c r="AF278" s="83">
        <v>0</v>
      </c>
      <c r="AG278" s="83">
        <v>0</v>
      </c>
      <c r="AH278" s="83">
        <v>0</v>
      </c>
      <c r="AI278" s="83">
        <v>5570.2137238409996</v>
      </c>
      <c r="AJ278" s="83">
        <v>0</v>
      </c>
      <c r="AK278" s="83">
        <v>1764170.78964827</v>
      </c>
      <c r="AL278" s="83">
        <v>0</v>
      </c>
      <c r="AM278" s="83">
        <v>0</v>
      </c>
      <c r="AN278" s="83">
        <v>13776664.0190282</v>
      </c>
      <c r="AO278" s="83">
        <v>13.195837584726201</v>
      </c>
      <c r="AP278" s="83">
        <v>957.83983455648104</v>
      </c>
    </row>
    <row r="279" spans="1:42" x14ac:dyDescent="0.2">
      <c r="A279" s="83" t="s">
        <v>319</v>
      </c>
      <c r="B279" s="83">
        <v>2030</v>
      </c>
      <c r="C279" s="83" t="s">
        <v>317</v>
      </c>
      <c r="D279" s="83" t="s">
        <v>297</v>
      </c>
      <c r="E279" s="83">
        <v>0</v>
      </c>
      <c r="F279" s="83">
        <v>1702</v>
      </c>
      <c r="G279" s="83">
        <v>0</v>
      </c>
      <c r="H279" s="83">
        <v>0</v>
      </c>
      <c r="I279" s="83">
        <v>3</v>
      </c>
      <c r="J279" s="83">
        <v>457.67660101712198</v>
      </c>
      <c r="K279" s="83">
        <v>0</v>
      </c>
      <c r="L279" s="83">
        <v>0</v>
      </c>
      <c r="M279" s="83">
        <v>18.2</v>
      </c>
      <c r="N279" s="83">
        <v>0</v>
      </c>
      <c r="O279" s="83">
        <v>0</v>
      </c>
      <c r="P279" s="83">
        <v>10.6387325371026</v>
      </c>
      <c r="Q279" s="83">
        <v>0</v>
      </c>
      <c r="R279" s="83">
        <v>0</v>
      </c>
      <c r="S279" s="83">
        <v>0</v>
      </c>
      <c r="T279" s="83">
        <v>0</v>
      </c>
      <c r="U279" s="83">
        <v>52</v>
      </c>
      <c r="V279" s="83">
        <v>0</v>
      </c>
      <c r="W279" s="83">
        <v>0</v>
      </c>
      <c r="X279" s="83">
        <v>0</v>
      </c>
      <c r="Y279" s="83">
        <v>11972646.472755499</v>
      </c>
      <c r="Z279" s="83">
        <v>0</v>
      </c>
      <c r="AA279" s="83">
        <v>27018.935743799899</v>
      </c>
      <c r="AB279" s="83">
        <v>0</v>
      </c>
      <c r="AC279" s="83">
        <v>0</v>
      </c>
      <c r="AD279" s="83">
        <v>0</v>
      </c>
      <c r="AE279" s="83">
        <v>0</v>
      </c>
      <c r="AF279" s="83">
        <v>0</v>
      </c>
      <c r="AG279" s="83">
        <v>0</v>
      </c>
      <c r="AH279" s="83">
        <v>0</v>
      </c>
      <c r="AI279" s="83">
        <v>5492.5342790759996</v>
      </c>
      <c r="AJ279" s="83">
        <v>0</v>
      </c>
      <c r="AK279" s="83">
        <v>1756109.9553348001</v>
      </c>
      <c r="AL279" s="83">
        <v>0</v>
      </c>
      <c r="AM279" s="83">
        <v>0</v>
      </c>
      <c r="AN279" s="83">
        <v>13761267.8981131</v>
      </c>
      <c r="AO279" s="83">
        <v>13.1758974432675</v>
      </c>
      <c r="AP279" s="83">
        <v>957.46246209435799</v>
      </c>
    </row>
    <row r="280" spans="1:42" x14ac:dyDescent="0.2">
      <c r="A280" s="83" t="s">
        <v>319</v>
      </c>
      <c r="B280" s="83">
        <v>2032</v>
      </c>
      <c r="C280" s="83" t="s">
        <v>317</v>
      </c>
      <c r="D280" s="83" t="s">
        <v>297</v>
      </c>
      <c r="E280" s="83">
        <v>0</v>
      </c>
      <c r="F280" s="83">
        <v>1702</v>
      </c>
      <c r="G280" s="83">
        <v>0</v>
      </c>
      <c r="H280" s="83">
        <v>0</v>
      </c>
      <c r="I280" s="83">
        <v>3</v>
      </c>
      <c r="J280" s="83">
        <v>457.67660101712198</v>
      </c>
      <c r="K280" s="83">
        <v>0</v>
      </c>
      <c r="L280" s="83">
        <v>0</v>
      </c>
      <c r="M280" s="83">
        <v>26.334545454545498</v>
      </c>
      <c r="N280" s="83">
        <v>0</v>
      </c>
      <c r="O280" s="83">
        <v>0</v>
      </c>
      <c r="P280" s="83">
        <v>14.0701999272887</v>
      </c>
      <c r="Q280" s="83">
        <v>0</v>
      </c>
      <c r="R280" s="83">
        <v>0</v>
      </c>
      <c r="S280" s="83">
        <v>0</v>
      </c>
      <c r="T280" s="83">
        <v>0</v>
      </c>
      <c r="U280" s="83">
        <v>52</v>
      </c>
      <c r="V280" s="83">
        <v>3674.4684778271599</v>
      </c>
      <c r="W280" s="83">
        <v>0</v>
      </c>
      <c r="X280" s="83">
        <v>0</v>
      </c>
      <c r="Y280" s="83">
        <v>11158192.3599065</v>
      </c>
      <c r="Z280" s="83">
        <v>0</v>
      </c>
      <c r="AA280" s="83">
        <v>39095.131399919999</v>
      </c>
      <c r="AB280" s="83">
        <v>0</v>
      </c>
      <c r="AC280" s="83">
        <v>0</v>
      </c>
      <c r="AD280" s="83">
        <v>0</v>
      </c>
      <c r="AE280" s="83">
        <v>0</v>
      </c>
      <c r="AF280" s="83">
        <v>0</v>
      </c>
      <c r="AG280" s="83">
        <v>0</v>
      </c>
      <c r="AH280" s="83">
        <v>0</v>
      </c>
      <c r="AI280" s="83">
        <v>5391.7536053081803</v>
      </c>
      <c r="AJ280" s="83">
        <v>0</v>
      </c>
      <c r="AK280" s="83">
        <v>1749308.38955896</v>
      </c>
      <c r="AL280" s="83">
        <v>0</v>
      </c>
      <c r="AM280" s="83">
        <v>0</v>
      </c>
      <c r="AN280" s="83">
        <v>12955662.1029486</v>
      </c>
      <c r="AO280" s="83">
        <v>12.2795906920771</v>
      </c>
      <c r="AP280" s="83">
        <v>947.81652952205695</v>
      </c>
    </row>
    <row r="281" spans="1:42" x14ac:dyDescent="0.2">
      <c r="A281" s="83" t="s">
        <v>319</v>
      </c>
      <c r="B281" s="83">
        <v>2034</v>
      </c>
      <c r="C281" s="83" t="s">
        <v>317</v>
      </c>
      <c r="D281" s="83" t="s">
        <v>297</v>
      </c>
      <c r="E281" s="83">
        <v>0</v>
      </c>
      <c r="F281" s="83">
        <v>1702</v>
      </c>
      <c r="G281" s="83">
        <v>0</v>
      </c>
      <c r="H281" s="83">
        <v>0</v>
      </c>
      <c r="I281" s="83">
        <v>3</v>
      </c>
      <c r="J281" s="83">
        <v>457.67660101712198</v>
      </c>
      <c r="K281" s="83">
        <v>0</v>
      </c>
      <c r="L281" s="83">
        <v>0</v>
      </c>
      <c r="M281" s="83">
        <v>34.691818181818199</v>
      </c>
      <c r="N281" s="83">
        <v>0</v>
      </c>
      <c r="O281" s="83">
        <v>0</v>
      </c>
      <c r="P281" s="83">
        <v>14.0701999272887</v>
      </c>
      <c r="Q281" s="83">
        <v>0</v>
      </c>
      <c r="R281" s="83">
        <v>0</v>
      </c>
      <c r="S281" s="83">
        <v>0</v>
      </c>
      <c r="T281" s="83">
        <v>0</v>
      </c>
      <c r="U281" s="83">
        <v>52</v>
      </c>
      <c r="V281" s="83">
        <v>0</v>
      </c>
      <c r="W281" s="83">
        <v>0</v>
      </c>
      <c r="X281" s="83">
        <v>0</v>
      </c>
      <c r="Y281" s="83">
        <v>11339208.472979899</v>
      </c>
      <c r="Z281" s="83">
        <v>0</v>
      </c>
      <c r="AA281" s="83">
        <v>51501.978367590003</v>
      </c>
      <c r="AB281" s="83">
        <v>0</v>
      </c>
      <c r="AC281" s="83">
        <v>0</v>
      </c>
      <c r="AD281" s="83">
        <v>0</v>
      </c>
      <c r="AE281" s="83">
        <v>0</v>
      </c>
      <c r="AF281" s="83">
        <v>0</v>
      </c>
      <c r="AG281" s="83">
        <v>0</v>
      </c>
      <c r="AH281" s="83">
        <v>0</v>
      </c>
      <c r="AI281" s="83">
        <v>5340.1630604984903</v>
      </c>
      <c r="AJ281" s="83">
        <v>0</v>
      </c>
      <c r="AK281" s="83">
        <v>1738801.07471491</v>
      </c>
      <c r="AL281" s="83">
        <v>0</v>
      </c>
      <c r="AM281" s="83">
        <v>0</v>
      </c>
      <c r="AN281" s="83">
        <v>13134851.6891229</v>
      </c>
      <c r="AO281" s="83">
        <v>12.4787989245144</v>
      </c>
      <c r="AP281" s="83">
        <v>950.05251828219798</v>
      </c>
    </row>
    <row r="282" spans="1:42" x14ac:dyDescent="0.2">
      <c r="A282" s="83" t="s">
        <v>319</v>
      </c>
      <c r="B282" s="83">
        <v>2036</v>
      </c>
      <c r="C282" s="83" t="s">
        <v>317</v>
      </c>
      <c r="D282" s="83" t="s">
        <v>297</v>
      </c>
      <c r="E282" s="83">
        <v>0</v>
      </c>
      <c r="F282" s="83">
        <v>1702</v>
      </c>
      <c r="G282" s="83">
        <v>0</v>
      </c>
      <c r="H282" s="83">
        <v>0</v>
      </c>
      <c r="I282" s="83">
        <v>3</v>
      </c>
      <c r="J282" s="83">
        <v>345.78560565270999</v>
      </c>
      <c r="K282" s="83">
        <v>0</v>
      </c>
      <c r="L282" s="83">
        <v>0</v>
      </c>
      <c r="M282" s="83">
        <v>42.682727272727298</v>
      </c>
      <c r="N282" s="83">
        <v>0</v>
      </c>
      <c r="O282" s="83">
        <v>0</v>
      </c>
      <c r="P282" s="83">
        <v>15.524912152875</v>
      </c>
      <c r="Q282" s="83">
        <v>0</v>
      </c>
      <c r="R282" s="83">
        <v>0</v>
      </c>
      <c r="S282" s="83">
        <v>0</v>
      </c>
      <c r="T282" s="83">
        <v>0</v>
      </c>
      <c r="U282" s="83">
        <v>52</v>
      </c>
      <c r="V282" s="83">
        <v>10119.0545717356</v>
      </c>
      <c r="W282" s="83">
        <v>0</v>
      </c>
      <c r="X282" s="83">
        <v>0</v>
      </c>
      <c r="Y282" s="83">
        <v>9560281.3118875306</v>
      </c>
      <c r="Z282" s="83">
        <v>0</v>
      </c>
      <c r="AA282" s="83">
        <v>63364.937667689999</v>
      </c>
      <c r="AB282" s="83">
        <v>0</v>
      </c>
      <c r="AC282" s="83">
        <v>0</v>
      </c>
      <c r="AD282" s="83">
        <v>0</v>
      </c>
      <c r="AE282" s="83">
        <v>0</v>
      </c>
      <c r="AF282" s="83">
        <v>0</v>
      </c>
      <c r="AG282" s="83">
        <v>0</v>
      </c>
      <c r="AH282" s="83">
        <v>0</v>
      </c>
      <c r="AI282" s="83">
        <v>5265.471286686</v>
      </c>
      <c r="AJ282" s="83">
        <v>0</v>
      </c>
      <c r="AK282" s="83">
        <v>1489387.7648601399</v>
      </c>
      <c r="AL282" s="83">
        <v>0</v>
      </c>
      <c r="AM282" s="83">
        <v>0</v>
      </c>
      <c r="AN282" s="83">
        <v>11128418.5402737</v>
      </c>
      <c r="AO282" s="83">
        <v>10.5210895837322</v>
      </c>
      <c r="AP282" s="83">
        <v>945.42540304862996</v>
      </c>
    </row>
    <row r="283" spans="1:42" x14ac:dyDescent="0.2">
      <c r="A283" s="83" t="s">
        <v>319</v>
      </c>
      <c r="B283" s="83">
        <v>2038</v>
      </c>
      <c r="C283" s="83" t="s">
        <v>317</v>
      </c>
      <c r="D283" s="83" t="s">
        <v>297</v>
      </c>
      <c r="E283" s="83">
        <v>0</v>
      </c>
      <c r="F283" s="83">
        <v>1702</v>
      </c>
      <c r="G283" s="83">
        <v>0</v>
      </c>
      <c r="H283" s="83">
        <v>0</v>
      </c>
      <c r="I283" s="83">
        <v>3</v>
      </c>
      <c r="J283" s="83">
        <v>396.46898829281901</v>
      </c>
      <c r="K283" s="83">
        <v>0</v>
      </c>
      <c r="L283" s="83">
        <v>0</v>
      </c>
      <c r="M283" s="83">
        <v>49.340909090909101</v>
      </c>
      <c r="N283" s="83">
        <v>0</v>
      </c>
      <c r="O283" s="83">
        <v>0</v>
      </c>
      <c r="P283" s="83">
        <v>15.003210162995799</v>
      </c>
      <c r="Q283" s="83">
        <v>0</v>
      </c>
      <c r="R283" s="83">
        <v>0</v>
      </c>
      <c r="S283" s="83">
        <v>0</v>
      </c>
      <c r="T283" s="83">
        <v>0</v>
      </c>
      <c r="U283" s="83">
        <v>52</v>
      </c>
      <c r="V283" s="83">
        <v>17110.1713939031</v>
      </c>
      <c r="W283" s="83">
        <v>0</v>
      </c>
      <c r="X283" s="83">
        <v>0</v>
      </c>
      <c r="Y283" s="83">
        <v>9202626.2073202208</v>
      </c>
      <c r="Z283" s="83">
        <v>0</v>
      </c>
      <c r="AA283" s="83">
        <v>73249.387487250002</v>
      </c>
      <c r="AB283" s="83">
        <v>0</v>
      </c>
      <c r="AC283" s="83">
        <v>0</v>
      </c>
      <c r="AD283" s="83">
        <v>0</v>
      </c>
      <c r="AE283" s="83">
        <v>0</v>
      </c>
      <c r="AF283" s="83">
        <v>0</v>
      </c>
      <c r="AG283" s="83">
        <v>0</v>
      </c>
      <c r="AH283" s="83">
        <v>0</v>
      </c>
      <c r="AI283" s="83">
        <v>4947.4303573304996</v>
      </c>
      <c r="AJ283" s="83">
        <v>0</v>
      </c>
      <c r="AK283" s="83">
        <v>1722217.2063120799</v>
      </c>
      <c r="AL283" s="83">
        <v>0</v>
      </c>
      <c r="AM283" s="83">
        <v>0</v>
      </c>
      <c r="AN283" s="83">
        <v>11020150.4028707</v>
      </c>
      <c r="AO283" s="83">
        <v>10.127490141155899</v>
      </c>
      <c r="AP283" s="83">
        <v>918.99745202367103</v>
      </c>
    </row>
    <row r="284" spans="1:42" x14ac:dyDescent="0.2">
      <c r="A284" s="83" t="s">
        <v>319</v>
      </c>
      <c r="B284" s="83">
        <v>2040</v>
      </c>
      <c r="C284" s="83" t="s">
        <v>317</v>
      </c>
      <c r="D284" s="83" t="s">
        <v>297</v>
      </c>
      <c r="E284" s="83">
        <v>0</v>
      </c>
      <c r="F284" s="83">
        <v>1702</v>
      </c>
      <c r="G284" s="83">
        <v>0</v>
      </c>
      <c r="H284" s="83">
        <v>0</v>
      </c>
      <c r="I284" s="83">
        <v>3</v>
      </c>
      <c r="J284" s="83">
        <v>457.67660101712198</v>
      </c>
      <c r="K284" s="83">
        <v>0</v>
      </c>
      <c r="L284" s="83">
        <v>0</v>
      </c>
      <c r="M284" s="83">
        <v>53.996363636363597</v>
      </c>
      <c r="N284" s="83">
        <v>0</v>
      </c>
      <c r="O284" s="83">
        <v>0</v>
      </c>
      <c r="P284" s="83">
        <v>12.2464352919981</v>
      </c>
      <c r="Q284" s="83">
        <v>0</v>
      </c>
      <c r="R284" s="83">
        <v>0</v>
      </c>
      <c r="S284" s="83">
        <v>0</v>
      </c>
      <c r="T284" s="83">
        <v>0</v>
      </c>
      <c r="U284" s="83">
        <v>52</v>
      </c>
      <c r="V284" s="83">
        <v>20867.411966703799</v>
      </c>
      <c r="W284" s="83">
        <v>0</v>
      </c>
      <c r="X284" s="83">
        <v>0</v>
      </c>
      <c r="Y284" s="83">
        <v>9168104.8511999995</v>
      </c>
      <c r="Z284" s="83">
        <v>0</v>
      </c>
      <c r="AA284" s="83">
        <v>80160.67469724</v>
      </c>
      <c r="AB284" s="83">
        <v>0</v>
      </c>
      <c r="AC284" s="83">
        <v>0</v>
      </c>
      <c r="AD284" s="83">
        <v>0</v>
      </c>
      <c r="AE284" s="83">
        <v>0</v>
      </c>
      <c r="AF284" s="83">
        <v>0</v>
      </c>
      <c r="AG284" s="83">
        <v>0</v>
      </c>
      <c r="AH284" s="83">
        <v>0</v>
      </c>
      <c r="AI284" s="83">
        <v>3205.908420624</v>
      </c>
      <c r="AJ284" s="83">
        <v>0</v>
      </c>
      <c r="AK284" s="83">
        <v>1999570.3539378401</v>
      </c>
      <c r="AL284" s="83">
        <v>0</v>
      </c>
      <c r="AM284" s="83">
        <v>0</v>
      </c>
      <c r="AN284" s="83">
        <v>11271909.200222399</v>
      </c>
      <c r="AO284" s="83">
        <v>10.089499388745599</v>
      </c>
      <c r="AP284" s="83">
        <v>895.10119444064605</v>
      </c>
    </row>
    <row r="285" spans="1:42" x14ac:dyDescent="0.2">
      <c r="A285" s="83" t="s">
        <v>319</v>
      </c>
      <c r="B285" s="83">
        <v>2042</v>
      </c>
      <c r="C285" s="83" t="s">
        <v>317</v>
      </c>
      <c r="D285" s="83" t="s">
        <v>297</v>
      </c>
      <c r="E285" s="83">
        <v>0</v>
      </c>
      <c r="F285" s="83">
        <v>1702</v>
      </c>
      <c r="G285" s="83">
        <v>0</v>
      </c>
      <c r="H285" s="83">
        <v>0</v>
      </c>
      <c r="I285" s="83">
        <v>3</v>
      </c>
      <c r="J285" s="83">
        <v>403.847575552948</v>
      </c>
      <c r="K285" s="83">
        <v>0</v>
      </c>
      <c r="L285" s="83">
        <v>0</v>
      </c>
      <c r="M285" s="83">
        <v>57.677272727272701</v>
      </c>
      <c r="N285" s="83">
        <v>0</v>
      </c>
      <c r="O285" s="83">
        <v>0</v>
      </c>
      <c r="P285" s="83">
        <v>13.1143404131988</v>
      </c>
      <c r="Q285" s="83">
        <v>0</v>
      </c>
      <c r="R285" s="83">
        <v>0</v>
      </c>
      <c r="S285" s="83">
        <v>0</v>
      </c>
      <c r="T285" s="83">
        <v>0</v>
      </c>
      <c r="U285" s="83">
        <v>52</v>
      </c>
      <c r="V285" s="83">
        <v>4671.6393213312003</v>
      </c>
      <c r="W285" s="83">
        <v>0</v>
      </c>
      <c r="X285" s="83">
        <v>0</v>
      </c>
      <c r="Y285" s="83">
        <v>9168104.8511999995</v>
      </c>
      <c r="Z285" s="83">
        <v>0</v>
      </c>
      <c r="AA285" s="83">
        <v>85625.193719550007</v>
      </c>
      <c r="AB285" s="83">
        <v>0</v>
      </c>
      <c r="AC285" s="83">
        <v>0</v>
      </c>
      <c r="AD285" s="83">
        <v>0</v>
      </c>
      <c r="AE285" s="83">
        <v>0</v>
      </c>
      <c r="AF285" s="83">
        <v>0</v>
      </c>
      <c r="AG285" s="83">
        <v>0</v>
      </c>
      <c r="AH285" s="83">
        <v>0</v>
      </c>
      <c r="AI285" s="83">
        <v>4499.0158379984996</v>
      </c>
      <c r="AJ285" s="83">
        <v>0</v>
      </c>
      <c r="AK285" s="83">
        <v>1800835.72350744</v>
      </c>
      <c r="AL285" s="83">
        <v>0</v>
      </c>
      <c r="AM285" s="83">
        <v>0</v>
      </c>
      <c r="AN285" s="83">
        <v>11063736.4235863</v>
      </c>
      <c r="AO285" s="83">
        <v>10.089499388745599</v>
      </c>
      <c r="AP285" s="83">
        <v>911.94321723321298</v>
      </c>
    </row>
    <row r="286" spans="1:42" x14ac:dyDescent="0.2">
      <c r="A286" s="83" t="s">
        <v>319</v>
      </c>
      <c r="B286" s="83">
        <v>2044</v>
      </c>
      <c r="C286" s="83" t="s">
        <v>317</v>
      </c>
      <c r="D286" s="83" t="s">
        <v>297</v>
      </c>
      <c r="E286" s="83">
        <v>0</v>
      </c>
      <c r="F286" s="83">
        <v>1702</v>
      </c>
      <c r="G286" s="83">
        <v>0</v>
      </c>
      <c r="H286" s="83">
        <v>0</v>
      </c>
      <c r="I286" s="83">
        <v>3</v>
      </c>
      <c r="J286" s="83">
        <v>1050.95557555294</v>
      </c>
      <c r="K286" s="83">
        <v>0</v>
      </c>
      <c r="L286" s="83">
        <v>0</v>
      </c>
      <c r="M286" s="83">
        <v>59.940909090909102</v>
      </c>
      <c r="N286" s="83">
        <v>0</v>
      </c>
      <c r="O286" s="83">
        <v>0</v>
      </c>
      <c r="P286" s="83">
        <v>83.951961795378907</v>
      </c>
      <c r="Q286" s="83">
        <v>0</v>
      </c>
      <c r="R286" s="83">
        <v>0</v>
      </c>
      <c r="S286" s="83">
        <v>0</v>
      </c>
      <c r="T286" s="83">
        <v>0</v>
      </c>
      <c r="U286" s="83">
        <v>52</v>
      </c>
      <c r="V286" s="83">
        <v>195389.86390734199</v>
      </c>
      <c r="W286" s="83">
        <v>0</v>
      </c>
      <c r="X286" s="83">
        <v>0</v>
      </c>
      <c r="Y286" s="83">
        <v>9168104.8511999995</v>
      </c>
      <c r="Z286" s="83">
        <v>0</v>
      </c>
      <c r="AA286" s="83">
        <v>88985.690722650004</v>
      </c>
      <c r="AB286" s="83">
        <v>0</v>
      </c>
      <c r="AC286" s="83">
        <v>0</v>
      </c>
      <c r="AD286" s="83">
        <v>0</v>
      </c>
      <c r="AE286" s="83">
        <v>0</v>
      </c>
      <c r="AF286" s="83">
        <v>0</v>
      </c>
      <c r="AG286" s="83">
        <v>0</v>
      </c>
      <c r="AH286" s="83">
        <v>0</v>
      </c>
      <c r="AI286" s="83">
        <v>4978.0573410554998</v>
      </c>
      <c r="AJ286" s="83">
        <v>0</v>
      </c>
      <c r="AK286" s="83">
        <v>4449933.8623293201</v>
      </c>
      <c r="AL286" s="83">
        <v>0</v>
      </c>
      <c r="AM286" s="83">
        <v>0</v>
      </c>
      <c r="AN286" s="83">
        <v>13907392.3255003</v>
      </c>
      <c r="AO286" s="83">
        <v>10.089499388745599</v>
      </c>
      <c r="AP286" s="83">
        <v>725.47744052964197</v>
      </c>
    </row>
    <row r="287" spans="1:42" x14ac:dyDescent="0.2">
      <c r="A287" s="83" t="s">
        <v>319</v>
      </c>
      <c r="B287" s="83">
        <v>2046</v>
      </c>
      <c r="C287" s="83" t="s">
        <v>317</v>
      </c>
      <c r="D287" s="83" t="s">
        <v>297</v>
      </c>
      <c r="E287" s="83">
        <v>0</v>
      </c>
      <c r="F287" s="83">
        <v>1702</v>
      </c>
      <c r="G287" s="83">
        <v>0</v>
      </c>
      <c r="H287" s="83">
        <v>0</v>
      </c>
      <c r="I287" s="83">
        <v>3</v>
      </c>
      <c r="J287" s="83">
        <v>1359.8047286816</v>
      </c>
      <c r="K287" s="83">
        <v>0</v>
      </c>
      <c r="L287" s="83">
        <v>0</v>
      </c>
      <c r="M287" s="83">
        <v>61.874545454545398</v>
      </c>
      <c r="N287" s="83">
        <v>0</v>
      </c>
      <c r="O287" s="83">
        <v>0</v>
      </c>
      <c r="P287" s="83">
        <v>94.880868977021393</v>
      </c>
      <c r="Q287" s="83">
        <v>0</v>
      </c>
      <c r="R287" s="83">
        <v>0</v>
      </c>
      <c r="S287" s="83">
        <v>0</v>
      </c>
      <c r="T287" s="83">
        <v>0</v>
      </c>
      <c r="U287" s="83">
        <v>0</v>
      </c>
      <c r="V287" s="83">
        <v>83798.976678784893</v>
      </c>
      <c r="W287" s="83">
        <v>0</v>
      </c>
      <c r="X287" s="83">
        <v>0</v>
      </c>
      <c r="Y287" s="83">
        <v>9168104.8511999995</v>
      </c>
      <c r="Z287" s="83">
        <v>0</v>
      </c>
      <c r="AA287" s="83">
        <v>91856.28394578</v>
      </c>
      <c r="AB287" s="83">
        <v>0</v>
      </c>
      <c r="AC287" s="83">
        <v>0</v>
      </c>
      <c r="AD287" s="83">
        <v>0</v>
      </c>
      <c r="AE287" s="83">
        <v>0</v>
      </c>
      <c r="AF287" s="83">
        <v>0</v>
      </c>
      <c r="AG287" s="83">
        <v>0</v>
      </c>
      <c r="AH287" s="83">
        <v>0</v>
      </c>
      <c r="AI287" s="83">
        <v>3539.9425648157999</v>
      </c>
      <c r="AJ287" s="83">
        <v>0</v>
      </c>
      <c r="AK287" s="83">
        <v>5928348.9285200099</v>
      </c>
      <c r="AL287" s="83">
        <v>0</v>
      </c>
      <c r="AM287" s="83">
        <v>0</v>
      </c>
      <c r="AN287" s="83">
        <v>15275648.982909299</v>
      </c>
      <c r="AO287" s="83">
        <v>10.089499388745599</v>
      </c>
      <c r="AP287" s="83">
        <v>660.49562935321796</v>
      </c>
    </row>
    <row r="288" spans="1:42" x14ac:dyDescent="0.2">
      <c r="A288" s="83" t="s">
        <v>319</v>
      </c>
      <c r="B288" s="83">
        <v>2048</v>
      </c>
      <c r="C288" s="83" t="s">
        <v>317</v>
      </c>
      <c r="D288" s="83" t="s">
        <v>297</v>
      </c>
      <c r="E288" s="83">
        <v>0</v>
      </c>
      <c r="F288" s="83">
        <v>1702</v>
      </c>
      <c r="G288" s="83">
        <v>0</v>
      </c>
      <c r="H288" s="83">
        <v>0</v>
      </c>
      <c r="I288" s="83">
        <v>0</v>
      </c>
      <c r="J288" s="83">
        <v>1506.9888000000001</v>
      </c>
      <c r="K288" s="83">
        <v>0</v>
      </c>
      <c r="L288" s="83">
        <v>0</v>
      </c>
      <c r="M288" s="83">
        <v>63.3272727272727</v>
      </c>
      <c r="N288" s="83">
        <v>0</v>
      </c>
      <c r="O288" s="83">
        <v>0</v>
      </c>
      <c r="P288" s="83">
        <v>108.716947191988</v>
      </c>
      <c r="Q288" s="83">
        <v>0</v>
      </c>
      <c r="R288" s="83">
        <v>0</v>
      </c>
      <c r="S288" s="83">
        <v>0</v>
      </c>
      <c r="T288" s="83">
        <v>0</v>
      </c>
      <c r="U288" s="83">
        <v>0</v>
      </c>
      <c r="V288" s="83">
        <v>83244.171366795897</v>
      </c>
      <c r="W288" s="83">
        <v>0</v>
      </c>
      <c r="X288" s="83">
        <v>0</v>
      </c>
      <c r="Y288" s="83">
        <v>9168104.8511999995</v>
      </c>
      <c r="Z288" s="83">
        <v>0</v>
      </c>
      <c r="AA288" s="83">
        <v>94012.940255399997</v>
      </c>
      <c r="AB288" s="83">
        <v>0</v>
      </c>
      <c r="AC288" s="83">
        <v>0</v>
      </c>
      <c r="AD288" s="83">
        <v>0</v>
      </c>
      <c r="AE288" s="83">
        <v>0</v>
      </c>
      <c r="AF288" s="83">
        <v>0</v>
      </c>
      <c r="AG288" s="83">
        <v>0</v>
      </c>
      <c r="AH288" s="83">
        <v>0</v>
      </c>
      <c r="AI288" s="83">
        <v>0</v>
      </c>
      <c r="AJ288" s="83">
        <v>0</v>
      </c>
      <c r="AK288" s="83">
        <v>6620543.6745340703</v>
      </c>
      <c r="AL288" s="83">
        <v>0</v>
      </c>
      <c r="AM288" s="83">
        <v>0</v>
      </c>
      <c r="AN288" s="83">
        <v>15965905.637356199</v>
      </c>
      <c r="AO288" s="83">
        <v>10.089499388745599</v>
      </c>
      <c r="AP288" s="83">
        <v>631.94031193186197</v>
      </c>
    </row>
    <row r="289" spans="1:42" x14ac:dyDescent="0.2">
      <c r="A289" s="83" t="s">
        <v>319</v>
      </c>
      <c r="B289" s="83">
        <v>2050</v>
      </c>
      <c r="C289" s="83" t="s">
        <v>317</v>
      </c>
      <c r="D289" s="83" t="s">
        <v>297</v>
      </c>
      <c r="E289" s="83">
        <v>0</v>
      </c>
      <c r="F289" s="83">
        <v>1628</v>
      </c>
      <c r="G289" s="83">
        <v>0</v>
      </c>
      <c r="H289" s="83">
        <v>0</v>
      </c>
      <c r="I289" s="83">
        <v>0</v>
      </c>
      <c r="J289" s="83">
        <v>2118.3679999999999</v>
      </c>
      <c r="K289" s="83">
        <v>0</v>
      </c>
      <c r="L289" s="83">
        <v>0</v>
      </c>
      <c r="M289" s="83">
        <v>65.074545454545401</v>
      </c>
      <c r="N289" s="83">
        <v>0</v>
      </c>
      <c r="O289" s="83">
        <v>0</v>
      </c>
      <c r="P289" s="83">
        <v>126.415743612109</v>
      </c>
      <c r="Q289" s="83">
        <v>0</v>
      </c>
      <c r="R289" s="83">
        <v>0</v>
      </c>
      <c r="S289" s="83">
        <v>0</v>
      </c>
      <c r="T289" s="83">
        <v>0</v>
      </c>
      <c r="U289" s="83">
        <v>0</v>
      </c>
      <c r="V289" s="83">
        <v>171068.468095299</v>
      </c>
      <c r="W289" s="83">
        <v>0</v>
      </c>
      <c r="X289" s="83">
        <v>0</v>
      </c>
      <c r="Y289" s="83">
        <v>8769491.5967999995</v>
      </c>
      <c r="Z289" s="83">
        <v>0</v>
      </c>
      <c r="AA289" s="83">
        <v>96606.866054579994</v>
      </c>
      <c r="AB289" s="83">
        <v>0</v>
      </c>
      <c r="AC289" s="83">
        <v>0</v>
      </c>
      <c r="AD289" s="83">
        <v>0</v>
      </c>
      <c r="AE289" s="83">
        <v>0</v>
      </c>
      <c r="AF289" s="83">
        <v>0</v>
      </c>
      <c r="AG289" s="83">
        <v>0</v>
      </c>
      <c r="AH289" s="83">
        <v>0</v>
      </c>
      <c r="AI289" s="83">
        <v>0</v>
      </c>
      <c r="AJ289" s="83">
        <v>0</v>
      </c>
      <c r="AK289" s="83">
        <v>9310309.0972501393</v>
      </c>
      <c r="AL289" s="83">
        <v>0</v>
      </c>
      <c r="AM289" s="83">
        <v>0</v>
      </c>
      <c r="AN289" s="83">
        <v>18347476.028200001</v>
      </c>
      <c r="AO289" s="83">
        <v>9.65170245143808</v>
      </c>
      <c r="AP289" s="83">
        <v>526.05069147404402</v>
      </c>
    </row>
    <row r="290" spans="1:42" x14ac:dyDescent="0.2">
      <c r="A290" s="83" t="s">
        <v>320</v>
      </c>
      <c r="B290" s="83">
        <v>2020</v>
      </c>
      <c r="C290" s="83" t="s">
        <v>321</v>
      </c>
      <c r="D290" s="83" t="s">
        <v>297</v>
      </c>
      <c r="E290" s="83">
        <v>0</v>
      </c>
      <c r="F290" s="83">
        <v>2798</v>
      </c>
      <c r="G290" s="83">
        <v>0</v>
      </c>
      <c r="H290" s="83">
        <v>0</v>
      </c>
      <c r="I290" s="83">
        <v>92</v>
      </c>
      <c r="J290" s="83">
        <v>285</v>
      </c>
      <c r="K290" s="83">
        <v>0</v>
      </c>
      <c r="L290" s="83">
        <v>0</v>
      </c>
      <c r="M290" s="83">
        <v>1.1618181818181701</v>
      </c>
      <c r="N290" s="83">
        <v>0</v>
      </c>
      <c r="O290" s="83">
        <v>0</v>
      </c>
      <c r="P290" s="83">
        <v>0</v>
      </c>
      <c r="Q290" s="83">
        <v>0</v>
      </c>
      <c r="R290" s="83">
        <v>0</v>
      </c>
      <c r="S290" s="83">
        <v>0</v>
      </c>
      <c r="T290" s="83">
        <v>67.099999999999994</v>
      </c>
      <c r="U290" s="83">
        <v>2</v>
      </c>
      <c r="V290" s="83">
        <v>0</v>
      </c>
      <c r="W290" s="83">
        <v>0</v>
      </c>
      <c r="X290" s="83">
        <v>0</v>
      </c>
      <c r="Y290" s="83">
        <v>8228365.4015604202</v>
      </c>
      <c r="Z290" s="83">
        <v>0</v>
      </c>
      <c r="AA290" s="83">
        <v>1916.1155217600001</v>
      </c>
      <c r="AB290" s="83">
        <v>0</v>
      </c>
      <c r="AC290" s="83">
        <v>0</v>
      </c>
      <c r="AD290" s="83">
        <v>0</v>
      </c>
      <c r="AE290" s="83">
        <v>251009.778888</v>
      </c>
      <c r="AF290" s="83">
        <v>0</v>
      </c>
      <c r="AG290" s="83">
        <v>0</v>
      </c>
      <c r="AH290" s="83">
        <v>0</v>
      </c>
      <c r="AI290" s="83">
        <v>207354.80895168</v>
      </c>
      <c r="AJ290" s="83">
        <v>0</v>
      </c>
      <c r="AK290" s="83">
        <v>748980.30495000002</v>
      </c>
      <c r="AL290" s="83">
        <v>0</v>
      </c>
      <c r="AM290" s="83">
        <v>0</v>
      </c>
      <c r="AN290" s="83">
        <v>9437626.4098718595</v>
      </c>
      <c r="AO290" s="83">
        <v>8.7364387568918698</v>
      </c>
      <c r="AP290" s="83">
        <v>925.70296571110805</v>
      </c>
    </row>
    <row r="291" spans="1:42" x14ac:dyDescent="0.2">
      <c r="A291" s="83" t="s">
        <v>320</v>
      </c>
      <c r="B291" s="83">
        <v>2022</v>
      </c>
      <c r="C291" s="83" t="s">
        <v>321</v>
      </c>
      <c r="D291" s="83" t="s">
        <v>297</v>
      </c>
      <c r="E291" s="83">
        <v>0</v>
      </c>
      <c r="F291" s="83">
        <v>2111</v>
      </c>
      <c r="G291" s="83">
        <v>0</v>
      </c>
      <c r="H291" s="83">
        <v>0</v>
      </c>
      <c r="I291" s="83">
        <v>92</v>
      </c>
      <c r="J291" s="83">
        <v>285</v>
      </c>
      <c r="K291" s="83">
        <v>0</v>
      </c>
      <c r="L291" s="83">
        <v>0</v>
      </c>
      <c r="M291" s="83">
        <v>1.57454545454544</v>
      </c>
      <c r="N291" s="83">
        <v>0</v>
      </c>
      <c r="O291" s="83">
        <v>0</v>
      </c>
      <c r="P291" s="83">
        <v>0</v>
      </c>
      <c r="Q291" s="83">
        <v>0</v>
      </c>
      <c r="R291" s="83">
        <v>0</v>
      </c>
      <c r="S291" s="83">
        <v>0</v>
      </c>
      <c r="T291" s="83">
        <v>67.099999999999994</v>
      </c>
      <c r="U291" s="83">
        <v>2</v>
      </c>
      <c r="V291" s="83">
        <v>0</v>
      </c>
      <c r="W291" s="83">
        <v>0</v>
      </c>
      <c r="X291" s="83">
        <v>0</v>
      </c>
      <c r="Y291" s="83">
        <v>14638695.0908165</v>
      </c>
      <c r="Z291" s="83">
        <v>0</v>
      </c>
      <c r="AA291" s="83">
        <v>2596.8013174399998</v>
      </c>
      <c r="AB291" s="83">
        <v>0</v>
      </c>
      <c r="AC291" s="83">
        <v>0</v>
      </c>
      <c r="AD291" s="83">
        <v>0</v>
      </c>
      <c r="AE291" s="83">
        <v>251009.778888</v>
      </c>
      <c r="AF291" s="83">
        <v>0</v>
      </c>
      <c r="AG291" s="83">
        <v>0</v>
      </c>
      <c r="AH291" s="83">
        <v>0</v>
      </c>
      <c r="AI291" s="83">
        <v>204473.71272182299</v>
      </c>
      <c r="AJ291" s="83">
        <v>0</v>
      </c>
      <c r="AK291" s="83">
        <v>745341.59927135904</v>
      </c>
      <c r="AL291" s="83">
        <v>0</v>
      </c>
      <c r="AM291" s="83">
        <v>0</v>
      </c>
      <c r="AN291" s="83">
        <v>15842116.9830151</v>
      </c>
      <c r="AO291" s="83">
        <v>15.5435414734871</v>
      </c>
      <c r="AP291" s="83">
        <v>981.15305486961699</v>
      </c>
    </row>
    <row r="292" spans="1:42" x14ac:dyDescent="0.2">
      <c r="A292" s="83" t="s">
        <v>320</v>
      </c>
      <c r="B292" s="83">
        <v>2024</v>
      </c>
      <c r="C292" s="83" t="s">
        <v>321</v>
      </c>
      <c r="D292" s="83" t="s">
        <v>297</v>
      </c>
      <c r="E292" s="83">
        <v>0</v>
      </c>
      <c r="F292" s="83">
        <v>2111</v>
      </c>
      <c r="G292" s="83">
        <v>0</v>
      </c>
      <c r="H292" s="83">
        <v>0</v>
      </c>
      <c r="I292" s="83">
        <v>92</v>
      </c>
      <c r="J292" s="83">
        <v>285</v>
      </c>
      <c r="K292" s="83">
        <v>0</v>
      </c>
      <c r="L292" s="83">
        <v>0</v>
      </c>
      <c r="M292" s="83">
        <v>2.4472727272727299</v>
      </c>
      <c r="N292" s="83">
        <v>0</v>
      </c>
      <c r="O292" s="83">
        <v>0</v>
      </c>
      <c r="P292" s="83">
        <v>13.5539029250964</v>
      </c>
      <c r="Q292" s="83">
        <v>0</v>
      </c>
      <c r="R292" s="83">
        <v>0</v>
      </c>
      <c r="S292" s="83">
        <v>0</v>
      </c>
      <c r="T292" s="83">
        <v>67.099999999999994</v>
      </c>
      <c r="U292" s="83">
        <v>2</v>
      </c>
      <c r="V292" s="83">
        <v>200.3484</v>
      </c>
      <c r="W292" s="83">
        <v>0</v>
      </c>
      <c r="X292" s="83">
        <v>0</v>
      </c>
      <c r="Y292" s="83">
        <v>14971475.4528</v>
      </c>
      <c r="Z292" s="83">
        <v>0</v>
      </c>
      <c r="AA292" s="83">
        <v>4036.13692064</v>
      </c>
      <c r="AB292" s="83">
        <v>0</v>
      </c>
      <c r="AC292" s="83">
        <v>0</v>
      </c>
      <c r="AD292" s="83">
        <v>0</v>
      </c>
      <c r="AE292" s="83">
        <v>251009.778888</v>
      </c>
      <c r="AF292" s="83">
        <v>0</v>
      </c>
      <c r="AG292" s="83">
        <v>0</v>
      </c>
      <c r="AH292" s="83">
        <v>0</v>
      </c>
      <c r="AI292" s="83">
        <v>201613.64639145599</v>
      </c>
      <c r="AJ292" s="83">
        <v>0</v>
      </c>
      <c r="AK292" s="83">
        <v>748569.97632237</v>
      </c>
      <c r="AL292" s="83">
        <v>0</v>
      </c>
      <c r="AM292" s="83">
        <v>0</v>
      </c>
      <c r="AN292" s="83">
        <v>16176905.339722401</v>
      </c>
      <c r="AO292" s="83">
        <v>15.898085671144299</v>
      </c>
      <c r="AP292" s="83">
        <v>982.76433825117795</v>
      </c>
    </row>
    <row r="293" spans="1:42" x14ac:dyDescent="0.2">
      <c r="A293" s="83" t="s">
        <v>320</v>
      </c>
      <c r="B293" s="83">
        <v>2026</v>
      </c>
      <c r="C293" s="83" t="s">
        <v>321</v>
      </c>
      <c r="D293" s="83" t="s">
        <v>297</v>
      </c>
      <c r="E293" s="83">
        <v>0</v>
      </c>
      <c r="F293" s="83">
        <v>2111</v>
      </c>
      <c r="G293" s="83">
        <v>0</v>
      </c>
      <c r="H293" s="83">
        <v>0</v>
      </c>
      <c r="I293" s="83">
        <v>92</v>
      </c>
      <c r="J293" s="83">
        <v>285</v>
      </c>
      <c r="K293" s="83">
        <v>0</v>
      </c>
      <c r="L293" s="83">
        <v>0</v>
      </c>
      <c r="M293" s="83">
        <v>4.3609090909090904</v>
      </c>
      <c r="N293" s="83">
        <v>0</v>
      </c>
      <c r="O293" s="83">
        <v>0</v>
      </c>
      <c r="P293" s="83">
        <v>13.5539029250964</v>
      </c>
      <c r="Q293" s="83">
        <v>0</v>
      </c>
      <c r="R293" s="83">
        <v>0</v>
      </c>
      <c r="S293" s="83">
        <v>0</v>
      </c>
      <c r="T293" s="83">
        <v>67.099999999999994</v>
      </c>
      <c r="U293" s="83">
        <v>2</v>
      </c>
      <c r="V293" s="83">
        <v>0</v>
      </c>
      <c r="W293" s="83">
        <v>0</v>
      </c>
      <c r="X293" s="83">
        <v>0</v>
      </c>
      <c r="Y293" s="83">
        <v>14971475.4528</v>
      </c>
      <c r="Z293" s="83">
        <v>0</v>
      </c>
      <c r="AA293" s="83">
        <v>7192.1800922399998</v>
      </c>
      <c r="AB293" s="83">
        <v>0</v>
      </c>
      <c r="AC293" s="83">
        <v>0</v>
      </c>
      <c r="AD293" s="83">
        <v>0</v>
      </c>
      <c r="AE293" s="83">
        <v>251009.778888</v>
      </c>
      <c r="AF293" s="83">
        <v>0</v>
      </c>
      <c r="AG293" s="83">
        <v>0</v>
      </c>
      <c r="AH293" s="83">
        <v>0</v>
      </c>
      <c r="AI293" s="83">
        <v>198816.66975955199</v>
      </c>
      <c r="AJ293" s="83">
        <v>0</v>
      </c>
      <c r="AK293" s="83">
        <v>748980.30495000002</v>
      </c>
      <c r="AL293" s="83">
        <v>0</v>
      </c>
      <c r="AM293" s="83">
        <v>0</v>
      </c>
      <c r="AN293" s="83">
        <v>16177474.386489701</v>
      </c>
      <c r="AO293" s="83">
        <v>15.898085671144299</v>
      </c>
      <c r="AP293" s="83">
        <v>982.72976926615797</v>
      </c>
    </row>
    <row r="294" spans="1:42" x14ac:dyDescent="0.2">
      <c r="A294" s="83" t="s">
        <v>320</v>
      </c>
      <c r="B294" s="83">
        <v>2028</v>
      </c>
      <c r="C294" s="83" t="s">
        <v>321</v>
      </c>
      <c r="D294" s="83" t="s">
        <v>297</v>
      </c>
      <c r="E294" s="83">
        <v>0</v>
      </c>
      <c r="F294" s="83">
        <v>2111</v>
      </c>
      <c r="G294" s="83">
        <v>0</v>
      </c>
      <c r="H294" s="83">
        <v>0</v>
      </c>
      <c r="I294" s="83">
        <v>92</v>
      </c>
      <c r="J294" s="83">
        <v>1208.0716052396101</v>
      </c>
      <c r="K294" s="83">
        <v>0</v>
      </c>
      <c r="L294" s="83">
        <v>0</v>
      </c>
      <c r="M294" s="83">
        <v>7.5136363636363601</v>
      </c>
      <c r="N294" s="83">
        <v>0</v>
      </c>
      <c r="O294" s="83">
        <v>0</v>
      </c>
      <c r="P294" s="83">
        <v>269.54451697356598</v>
      </c>
      <c r="Q294" s="83">
        <v>0</v>
      </c>
      <c r="R294" s="83">
        <v>0</v>
      </c>
      <c r="S294" s="83">
        <v>0</v>
      </c>
      <c r="T294" s="83">
        <v>67.099999999999994</v>
      </c>
      <c r="U294" s="83">
        <v>2</v>
      </c>
      <c r="V294" s="83">
        <v>767122.34906237898</v>
      </c>
      <c r="W294" s="83">
        <v>0</v>
      </c>
      <c r="X294" s="83">
        <v>0</v>
      </c>
      <c r="Y294" s="83">
        <v>14971475.4528</v>
      </c>
      <c r="Z294" s="83">
        <v>0</v>
      </c>
      <c r="AA294" s="83">
        <v>12391.7799588</v>
      </c>
      <c r="AB294" s="83">
        <v>0</v>
      </c>
      <c r="AC294" s="83">
        <v>0</v>
      </c>
      <c r="AD294" s="83">
        <v>0</v>
      </c>
      <c r="AE294" s="83">
        <v>251009.778888</v>
      </c>
      <c r="AF294" s="83">
        <v>0</v>
      </c>
      <c r="AG294" s="83">
        <v>0</v>
      </c>
      <c r="AH294" s="83">
        <v>0</v>
      </c>
      <c r="AI294" s="83">
        <v>196040.723027136</v>
      </c>
      <c r="AJ294" s="83">
        <v>0</v>
      </c>
      <c r="AK294" s="83">
        <v>4860292.4914679099</v>
      </c>
      <c r="AL294" s="83">
        <v>0</v>
      </c>
      <c r="AM294" s="83">
        <v>0</v>
      </c>
      <c r="AN294" s="83">
        <v>21058332.575204201</v>
      </c>
      <c r="AO294" s="83">
        <v>15.898085671144299</v>
      </c>
      <c r="AP294" s="83">
        <v>754.95462968725201</v>
      </c>
    </row>
    <row r="295" spans="1:42" x14ac:dyDescent="0.2">
      <c r="A295" s="83" t="s">
        <v>320</v>
      </c>
      <c r="B295" s="83">
        <v>2030</v>
      </c>
      <c r="C295" s="83" t="s">
        <v>321</v>
      </c>
      <c r="D295" s="83" t="s">
        <v>297</v>
      </c>
      <c r="E295" s="83">
        <v>0</v>
      </c>
      <c r="F295" s="83">
        <v>2111</v>
      </c>
      <c r="G295" s="83">
        <v>0</v>
      </c>
      <c r="H295" s="83">
        <v>0</v>
      </c>
      <c r="I295" s="83">
        <v>92</v>
      </c>
      <c r="J295" s="83">
        <v>1208.0716052396101</v>
      </c>
      <c r="K295" s="83">
        <v>0</v>
      </c>
      <c r="L295" s="83">
        <v>0</v>
      </c>
      <c r="M295" s="83">
        <v>11.9790909090909</v>
      </c>
      <c r="N295" s="83">
        <v>0</v>
      </c>
      <c r="O295" s="83">
        <v>0</v>
      </c>
      <c r="P295" s="83">
        <v>269.54451697356598</v>
      </c>
      <c r="Q295" s="83">
        <v>0</v>
      </c>
      <c r="R295" s="83">
        <v>0</v>
      </c>
      <c r="S295" s="83">
        <v>0</v>
      </c>
      <c r="T295" s="83">
        <v>67.099999999999994</v>
      </c>
      <c r="U295" s="83">
        <v>0</v>
      </c>
      <c r="V295" s="83">
        <v>0</v>
      </c>
      <c r="W295" s="83">
        <v>0</v>
      </c>
      <c r="X295" s="83">
        <v>0</v>
      </c>
      <c r="Y295" s="83">
        <v>14971475.4528</v>
      </c>
      <c r="Z295" s="83">
        <v>0</v>
      </c>
      <c r="AA295" s="83">
        <v>19756.380461839999</v>
      </c>
      <c r="AB295" s="83">
        <v>0</v>
      </c>
      <c r="AC295" s="83">
        <v>0</v>
      </c>
      <c r="AD295" s="83">
        <v>0</v>
      </c>
      <c r="AE295" s="83">
        <v>251009.778888</v>
      </c>
      <c r="AF295" s="83">
        <v>0</v>
      </c>
      <c r="AG295" s="83">
        <v>0</v>
      </c>
      <c r="AH295" s="83">
        <v>0</v>
      </c>
      <c r="AI295" s="83">
        <v>193306.83609369601</v>
      </c>
      <c r="AJ295" s="83">
        <v>0</v>
      </c>
      <c r="AK295" s="83">
        <v>5074276.6238396</v>
      </c>
      <c r="AL295" s="83">
        <v>0</v>
      </c>
      <c r="AM295" s="83">
        <v>0</v>
      </c>
      <c r="AN295" s="83">
        <v>20509825.072083101</v>
      </c>
      <c r="AO295" s="83">
        <v>15.898085671144299</v>
      </c>
      <c r="AP295" s="83">
        <v>775.14486911855295</v>
      </c>
    </row>
    <row r="296" spans="1:42" x14ac:dyDescent="0.2">
      <c r="A296" s="83" t="s">
        <v>320</v>
      </c>
      <c r="B296" s="83">
        <v>2032</v>
      </c>
      <c r="C296" s="83" t="s">
        <v>321</v>
      </c>
      <c r="D296" s="83" t="s">
        <v>297</v>
      </c>
      <c r="E296" s="83">
        <v>0</v>
      </c>
      <c r="F296" s="83">
        <v>2111</v>
      </c>
      <c r="G296" s="83">
        <v>0</v>
      </c>
      <c r="H296" s="83">
        <v>0</v>
      </c>
      <c r="I296" s="83">
        <v>92</v>
      </c>
      <c r="J296" s="83">
        <v>3253.8170633210698</v>
      </c>
      <c r="K296" s="83">
        <v>0</v>
      </c>
      <c r="L296" s="83">
        <v>0</v>
      </c>
      <c r="M296" s="83">
        <v>16.023636363636399</v>
      </c>
      <c r="N296" s="83">
        <v>0</v>
      </c>
      <c r="O296" s="83">
        <v>0</v>
      </c>
      <c r="P296" s="83">
        <v>1003.17988757105</v>
      </c>
      <c r="Q296" s="83">
        <v>0</v>
      </c>
      <c r="R296" s="83">
        <v>0</v>
      </c>
      <c r="S296" s="83">
        <v>0</v>
      </c>
      <c r="T296" s="83">
        <v>67.099999999999994</v>
      </c>
      <c r="U296" s="83">
        <v>0</v>
      </c>
      <c r="V296" s="83">
        <v>1538822.2824983001</v>
      </c>
      <c r="W296" s="83">
        <v>0</v>
      </c>
      <c r="X296" s="83">
        <v>0</v>
      </c>
      <c r="Y296" s="83">
        <v>14971475.4528</v>
      </c>
      <c r="Z296" s="83">
        <v>0</v>
      </c>
      <c r="AA296" s="83">
        <v>26426.80139792</v>
      </c>
      <c r="AB296" s="83">
        <v>0</v>
      </c>
      <c r="AC296" s="83">
        <v>0</v>
      </c>
      <c r="AD296" s="83">
        <v>0</v>
      </c>
      <c r="AE296" s="83">
        <v>251009.778888</v>
      </c>
      <c r="AF296" s="83">
        <v>0</v>
      </c>
      <c r="AG296" s="83">
        <v>0</v>
      </c>
      <c r="AH296" s="83">
        <v>0</v>
      </c>
      <c r="AI296" s="83">
        <v>190593.97905974399</v>
      </c>
      <c r="AJ296" s="83">
        <v>0</v>
      </c>
      <c r="AK296" s="83">
        <v>13933695.810987201</v>
      </c>
      <c r="AL296" s="83">
        <v>0</v>
      </c>
      <c r="AM296" s="83">
        <v>0</v>
      </c>
      <c r="AN296" s="83">
        <v>30912024.105631199</v>
      </c>
      <c r="AO296" s="83">
        <v>15.898085671144299</v>
      </c>
      <c r="AP296" s="83">
        <v>514.30102463746903</v>
      </c>
    </row>
    <row r="297" spans="1:42" x14ac:dyDescent="0.2">
      <c r="A297" s="83" t="s">
        <v>320</v>
      </c>
      <c r="B297" s="83">
        <v>2034</v>
      </c>
      <c r="C297" s="83" t="s">
        <v>321</v>
      </c>
      <c r="D297" s="83" t="s">
        <v>297</v>
      </c>
      <c r="E297" s="83">
        <v>0</v>
      </c>
      <c r="F297" s="83">
        <v>2111</v>
      </c>
      <c r="G297" s="83">
        <v>0</v>
      </c>
      <c r="H297" s="83">
        <v>0</v>
      </c>
      <c r="I297" s="83">
        <v>92</v>
      </c>
      <c r="J297" s="83">
        <v>3253.8170633210698</v>
      </c>
      <c r="K297" s="83">
        <v>0</v>
      </c>
      <c r="L297" s="83">
        <v>0</v>
      </c>
      <c r="M297" s="83">
        <v>19.708181818181799</v>
      </c>
      <c r="N297" s="83">
        <v>0</v>
      </c>
      <c r="O297" s="83">
        <v>0</v>
      </c>
      <c r="P297" s="83">
        <v>1036.2110936328099</v>
      </c>
      <c r="Q297" s="83">
        <v>0</v>
      </c>
      <c r="R297" s="83">
        <v>0</v>
      </c>
      <c r="S297" s="83">
        <v>0</v>
      </c>
      <c r="T297" s="83">
        <v>67.099999999999994</v>
      </c>
      <c r="U297" s="83">
        <v>0</v>
      </c>
      <c r="V297" s="83">
        <v>145152.55382024401</v>
      </c>
      <c r="W297" s="83">
        <v>0</v>
      </c>
      <c r="X297" s="83">
        <v>0</v>
      </c>
      <c r="Y297" s="83">
        <v>14971475.4528</v>
      </c>
      <c r="Z297" s="83">
        <v>0</v>
      </c>
      <c r="AA297" s="83">
        <v>32503.496397679999</v>
      </c>
      <c r="AB297" s="83">
        <v>0</v>
      </c>
      <c r="AC297" s="83">
        <v>0</v>
      </c>
      <c r="AD297" s="83">
        <v>0</v>
      </c>
      <c r="AE297" s="83">
        <v>251009.778888</v>
      </c>
      <c r="AF297" s="83">
        <v>0</v>
      </c>
      <c r="AG297" s="83">
        <v>0</v>
      </c>
      <c r="AH297" s="83">
        <v>0</v>
      </c>
      <c r="AI297" s="83">
        <v>187944.21172425599</v>
      </c>
      <c r="AJ297" s="83">
        <v>0</v>
      </c>
      <c r="AK297" s="83">
        <v>14403365.807916099</v>
      </c>
      <c r="AL297" s="83">
        <v>0</v>
      </c>
      <c r="AM297" s="83">
        <v>0</v>
      </c>
      <c r="AN297" s="83">
        <v>29991451.301546302</v>
      </c>
      <c r="AO297" s="83">
        <v>15.898085671144299</v>
      </c>
      <c r="AP297" s="83">
        <v>530.08724090402995</v>
      </c>
    </row>
    <row r="298" spans="1:42" x14ac:dyDescent="0.2">
      <c r="A298" s="83" t="s">
        <v>320</v>
      </c>
      <c r="B298" s="83">
        <v>2036</v>
      </c>
      <c r="C298" s="83" t="s">
        <v>321</v>
      </c>
      <c r="D298" s="83" t="s">
        <v>297</v>
      </c>
      <c r="E298" s="83">
        <v>0</v>
      </c>
      <c r="F298" s="83">
        <v>2111</v>
      </c>
      <c r="G298" s="83">
        <v>0</v>
      </c>
      <c r="H298" s="83">
        <v>0</v>
      </c>
      <c r="I298" s="83">
        <v>92</v>
      </c>
      <c r="J298" s="83">
        <v>3254.2135009385402</v>
      </c>
      <c r="K298" s="83">
        <v>0</v>
      </c>
      <c r="L298" s="83">
        <v>0</v>
      </c>
      <c r="M298" s="83">
        <v>23.650909090909099</v>
      </c>
      <c r="N298" s="83">
        <v>0</v>
      </c>
      <c r="O298" s="83">
        <v>0</v>
      </c>
      <c r="P298" s="83">
        <v>1036.44112322817</v>
      </c>
      <c r="Q298" s="83">
        <v>0</v>
      </c>
      <c r="R298" s="83">
        <v>0</v>
      </c>
      <c r="S298" s="83">
        <v>0</v>
      </c>
      <c r="T298" s="83">
        <v>67.099999999999994</v>
      </c>
      <c r="U298" s="83">
        <v>0</v>
      </c>
      <c r="V298" s="83">
        <v>195834.734123915</v>
      </c>
      <c r="W298" s="83">
        <v>0</v>
      </c>
      <c r="X298" s="83">
        <v>0</v>
      </c>
      <c r="Y298" s="83">
        <v>14971475.4528</v>
      </c>
      <c r="Z298" s="83">
        <v>0</v>
      </c>
      <c r="AA298" s="83">
        <v>39005.994846720001</v>
      </c>
      <c r="AB298" s="83">
        <v>0</v>
      </c>
      <c r="AC298" s="83">
        <v>0</v>
      </c>
      <c r="AD298" s="83">
        <v>0</v>
      </c>
      <c r="AE298" s="83">
        <v>251009.778888</v>
      </c>
      <c r="AF298" s="83">
        <v>0</v>
      </c>
      <c r="AG298" s="83">
        <v>0</v>
      </c>
      <c r="AH298" s="83">
        <v>0</v>
      </c>
      <c r="AI298" s="83">
        <v>185315.47428825599</v>
      </c>
      <c r="AJ298" s="83">
        <v>0</v>
      </c>
      <c r="AK298" s="83">
        <v>14342164.038003599</v>
      </c>
      <c r="AL298" s="83">
        <v>0</v>
      </c>
      <c r="AM298" s="83">
        <v>0</v>
      </c>
      <c r="AN298" s="83">
        <v>29984805.4729505</v>
      </c>
      <c r="AO298" s="83">
        <v>15.898085671144299</v>
      </c>
      <c r="AP298" s="83">
        <v>530.20472937488398</v>
      </c>
    </row>
    <row r="299" spans="1:42" x14ac:dyDescent="0.2">
      <c r="A299" s="83" t="s">
        <v>320</v>
      </c>
      <c r="B299" s="83">
        <v>2038</v>
      </c>
      <c r="C299" s="83" t="s">
        <v>321</v>
      </c>
      <c r="D299" s="83" t="s">
        <v>297</v>
      </c>
      <c r="E299" s="83">
        <v>0</v>
      </c>
      <c r="F299" s="83">
        <v>2111</v>
      </c>
      <c r="G299" s="83">
        <v>0</v>
      </c>
      <c r="H299" s="83">
        <v>0</v>
      </c>
      <c r="I299" s="83">
        <v>92</v>
      </c>
      <c r="J299" s="83">
        <v>4411.8452531912199</v>
      </c>
      <c r="K299" s="83">
        <v>0</v>
      </c>
      <c r="L299" s="83">
        <v>0</v>
      </c>
      <c r="M299" s="83">
        <v>27.166363636363599</v>
      </c>
      <c r="N299" s="83">
        <v>0</v>
      </c>
      <c r="O299" s="83">
        <v>0</v>
      </c>
      <c r="P299" s="83">
        <v>1236.1475189432399</v>
      </c>
      <c r="Q299" s="83">
        <v>0</v>
      </c>
      <c r="R299" s="83">
        <v>0</v>
      </c>
      <c r="S299" s="83">
        <v>0</v>
      </c>
      <c r="T299" s="83">
        <v>67.099999999999994</v>
      </c>
      <c r="U299" s="83">
        <v>0</v>
      </c>
      <c r="V299" s="83">
        <v>709949.61029608105</v>
      </c>
      <c r="W299" s="83">
        <v>0</v>
      </c>
      <c r="X299" s="83">
        <v>0</v>
      </c>
      <c r="Y299" s="83">
        <v>13981413.75072</v>
      </c>
      <c r="Z299" s="83">
        <v>0</v>
      </c>
      <c r="AA299" s="83">
        <v>44803.818573359997</v>
      </c>
      <c r="AB299" s="83">
        <v>0</v>
      </c>
      <c r="AC299" s="83">
        <v>0</v>
      </c>
      <c r="AD299" s="83">
        <v>0</v>
      </c>
      <c r="AE299" s="83">
        <v>251009.778888</v>
      </c>
      <c r="AF299" s="83">
        <v>0</v>
      </c>
      <c r="AG299" s="83">
        <v>0</v>
      </c>
      <c r="AH299" s="83">
        <v>0</v>
      </c>
      <c r="AI299" s="83">
        <v>182728.796651232</v>
      </c>
      <c r="AJ299" s="83">
        <v>0</v>
      </c>
      <c r="AK299" s="83">
        <v>19908567.661453702</v>
      </c>
      <c r="AL299" s="83">
        <v>0</v>
      </c>
      <c r="AM299" s="83">
        <v>0</v>
      </c>
      <c r="AN299" s="83">
        <v>35078473.416582398</v>
      </c>
      <c r="AO299" s="83">
        <v>14.846747357228001</v>
      </c>
      <c r="AP299" s="83">
        <v>423.24382765783599</v>
      </c>
    </row>
    <row r="300" spans="1:42" x14ac:dyDescent="0.2">
      <c r="A300" s="83" t="s">
        <v>320</v>
      </c>
      <c r="B300" s="83">
        <v>2040</v>
      </c>
      <c r="C300" s="83" t="s">
        <v>321</v>
      </c>
      <c r="D300" s="83" t="s">
        <v>297</v>
      </c>
      <c r="E300" s="83">
        <v>0</v>
      </c>
      <c r="F300" s="83">
        <v>2111</v>
      </c>
      <c r="G300" s="83">
        <v>0</v>
      </c>
      <c r="H300" s="83">
        <v>0</v>
      </c>
      <c r="I300" s="83">
        <v>92</v>
      </c>
      <c r="J300" s="83">
        <v>5200.5989531912201</v>
      </c>
      <c r="K300" s="83">
        <v>0</v>
      </c>
      <c r="L300" s="83">
        <v>0</v>
      </c>
      <c r="M300" s="83">
        <v>31.9672727272727</v>
      </c>
      <c r="N300" s="83">
        <v>0</v>
      </c>
      <c r="O300" s="83">
        <v>0</v>
      </c>
      <c r="P300" s="83">
        <v>1436.97377611826</v>
      </c>
      <c r="Q300" s="83">
        <v>0</v>
      </c>
      <c r="R300" s="83">
        <v>0</v>
      </c>
      <c r="S300" s="83">
        <v>0</v>
      </c>
      <c r="T300" s="83">
        <v>67.099999999999994</v>
      </c>
      <c r="U300" s="83">
        <v>0</v>
      </c>
      <c r="V300" s="83">
        <v>754260.10086562403</v>
      </c>
      <c r="W300" s="83">
        <v>0</v>
      </c>
      <c r="X300" s="83">
        <v>0</v>
      </c>
      <c r="Y300" s="83">
        <v>13981413.75072</v>
      </c>
      <c r="Z300" s="83">
        <v>0</v>
      </c>
      <c r="AA300" s="83">
        <v>52678.200994879997</v>
      </c>
      <c r="AB300" s="83">
        <v>0</v>
      </c>
      <c r="AC300" s="83">
        <v>0</v>
      </c>
      <c r="AD300" s="83">
        <v>0</v>
      </c>
      <c r="AE300" s="83">
        <v>251009.778888</v>
      </c>
      <c r="AF300" s="83">
        <v>0</v>
      </c>
      <c r="AG300" s="83">
        <v>0</v>
      </c>
      <c r="AH300" s="83">
        <v>0</v>
      </c>
      <c r="AI300" s="83">
        <v>156978.37904636099</v>
      </c>
      <c r="AJ300" s="83">
        <v>0</v>
      </c>
      <c r="AK300" s="83">
        <v>23381562.482155401</v>
      </c>
      <c r="AL300" s="83">
        <v>0</v>
      </c>
      <c r="AM300" s="83">
        <v>0</v>
      </c>
      <c r="AN300" s="83">
        <v>38577902.692670301</v>
      </c>
      <c r="AO300" s="83">
        <v>14.846747357228001</v>
      </c>
      <c r="AP300" s="83">
        <v>384.85107589969698</v>
      </c>
    </row>
    <row r="301" spans="1:42" x14ac:dyDescent="0.2">
      <c r="A301" s="83" t="s">
        <v>320</v>
      </c>
      <c r="B301" s="83">
        <v>2042</v>
      </c>
      <c r="C301" s="83" t="s">
        <v>321</v>
      </c>
      <c r="D301" s="83" t="s">
        <v>297</v>
      </c>
      <c r="E301" s="83">
        <v>0</v>
      </c>
      <c r="F301" s="83">
        <v>2111</v>
      </c>
      <c r="G301" s="83">
        <v>0</v>
      </c>
      <c r="H301" s="83">
        <v>0</v>
      </c>
      <c r="I301" s="83">
        <v>92</v>
      </c>
      <c r="J301" s="83">
        <v>5840.3693531912104</v>
      </c>
      <c r="K301" s="83">
        <v>0</v>
      </c>
      <c r="L301" s="83">
        <v>0</v>
      </c>
      <c r="M301" s="83">
        <v>37.285454545454499</v>
      </c>
      <c r="N301" s="83">
        <v>0</v>
      </c>
      <c r="O301" s="83">
        <v>0</v>
      </c>
      <c r="P301" s="83">
        <v>1552.1714622004599</v>
      </c>
      <c r="Q301" s="83">
        <v>0</v>
      </c>
      <c r="R301" s="83">
        <v>0</v>
      </c>
      <c r="S301" s="83">
        <v>0</v>
      </c>
      <c r="T301" s="83">
        <v>67.099999999999994</v>
      </c>
      <c r="U301" s="83">
        <v>0</v>
      </c>
      <c r="V301" s="83">
        <v>647076.42050580005</v>
      </c>
      <c r="W301" s="83">
        <v>0</v>
      </c>
      <c r="X301" s="83">
        <v>0</v>
      </c>
      <c r="Y301" s="83">
        <v>13981413.75072</v>
      </c>
      <c r="Z301" s="83">
        <v>0</v>
      </c>
      <c r="AA301" s="83">
        <v>61220.957981599997</v>
      </c>
      <c r="AB301" s="83">
        <v>0</v>
      </c>
      <c r="AC301" s="83">
        <v>0</v>
      </c>
      <c r="AD301" s="83">
        <v>0</v>
      </c>
      <c r="AE301" s="83">
        <v>251009.778888</v>
      </c>
      <c r="AF301" s="83">
        <v>0</v>
      </c>
      <c r="AG301" s="83">
        <v>0</v>
      </c>
      <c r="AH301" s="83">
        <v>0</v>
      </c>
      <c r="AI301" s="83">
        <v>122636.802248979</v>
      </c>
      <c r="AJ301" s="83">
        <v>0</v>
      </c>
      <c r="AK301" s="83">
        <v>26309485.162187502</v>
      </c>
      <c r="AL301" s="83">
        <v>0</v>
      </c>
      <c r="AM301" s="83">
        <v>0</v>
      </c>
      <c r="AN301" s="83">
        <v>41372842.872531801</v>
      </c>
      <c r="AO301" s="83">
        <v>14.846747357228001</v>
      </c>
      <c r="AP301" s="83">
        <v>358.85248212143</v>
      </c>
    </row>
    <row r="302" spans="1:42" x14ac:dyDescent="0.2">
      <c r="A302" s="83" t="s">
        <v>320</v>
      </c>
      <c r="B302" s="83">
        <v>2044</v>
      </c>
      <c r="C302" s="83" t="s">
        <v>321</v>
      </c>
      <c r="D302" s="83" t="s">
        <v>297</v>
      </c>
      <c r="E302" s="83">
        <v>0</v>
      </c>
      <c r="F302" s="83">
        <v>2111</v>
      </c>
      <c r="G302" s="83">
        <v>0</v>
      </c>
      <c r="H302" s="83">
        <v>0</v>
      </c>
      <c r="I302" s="83">
        <v>92</v>
      </c>
      <c r="J302" s="83">
        <v>6334.9386510181102</v>
      </c>
      <c r="K302" s="83">
        <v>0</v>
      </c>
      <c r="L302" s="83">
        <v>0</v>
      </c>
      <c r="M302" s="83">
        <v>40.9718181818182</v>
      </c>
      <c r="N302" s="83">
        <v>0</v>
      </c>
      <c r="O302" s="83">
        <v>0</v>
      </c>
      <c r="P302" s="83">
        <v>1402.63159804872</v>
      </c>
      <c r="Q302" s="83">
        <v>0</v>
      </c>
      <c r="R302" s="83">
        <v>0</v>
      </c>
      <c r="S302" s="83">
        <v>0</v>
      </c>
      <c r="T302" s="83">
        <v>67.099999999999994</v>
      </c>
      <c r="U302" s="83">
        <v>0</v>
      </c>
      <c r="V302" s="83">
        <v>831430.98149114801</v>
      </c>
      <c r="W302" s="83">
        <v>0</v>
      </c>
      <c r="X302" s="83">
        <v>0</v>
      </c>
      <c r="Y302" s="83">
        <v>13981413.75072</v>
      </c>
      <c r="Z302" s="83">
        <v>0</v>
      </c>
      <c r="AA302" s="83">
        <v>67572.30864648</v>
      </c>
      <c r="AB302" s="83">
        <v>0</v>
      </c>
      <c r="AC302" s="83">
        <v>0</v>
      </c>
      <c r="AD302" s="83">
        <v>0</v>
      </c>
      <c r="AE302" s="83">
        <v>251009.778888</v>
      </c>
      <c r="AF302" s="83">
        <v>0</v>
      </c>
      <c r="AG302" s="83">
        <v>0</v>
      </c>
      <c r="AH302" s="83">
        <v>0</v>
      </c>
      <c r="AI302" s="83">
        <v>175200.092634528</v>
      </c>
      <c r="AJ302" s="83">
        <v>0</v>
      </c>
      <c r="AK302" s="83">
        <v>28178855.910900202</v>
      </c>
      <c r="AL302" s="83">
        <v>0</v>
      </c>
      <c r="AM302" s="83">
        <v>0</v>
      </c>
      <c r="AN302" s="83">
        <v>43485482.823280297</v>
      </c>
      <c r="AO302" s="83">
        <v>14.846747357228001</v>
      </c>
      <c r="AP302" s="83">
        <v>341.41847792200701</v>
      </c>
    </row>
    <row r="303" spans="1:42" x14ac:dyDescent="0.2">
      <c r="A303" s="83" t="s">
        <v>320</v>
      </c>
      <c r="B303" s="83">
        <v>2046</v>
      </c>
      <c r="C303" s="83" t="s">
        <v>321</v>
      </c>
      <c r="D303" s="83" t="s">
        <v>297</v>
      </c>
      <c r="E303" s="83">
        <v>0</v>
      </c>
      <c r="F303" s="83">
        <v>2111</v>
      </c>
      <c r="G303" s="83">
        <v>0</v>
      </c>
      <c r="H303" s="83">
        <v>0</v>
      </c>
      <c r="I303" s="83">
        <v>92</v>
      </c>
      <c r="J303" s="83">
        <v>6621.2082036400998</v>
      </c>
      <c r="K303" s="83">
        <v>0</v>
      </c>
      <c r="L303" s="83">
        <v>0</v>
      </c>
      <c r="M303" s="83">
        <v>44.060909090909099</v>
      </c>
      <c r="N303" s="83">
        <v>0</v>
      </c>
      <c r="O303" s="83">
        <v>0</v>
      </c>
      <c r="P303" s="83">
        <v>1500.3083298819199</v>
      </c>
      <c r="Q303" s="83">
        <v>0</v>
      </c>
      <c r="R303" s="83">
        <v>0</v>
      </c>
      <c r="S303" s="83">
        <v>0</v>
      </c>
      <c r="T303" s="83">
        <v>67.099999999999994</v>
      </c>
      <c r="U303" s="83">
        <v>0</v>
      </c>
      <c r="V303" s="83">
        <v>818270.25728089304</v>
      </c>
      <c r="W303" s="83">
        <v>0</v>
      </c>
      <c r="X303" s="83">
        <v>0</v>
      </c>
      <c r="Y303" s="83">
        <v>13981413.75072</v>
      </c>
      <c r="Z303" s="83">
        <v>0</v>
      </c>
      <c r="AA303" s="83">
        <v>72345.934814799999</v>
      </c>
      <c r="AB303" s="83">
        <v>0</v>
      </c>
      <c r="AC303" s="83">
        <v>0</v>
      </c>
      <c r="AD303" s="83">
        <v>0</v>
      </c>
      <c r="AE303" s="83">
        <v>251009.778888</v>
      </c>
      <c r="AF303" s="83">
        <v>0</v>
      </c>
      <c r="AG303" s="83">
        <v>0</v>
      </c>
      <c r="AH303" s="83">
        <v>0</v>
      </c>
      <c r="AI303" s="83">
        <v>122774.57116816301</v>
      </c>
      <c r="AJ303" s="83">
        <v>0</v>
      </c>
      <c r="AK303" s="83">
        <v>29344015.928270701</v>
      </c>
      <c r="AL303" s="83">
        <v>0</v>
      </c>
      <c r="AM303" s="83">
        <v>0</v>
      </c>
      <c r="AN303" s="83">
        <v>44589830.221142597</v>
      </c>
      <c r="AO303" s="83">
        <v>14.846747357228001</v>
      </c>
      <c r="AP303" s="83">
        <v>332.96263483390197</v>
      </c>
    </row>
    <row r="304" spans="1:42" x14ac:dyDescent="0.2">
      <c r="A304" s="83" t="s">
        <v>320</v>
      </c>
      <c r="B304" s="83">
        <v>2048</v>
      </c>
      <c r="C304" s="83" t="s">
        <v>321</v>
      </c>
      <c r="D304" s="83" t="s">
        <v>297</v>
      </c>
      <c r="E304" s="83">
        <v>0</v>
      </c>
      <c r="F304" s="83">
        <v>2111</v>
      </c>
      <c r="G304" s="83">
        <v>0</v>
      </c>
      <c r="H304" s="83">
        <v>0</v>
      </c>
      <c r="I304" s="83">
        <v>0</v>
      </c>
      <c r="J304" s="83">
        <v>6910.3167544893804</v>
      </c>
      <c r="K304" s="83">
        <v>0</v>
      </c>
      <c r="L304" s="83">
        <v>0</v>
      </c>
      <c r="M304" s="83">
        <v>49.205454545454501</v>
      </c>
      <c r="N304" s="83">
        <v>0</v>
      </c>
      <c r="O304" s="83">
        <v>0</v>
      </c>
      <c r="P304" s="83">
        <v>933.33256930459697</v>
      </c>
      <c r="Q304" s="83">
        <v>0</v>
      </c>
      <c r="R304" s="83">
        <v>0</v>
      </c>
      <c r="S304" s="83">
        <v>0</v>
      </c>
      <c r="T304" s="83">
        <v>67.099999999999994</v>
      </c>
      <c r="U304" s="83">
        <v>0</v>
      </c>
      <c r="V304" s="83">
        <v>695132.484823504</v>
      </c>
      <c r="W304" s="83">
        <v>0</v>
      </c>
      <c r="X304" s="83">
        <v>0</v>
      </c>
      <c r="Y304" s="83">
        <v>13981413.75072</v>
      </c>
      <c r="Z304" s="83">
        <v>0</v>
      </c>
      <c r="AA304" s="83">
        <v>47326.895393760002</v>
      </c>
      <c r="AB304" s="83">
        <v>0</v>
      </c>
      <c r="AC304" s="83">
        <v>0</v>
      </c>
      <c r="AD304" s="83">
        <v>0</v>
      </c>
      <c r="AE304" s="83">
        <v>251009.778888</v>
      </c>
      <c r="AF304" s="83">
        <v>0</v>
      </c>
      <c r="AG304" s="83">
        <v>0</v>
      </c>
      <c r="AH304" s="83">
        <v>0</v>
      </c>
      <c r="AI304" s="83">
        <v>0</v>
      </c>
      <c r="AJ304" s="83">
        <v>0</v>
      </c>
      <c r="AK304" s="83">
        <v>30435765.993947901</v>
      </c>
      <c r="AL304" s="83">
        <v>0</v>
      </c>
      <c r="AM304" s="83">
        <v>0</v>
      </c>
      <c r="AN304" s="83">
        <v>45410648.903773203</v>
      </c>
      <c r="AO304" s="83">
        <v>14.846747357228001</v>
      </c>
      <c r="AP304" s="83">
        <v>326.94417973829798</v>
      </c>
    </row>
    <row r="305" spans="1:42" x14ac:dyDescent="0.2">
      <c r="A305" s="83" t="s">
        <v>320</v>
      </c>
      <c r="B305" s="83">
        <v>2050</v>
      </c>
      <c r="C305" s="83" t="s">
        <v>321</v>
      </c>
      <c r="D305" s="83" t="s">
        <v>297</v>
      </c>
      <c r="E305" s="83">
        <v>0</v>
      </c>
      <c r="F305" s="83">
        <v>1053</v>
      </c>
      <c r="G305" s="83">
        <v>0</v>
      </c>
      <c r="H305" s="83">
        <v>0</v>
      </c>
      <c r="I305" s="83">
        <v>92</v>
      </c>
      <c r="J305" s="83">
        <v>9000.1991121496994</v>
      </c>
      <c r="K305" s="83">
        <v>0</v>
      </c>
      <c r="L305" s="83">
        <v>0</v>
      </c>
      <c r="M305" s="83">
        <v>55.949090909090899</v>
      </c>
      <c r="N305" s="83">
        <v>0</v>
      </c>
      <c r="O305" s="83">
        <v>0</v>
      </c>
      <c r="P305" s="83">
        <v>1317.62842954502</v>
      </c>
      <c r="Q305" s="83">
        <v>0</v>
      </c>
      <c r="R305" s="83">
        <v>0</v>
      </c>
      <c r="S305" s="83">
        <v>0</v>
      </c>
      <c r="T305" s="83">
        <v>67.099999999999994</v>
      </c>
      <c r="U305" s="83">
        <v>0</v>
      </c>
      <c r="V305" s="83">
        <v>2027752.2657304101</v>
      </c>
      <c r="W305" s="83">
        <v>0</v>
      </c>
      <c r="X305" s="83">
        <v>0</v>
      </c>
      <c r="Y305" s="83">
        <v>6263972.5994181801</v>
      </c>
      <c r="Z305" s="83">
        <v>0</v>
      </c>
      <c r="AA305" s="83">
        <v>91959.079264639993</v>
      </c>
      <c r="AB305" s="83">
        <v>0</v>
      </c>
      <c r="AC305" s="83">
        <v>0</v>
      </c>
      <c r="AD305" s="83">
        <v>0</v>
      </c>
      <c r="AE305" s="83">
        <v>251009.778888</v>
      </c>
      <c r="AF305" s="83">
        <v>0</v>
      </c>
      <c r="AG305" s="83">
        <v>0</v>
      </c>
      <c r="AH305" s="83">
        <v>0</v>
      </c>
      <c r="AI305" s="83">
        <v>112264.868611999</v>
      </c>
      <c r="AJ305" s="83">
        <v>0</v>
      </c>
      <c r="AK305" s="83">
        <v>39336704.646247499</v>
      </c>
      <c r="AL305" s="83">
        <v>0</v>
      </c>
      <c r="AM305" s="83">
        <v>0</v>
      </c>
      <c r="AN305" s="83">
        <v>48083663.2381607</v>
      </c>
      <c r="AO305" s="83">
        <v>6.6736364074201298</v>
      </c>
      <c r="AP305" s="83">
        <v>138.79217925567099</v>
      </c>
    </row>
    <row r="306" spans="1:42" x14ac:dyDescent="0.2">
      <c r="A306" s="83" t="s">
        <v>322</v>
      </c>
      <c r="B306" s="83">
        <v>2020</v>
      </c>
      <c r="C306" s="83" t="s">
        <v>321</v>
      </c>
      <c r="D306" s="83" t="s">
        <v>297</v>
      </c>
      <c r="E306" s="83">
        <v>0</v>
      </c>
      <c r="F306" s="83">
        <v>0</v>
      </c>
      <c r="G306" s="83">
        <v>0</v>
      </c>
      <c r="H306" s="83">
        <v>15</v>
      </c>
      <c r="I306" s="83">
        <v>0</v>
      </c>
      <c r="J306" s="83">
        <v>0</v>
      </c>
      <c r="K306" s="83">
        <v>0</v>
      </c>
      <c r="L306" s="83">
        <v>0</v>
      </c>
      <c r="M306" s="83">
        <v>0.3</v>
      </c>
      <c r="N306" s="83">
        <v>0</v>
      </c>
      <c r="O306" s="83">
        <v>0</v>
      </c>
      <c r="P306" s="83">
        <v>0.37404281076522899</v>
      </c>
      <c r="Q306" s="83">
        <v>0</v>
      </c>
      <c r="R306" s="83">
        <v>0</v>
      </c>
      <c r="S306" s="83">
        <v>0</v>
      </c>
      <c r="T306" s="83">
        <v>0</v>
      </c>
      <c r="U306" s="83">
        <v>0</v>
      </c>
      <c r="V306" s="83">
        <v>0</v>
      </c>
      <c r="W306" s="83">
        <v>0</v>
      </c>
      <c r="X306" s="83">
        <v>0</v>
      </c>
      <c r="Y306" s="83">
        <v>0</v>
      </c>
      <c r="Z306" s="83">
        <v>0</v>
      </c>
      <c r="AA306" s="83">
        <v>443.49489030000001</v>
      </c>
      <c r="AB306" s="83">
        <v>0</v>
      </c>
      <c r="AC306" s="83">
        <v>1314</v>
      </c>
      <c r="AD306" s="83">
        <v>0</v>
      </c>
      <c r="AE306" s="83">
        <v>0</v>
      </c>
      <c r="AF306" s="83">
        <v>0</v>
      </c>
      <c r="AG306" s="83">
        <v>0</v>
      </c>
      <c r="AH306" s="83">
        <v>0</v>
      </c>
      <c r="AI306" s="83">
        <v>0</v>
      </c>
      <c r="AJ306" s="83">
        <v>0</v>
      </c>
      <c r="AK306" s="83">
        <v>0</v>
      </c>
      <c r="AL306" s="83">
        <v>0</v>
      </c>
      <c r="AM306" s="83">
        <v>0</v>
      </c>
      <c r="AN306" s="83">
        <v>1757.4948903</v>
      </c>
      <c r="AO306" s="83">
        <v>1.3447476000000001E-3</v>
      </c>
      <c r="AP306" s="83">
        <v>765.15021888368301</v>
      </c>
    </row>
    <row r="307" spans="1:42" x14ac:dyDescent="0.2">
      <c r="A307" s="83" t="s">
        <v>322</v>
      </c>
      <c r="B307" s="83">
        <v>2022</v>
      </c>
      <c r="C307" s="83" t="s">
        <v>321</v>
      </c>
      <c r="D307" s="83" t="s">
        <v>297</v>
      </c>
      <c r="E307" s="83">
        <v>0</v>
      </c>
      <c r="F307" s="83">
        <v>0</v>
      </c>
      <c r="G307" s="83">
        <v>0</v>
      </c>
      <c r="H307" s="83">
        <v>15</v>
      </c>
      <c r="I307" s="83">
        <v>0</v>
      </c>
      <c r="J307" s="83">
        <v>0</v>
      </c>
      <c r="K307" s="83">
        <v>0</v>
      </c>
      <c r="L307" s="83">
        <v>0</v>
      </c>
      <c r="M307" s="83">
        <v>0.40909090909090901</v>
      </c>
      <c r="N307" s="83">
        <v>0</v>
      </c>
      <c r="O307" s="83">
        <v>0</v>
      </c>
      <c r="P307" s="83">
        <v>1.17618471810454</v>
      </c>
      <c r="Q307" s="83">
        <v>0</v>
      </c>
      <c r="R307" s="83">
        <v>0</v>
      </c>
      <c r="S307" s="83">
        <v>0</v>
      </c>
      <c r="T307" s="83">
        <v>0</v>
      </c>
      <c r="U307" s="83">
        <v>0</v>
      </c>
      <c r="V307" s="83">
        <v>0</v>
      </c>
      <c r="W307" s="83">
        <v>0</v>
      </c>
      <c r="X307" s="83">
        <v>0</v>
      </c>
      <c r="Y307" s="83">
        <v>0</v>
      </c>
      <c r="Z307" s="83">
        <v>0</v>
      </c>
      <c r="AA307" s="83">
        <v>604.76575949999994</v>
      </c>
      <c r="AB307" s="83">
        <v>0</v>
      </c>
      <c r="AC307" s="83">
        <v>1314</v>
      </c>
      <c r="AD307" s="83">
        <v>0</v>
      </c>
      <c r="AE307" s="83">
        <v>0</v>
      </c>
      <c r="AF307" s="83">
        <v>0</v>
      </c>
      <c r="AG307" s="83">
        <v>0</v>
      </c>
      <c r="AH307" s="83">
        <v>0</v>
      </c>
      <c r="AI307" s="83">
        <v>0</v>
      </c>
      <c r="AJ307" s="83">
        <v>0</v>
      </c>
      <c r="AK307" s="83">
        <v>0</v>
      </c>
      <c r="AL307" s="83">
        <v>0</v>
      </c>
      <c r="AM307" s="83">
        <v>0</v>
      </c>
      <c r="AN307" s="83">
        <v>1918.7657595000001</v>
      </c>
      <c r="AO307" s="83">
        <v>1.3447476000000001E-3</v>
      </c>
      <c r="AP307" s="83">
        <v>700.83989843055099</v>
      </c>
    </row>
    <row r="308" spans="1:42" x14ac:dyDescent="0.2">
      <c r="A308" s="83" t="s">
        <v>322</v>
      </c>
      <c r="B308" s="83">
        <v>2024</v>
      </c>
      <c r="C308" s="83" t="s">
        <v>321</v>
      </c>
      <c r="D308" s="83" t="s">
        <v>297</v>
      </c>
      <c r="E308" s="83">
        <v>0</v>
      </c>
      <c r="F308" s="83">
        <v>0</v>
      </c>
      <c r="G308" s="83">
        <v>0</v>
      </c>
      <c r="H308" s="83">
        <v>15</v>
      </c>
      <c r="I308" s="83">
        <v>0</v>
      </c>
      <c r="J308" s="83">
        <v>0</v>
      </c>
      <c r="K308" s="83">
        <v>0</v>
      </c>
      <c r="L308" s="83">
        <v>0</v>
      </c>
      <c r="M308" s="83">
        <v>0.55454545454545401</v>
      </c>
      <c r="N308" s="83">
        <v>0</v>
      </c>
      <c r="O308" s="83">
        <v>0</v>
      </c>
      <c r="P308" s="83">
        <v>2.3713742283671402</v>
      </c>
      <c r="Q308" s="83">
        <v>0</v>
      </c>
      <c r="R308" s="83">
        <v>0</v>
      </c>
      <c r="S308" s="83">
        <v>0</v>
      </c>
      <c r="T308" s="83">
        <v>0</v>
      </c>
      <c r="U308" s="83">
        <v>0</v>
      </c>
      <c r="V308" s="83">
        <v>0</v>
      </c>
      <c r="W308" s="83">
        <v>0</v>
      </c>
      <c r="X308" s="83">
        <v>0</v>
      </c>
      <c r="Y308" s="83">
        <v>0</v>
      </c>
      <c r="Z308" s="83">
        <v>0</v>
      </c>
      <c r="AA308" s="83">
        <v>819.79358509999997</v>
      </c>
      <c r="AB308" s="83">
        <v>0</v>
      </c>
      <c r="AC308" s="83">
        <v>1314</v>
      </c>
      <c r="AD308" s="83">
        <v>0</v>
      </c>
      <c r="AE308" s="83">
        <v>0</v>
      </c>
      <c r="AF308" s="83">
        <v>0</v>
      </c>
      <c r="AG308" s="83">
        <v>0</v>
      </c>
      <c r="AH308" s="83">
        <v>0</v>
      </c>
      <c r="AI308" s="83">
        <v>0</v>
      </c>
      <c r="AJ308" s="83">
        <v>0</v>
      </c>
      <c r="AK308" s="83">
        <v>0</v>
      </c>
      <c r="AL308" s="83">
        <v>0</v>
      </c>
      <c r="AM308" s="83">
        <v>0</v>
      </c>
      <c r="AN308" s="83">
        <v>2133.7935851000002</v>
      </c>
      <c r="AO308" s="83">
        <v>1.3447476000000001E-3</v>
      </c>
      <c r="AP308" s="83">
        <v>630.21447312907605</v>
      </c>
    </row>
    <row r="309" spans="1:42" x14ac:dyDescent="0.2">
      <c r="A309" s="83" t="s">
        <v>322</v>
      </c>
      <c r="B309" s="83">
        <v>2026</v>
      </c>
      <c r="C309" s="83" t="s">
        <v>321</v>
      </c>
      <c r="D309" s="83" t="s">
        <v>297</v>
      </c>
      <c r="E309" s="83">
        <v>0</v>
      </c>
      <c r="F309" s="83">
        <v>0</v>
      </c>
      <c r="G309" s="83">
        <v>0</v>
      </c>
      <c r="H309" s="83">
        <v>15</v>
      </c>
      <c r="I309" s="83">
        <v>0</v>
      </c>
      <c r="J309" s="83">
        <v>0</v>
      </c>
      <c r="K309" s="83">
        <v>0</v>
      </c>
      <c r="L309" s="83">
        <v>0</v>
      </c>
      <c r="M309" s="83">
        <v>0.75818181818181796</v>
      </c>
      <c r="N309" s="83">
        <v>0</v>
      </c>
      <c r="O309" s="83">
        <v>0</v>
      </c>
      <c r="P309" s="83">
        <v>2.5263079796708801</v>
      </c>
      <c r="Q309" s="83">
        <v>0</v>
      </c>
      <c r="R309" s="83">
        <v>0</v>
      </c>
      <c r="S309" s="83">
        <v>0</v>
      </c>
      <c r="T309" s="83">
        <v>0</v>
      </c>
      <c r="U309" s="83">
        <v>0</v>
      </c>
      <c r="V309" s="83">
        <v>0</v>
      </c>
      <c r="W309" s="83">
        <v>0</v>
      </c>
      <c r="X309" s="83">
        <v>0</v>
      </c>
      <c r="Y309" s="83">
        <v>0</v>
      </c>
      <c r="Z309" s="83">
        <v>0</v>
      </c>
      <c r="AA309" s="83">
        <v>1120.8325409399999</v>
      </c>
      <c r="AB309" s="83">
        <v>0</v>
      </c>
      <c r="AC309" s="83">
        <v>1314</v>
      </c>
      <c r="AD309" s="83">
        <v>0</v>
      </c>
      <c r="AE309" s="83">
        <v>0</v>
      </c>
      <c r="AF309" s="83">
        <v>0</v>
      </c>
      <c r="AG309" s="83">
        <v>0</v>
      </c>
      <c r="AH309" s="83">
        <v>0</v>
      </c>
      <c r="AI309" s="83">
        <v>0</v>
      </c>
      <c r="AJ309" s="83">
        <v>0</v>
      </c>
      <c r="AK309" s="83">
        <v>0</v>
      </c>
      <c r="AL309" s="83">
        <v>0</v>
      </c>
      <c r="AM309" s="83">
        <v>0</v>
      </c>
      <c r="AN309" s="83">
        <v>2434.8325409399999</v>
      </c>
      <c r="AO309" s="83">
        <v>1.3447476000000001E-3</v>
      </c>
      <c r="AP309" s="83">
        <v>552.29572358222299</v>
      </c>
    </row>
    <row r="310" spans="1:42" x14ac:dyDescent="0.2">
      <c r="A310" s="83" t="s">
        <v>322</v>
      </c>
      <c r="B310" s="83">
        <v>2028</v>
      </c>
      <c r="C310" s="83" t="s">
        <v>321</v>
      </c>
      <c r="D310" s="83" t="s">
        <v>297</v>
      </c>
      <c r="E310" s="83">
        <v>0</v>
      </c>
      <c r="F310" s="83">
        <v>0</v>
      </c>
      <c r="G310" s="83">
        <v>0</v>
      </c>
      <c r="H310" s="83">
        <v>15</v>
      </c>
      <c r="I310" s="83">
        <v>0</v>
      </c>
      <c r="J310" s="83">
        <v>0</v>
      </c>
      <c r="K310" s="83">
        <v>0</v>
      </c>
      <c r="L310" s="83">
        <v>0</v>
      </c>
      <c r="M310" s="83">
        <v>1.0290909090909099</v>
      </c>
      <c r="N310" s="83">
        <v>0</v>
      </c>
      <c r="O310" s="83">
        <v>0</v>
      </c>
      <c r="P310" s="83">
        <v>2.5263079796708801</v>
      </c>
      <c r="Q310" s="83">
        <v>0</v>
      </c>
      <c r="R310" s="83">
        <v>0</v>
      </c>
      <c r="S310" s="83">
        <v>0</v>
      </c>
      <c r="T310" s="83">
        <v>0</v>
      </c>
      <c r="U310" s="83">
        <v>0</v>
      </c>
      <c r="V310" s="83">
        <v>0</v>
      </c>
      <c r="W310" s="83">
        <v>0</v>
      </c>
      <c r="X310" s="83">
        <v>0</v>
      </c>
      <c r="Y310" s="83">
        <v>0</v>
      </c>
      <c r="Z310" s="83">
        <v>0</v>
      </c>
      <c r="AA310" s="83">
        <v>1521.3218661200001</v>
      </c>
      <c r="AB310" s="83">
        <v>0</v>
      </c>
      <c r="AC310" s="83">
        <v>1314</v>
      </c>
      <c r="AD310" s="83">
        <v>0</v>
      </c>
      <c r="AE310" s="83">
        <v>0</v>
      </c>
      <c r="AF310" s="83">
        <v>0</v>
      </c>
      <c r="AG310" s="83">
        <v>0</v>
      </c>
      <c r="AH310" s="83">
        <v>0</v>
      </c>
      <c r="AI310" s="83">
        <v>0</v>
      </c>
      <c r="AJ310" s="83">
        <v>0</v>
      </c>
      <c r="AK310" s="83">
        <v>0</v>
      </c>
      <c r="AL310" s="83">
        <v>0</v>
      </c>
      <c r="AM310" s="83">
        <v>0</v>
      </c>
      <c r="AN310" s="83">
        <v>2835.3218661199999</v>
      </c>
      <c r="AO310" s="83">
        <v>1.3447476000000001E-3</v>
      </c>
      <c r="AP310" s="83">
        <v>474.28393088937702</v>
      </c>
    </row>
    <row r="311" spans="1:42" x14ac:dyDescent="0.2">
      <c r="A311" s="83" t="s">
        <v>322</v>
      </c>
      <c r="B311" s="83">
        <v>2030</v>
      </c>
      <c r="C311" s="83" t="s">
        <v>321</v>
      </c>
      <c r="D311" s="83" t="s">
        <v>297</v>
      </c>
      <c r="E311" s="83">
        <v>0</v>
      </c>
      <c r="F311" s="83">
        <v>0</v>
      </c>
      <c r="G311" s="83">
        <v>0</v>
      </c>
      <c r="H311" s="83">
        <v>15</v>
      </c>
      <c r="I311" s="83">
        <v>0</v>
      </c>
      <c r="J311" s="83">
        <v>0</v>
      </c>
      <c r="K311" s="83">
        <v>0</v>
      </c>
      <c r="L311" s="83">
        <v>0</v>
      </c>
      <c r="M311" s="83">
        <v>1.43363636363636</v>
      </c>
      <c r="N311" s="83">
        <v>0</v>
      </c>
      <c r="O311" s="83">
        <v>0</v>
      </c>
      <c r="P311" s="83">
        <v>8.1886932670617991</v>
      </c>
      <c r="Q311" s="83">
        <v>0</v>
      </c>
      <c r="R311" s="83">
        <v>0</v>
      </c>
      <c r="S311" s="83">
        <v>0</v>
      </c>
      <c r="T311" s="83">
        <v>0</v>
      </c>
      <c r="U311" s="83">
        <v>0</v>
      </c>
      <c r="V311" s="83">
        <v>0</v>
      </c>
      <c r="W311" s="83">
        <v>0</v>
      </c>
      <c r="X311" s="83">
        <v>0</v>
      </c>
      <c r="Y311" s="83">
        <v>0</v>
      </c>
      <c r="Z311" s="83">
        <v>0</v>
      </c>
      <c r="AA311" s="83">
        <v>2119.3680060699999</v>
      </c>
      <c r="AB311" s="83">
        <v>0</v>
      </c>
      <c r="AC311" s="83">
        <v>1314</v>
      </c>
      <c r="AD311" s="83">
        <v>0</v>
      </c>
      <c r="AE311" s="83">
        <v>0</v>
      </c>
      <c r="AF311" s="83">
        <v>0</v>
      </c>
      <c r="AG311" s="83">
        <v>0</v>
      </c>
      <c r="AH311" s="83">
        <v>0</v>
      </c>
      <c r="AI311" s="83">
        <v>0</v>
      </c>
      <c r="AJ311" s="83">
        <v>0</v>
      </c>
      <c r="AK311" s="83">
        <v>0</v>
      </c>
      <c r="AL311" s="83">
        <v>0</v>
      </c>
      <c r="AM311" s="83">
        <v>0</v>
      </c>
      <c r="AN311" s="83">
        <v>3433.3680060699999</v>
      </c>
      <c r="AO311" s="83">
        <v>1.3447476000000001E-3</v>
      </c>
      <c r="AP311" s="83">
        <v>391.67010283271702</v>
      </c>
    </row>
    <row r="312" spans="1:42" x14ac:dyDescent="0.2">
      <c r="A312" s="83" t="s">
        <v>322</v>
      </c>
      <c r="B312" s="83">
        <v>2032</v>
      </c>
      <c r="C312" s="83" t="s">
        <v>321</v>
      </c>
      <c r="D312" s="83" t="s">
        <v>297</v>
      </c>
      <c r="E312" s="83">
        <v>0</v>
      </c>
      <c r="F312" s="83">
        <v>0</v>
      </c>
      <c r="G312" s="83">
        <v>0</v>
      </c>
      <c r="H312" s="83">
        <v>15</v>
      </c>
      <c r="I312" s="83">
        <v>0</v>
      </c>
      <c r="J312" s="83">
        <v>0</v>
      </c>
      <c r="K312" s="83">
        <v>0</v>
      </c>
      <c r="L312" s="83">
        <v>0</v>
      </c>
      <c r="M312" s="83">
        <v>1.93818181818182</v>
      </c>
      <c r="N312" s="83">
        <v>0</v>
      </c>
      <c r="O312" s="83">
        <v>0</v>
      </c>
      <c r="P312" s="83">
        <v>8.2086932670617898</v>
      </c>
      <c r="Q312" s="83">
        <v>0</v>
      </c>
      <c r="R312" s="83">
        <v>0</v>
      </c>
      <c r="S312" s="83">
        <v>0</v>
      </c>
      <c r="T312" s="83">
        <v>0</v>
      </c>
      <c r="U312" s="83">
        <v>0</v>
      </c>
      <c r="V312" s="83">
        <v>0</v>
      </c>
      <c r="W312" s="83">
        <v>0</v>
      </c>
      <c r="X312" s="83">
        <v>0</v>
      </c>
      <c r="Y312" s="83">
        <v>0</v>
      </c>
      <c r="Z312" s="83">
        <v>0</v>
      </c>
      <c r="AA312" s="83">
        <v>2865.2457761199998</v>
      </c>
      <c r="AB312" s="83">
        <v>0</v>
      </c>
      <c r="AC312" s="83">
        <v>1314</v>
      </c>
      <c r="AD312" s="83">
        <v>0</v>
      </c>
      <c r="AE312" s="83">
        <v>0</v>
      </c>
      <c r="AF312" s="83">
        <v>0</v>
      </c>
      <c r="AG312" s="83">
        <v>0</v>
      </c>
      <c r="AH312" s="83">
        <v>0</v>
      </c>
      <c r="AI312" s="83">
        <v>0</v>
      </c>
      <c r="AJ312" s="83">
        <v>0</v>
      </c>
      <c r="AK312" s="83">
        <v>0</v>
      </c>
      <c r="AL312" s="83">
        <v>0</v>
      </c>
      <c r="AM312" s="83">
        <v>0</v>
      </c>
      <c r="AN312" s="83">
        <v>4179.2457761200003</v>
      </c>
      <c r="AO312" s="83">
        <v>1.3447476000000001E-3</v>
      </c>
      <c r="AP312" s="83">
        <v>321.76801079367402</v>
      </c>
    </row>
    <row r="313" spans="1:42" x14ac:dyDescent="0.2">
      <c r="A313" s="83" t="s">
        <v>322</v>
      </c>
      <c r="B313" s="83">
        <v>2034</v>
      </c>
      <c r="C313" s="83" t="s">
        <v>321</v>
      </c>
      <c r="D313" s="83" t="s">
        <v>297</v>
      </c>
      <c r="E313" s="83">
        <v>0</v>
      </c>
      <c r="F313" s="83">
        <v>0</v>
      </c>
      <c r="G313" s="83">
        <v>0</v>
      </c>
      <c r="H313" s="83">
        <v>15</v>
      </c>
      <c r="I313" s="83">
        <v>0</v>
      </c>
      <c r="J313" s="83">
        <v>0</v>
      </c>
      <c r="K313" s="83">
        <v>0</v>
      </c>
      <c r="L313" s="83">
        <v>0</v>
      </c>
      <c r="M313" s="83">
        <v>2.5336363636363499</v>
      </c>
      <c r="N313" s="83">
        <v>0</v>
      </c>
      <c r="O313" s="83">
        <v>0</v>
      </c>
      <c r="P313" s="83">
        <v>8.7227696846392302</v>
      </c>
      <c r="Q313" s="83">
        <v>0</v>
      </c>
      <c r="R313" s="83">
        <v>0</v>
      </c>
      <c r="S313" s="83">
        <v>0</v>
      </c>
      <c r="T313" s="83">
        <v>0</v>
      </c>
      <c r="U313" s="83">
        <v>0</v>
      </c>
      <c r="V313" s="83">
        <v>9.8376538745040296</v>
      </c>
      <c r="W313" s="83">
        <v>0</v>
      </c>
      <c r="X313" s="83">
        <v>0</v>
      </c>
      <c r="Y313" s="83">
        <v>0</v>
      </c>
      <c r="Z313" s="83">
        <v>0</v>
      </c>
      <c r="AA313" s="83">
        <v>3745.5159371700001</v>
      </c>
      <c r="AB313" s="83">
        <v>0</v>
      </c>
      <c r="AC313" s="83">
        <v>1314</v>
      </c>
      <c r="AD313" s="83">
        <v>0</v>
      </c>
      <c r="AE313" s="83">
        <v>0</v>
      </c>
      <c r="AF313" s="83">
        <v>0</v>
      </c>
      <c r="AG313" s="83">
        <v>0</v>
      </c>
      <c r="AH313" s="83">
        <v>0</v>
      </c>
      <c r="AI313" s="83">
        <v>0</v>
      </c>
      <c r="AJ313" s="83">
        <v>0</v>
      </c>
      <c r="AK313" s="83">
        <v>0</v>
      </c>
      <c r="AL313" s="83">
        <v>0</v>
      </c>
      <c r="AM313" s="83">
        <v>0</v>
      </c>
      <c r="AN313" s="83">
        <v>5069.3535910444998</v>
      </c>
      <c r="AO313" s="83">
        <v>1.3447476000000001E-3</v>
      </c>
      <c r="AP313" s="83">
        <v>265.270034107627</v>
      </c>
    </row>
    <row r="314" spans="1:42" x14ac:dyDescent="0.2">
      <c r="A314" s="83" t="s">
        <v>322</v>
      </c>
      <c r="B314" s="83">
        <v>2036</v>
      </c>
      <c r="C314" s="83" t="s">
        <v>321</v>
      </c>
      <c r="D314" s="83" t="s">
        <v>297</v>
      </c>
      <c r="E314" s="83">
        <v>0</v>
      </c>
      <c r="F314" s="83">
        <v>0</v>
      </c>
      <c r="G314" s="83">
        <v>0</v>
      </c>
      <c r="H314" s="83">
        <v>15</v>
      </c>
      <c r="I314" s="83">
        <v>0</v>
      </c>
      <c r="J314" s="83">
        <v>0</v>
      </c>
      <c r="K314" s="83">
        <v>0</v>
      </c>
      <c r="L314" s="83">
        <v>0</v>
      </c>
      <c r="M314" s="83">
        <v>3.2309090909090901</v>
      </c>
      <c r="N314" s="83">
        <v>0</v>
      </c>
      <c r="O314" s="83">
        <v>0</v>
      </c>
      <c r="P314" s="83">
        <v>8.3487268738739999</v>
      </c>
      <c r="Q314" s="83">
        <v>0</v>
      </c>
      <c r="R314" s="83">
        <v>0</v>
      </c>
      <c r="S314" s="83">
        <v>0</v>
      </c>
      <c r="T314" s="83">
        <v>0</v>
      </c>
      <c r="U314" s="83">
        <v>0</v>
      </c>
      <c r="V314" s="83">
        <v>0</v>
      </c>
      <c r="W314" s="83">
        <v>0</v>
      </c>
      <c r="X314" s="83">
        <v>0</v>
      </c>
      <c r="Y314" s="83">
        <v>0</v>
      </c>
      <c r="Z314" s="83">
        <v>0</v>
      </c>
      <c r="AA314" s="83">
        <v>4776.3055761400001</v>
      </c>
      <c r="AB314" s="83">
        <v>0</v>
      </c>
      <c r="AC314" s="83">
        <v>1314</v>
      </c>
      <c r="AD314" s="83">
        <v>0</v>
      </c>
      <c r="AE314" s="83">
        <v>0</v>
      </c>
      <c r="AF314" s="83">
        <v>0</v>
      </c>
      <c r="AG314" s="83">
        <v>0</v>
      </c>
      <c r="AH314" s="83">
        <v>0</v>
      </c>
      <c r="AI314" s="83">
        <v>0</v>
      </c>
      <c r="AJ314" s="83">
        <v>0</v>
      </c>
      <c r="AK314" s="83">
        <v>0</v>
      </c>
      <c r="AL314" s="83">
        <v>0</v>
      </c>
      <c r="AM314" s="83">
        <v>0</v>
      </c>
      <c r="AN314" s="83">
        <v>6090.3055761400001</v>
      </c>
      <c r="AO314" s="83">
        <v>1.3447476000000001E-3</v>
      </c>
      <c r="AP314" s="83">
        <v>220.80133470942999</v>
      </c>
    </row>
    <row r="315" spans="1:42" x14ac:dyDescent="0.2">
      <c r="A315" s="83" t="s">
        <v>322</v>
      </c>
      <c r="B315" s="83">
        <v>2038</v>
      </c>
      <c r="C315" s="83" t="s">
        <v>321</v>
      </c>
      <c r="D315" s="83" t="s">
        <v>297</v>
      </c>
      <c r="E315" s="83">
        <v>0</v>
      </c>
      <c r="F315" s="83">
        <v>0</v>
      </c>
      <c r="G315" s="83">
        <v>0</v>
      </c>
      <c r="H315" s="83">
        <v>15</v>
      </c>
      <c r="I315" s="83">
        <v>0</v>
      </c>
      <c r="J315" s="83">
        <v>0</v>
      </c>
      <c r="K315" s="83">
        <v>0</v>
      </c>
      <c r="L315" s="83">
        <v>0</v>
      </c>
      <c r="M315" s="83">
        <v>3.98818181818182</v>
      </c>
      <c r="N315" s="83">
        <v>0</v>
      </c>
      <c r="O315" s="83">
        <v>0</v>
      </c>
      <c r="P315" s="83">
        <v>7.5465849665346898</v>
      </c>
      <c r="Q315" s="83">
        <v>0</v>
      </c>
      <c r="R315" s="83">
        <v>0</v>
      </c>
      <c r="S315" s="83">
        <v>0</v>
      </c>
      <c r="T315" s="83">
        <v>0</v>
      </c>
      <c r="U315" s="83">
        <v>0</v>
      </c>
      <c r="V315" s="83">
        <v>0</v>
      </c>
      <c r="W315" s="83">
        <v>0</v>
      </c>
      <c r="X315" s="83">
        <v>0</v>
      </c>
      <c r="Y315" s="83">
        <v>0</v>
      </c>
      <c r="Z315" s="83">
        <v>0</v>
      </c>
      <c r="AA315" s="83">
        <v>5895.7941931699997</v>
      </c>
      <c r="AB315" s="83">
        <v>0</v>
      </c>
      <c r="AC315" s="83">
        <v>1314</v>
      </c>
      <c r="AD315" s="83">
        <v>0</v>
      </c>
      <c r="AE315" s="83">
        <v>0</v>
      </c>
      <c r="AF315" s="83">
        <v>0</v>
      </c>
      <c r="AG315" s="83">
        <v>0</v>
      </c>
      <c r="AH315" s="83">
        <v>0</v>
      </c>
      <c r="AI315" s="83">
        <v>0</v>
      </c>
      <c r="AJ315" s="83">
        <v>0</v>
      </c>
      <c r="AK315" s="83">
        <v>0</v>
      </c>
      <c r="AL315" s="83">
        <v>0</v>
      </c>
      <c r="AM315" s="83">
        <v>0</v>
      </c>
      <c r="AN315" s="83">
        <v>7209.7941931699997</v>
      </c>
      <c r="AO315" s="83">
        <v>1.3447476000000001E-3</v>
      </c>
      <c r="AP315" s="83">
        <v>186.51678036439699</v>
      </c>
    </row>
    <row r="316" spans="1:42" x14ac:dyDescent="0.2">
      <c r="A316" s="83" t="s">
        <v>322</v>
      </c>
      <c r="B316" s="83">
        <v>2040</v>
      </c>
      <c r="C316" s="83" t="s">
        <v>321</v>
      </c>
      <c r="D316" s="83" t="s">
        <v>297</v>
      </c>
      <c r="E316" s="83">
        <v>0</v>
      </c>
      <c r="F316" s="83">
        <v>0</v>
      </c>
      <c r="G316" s="83">
        <v>0</v>
      </c>
      <c r="H316" s="83">
        <v>15</v>
      </c>
      <c r="I316" s="83">
        <v>0</v>
      </c>
      <c r="J316" s="83">
        <v>0</v>
      </c>
      <c r="K316" s="83">
        <v>0</v>
      </c>
      <c r="L316" s="83">
        <v>0</v>
      </c>
      <c r="M316" s="83">
        <v>4.88090909090909</v>
      </c>
      <c r="N316" s="83">
        <v>0</v>
      </c>
      <c r="O316" s="83">
        <v>0</v>
      </c>
      <c r="P316" s="83">
        <v>6.3513954562721002</v>
      </c>
      <c r="Q316" s="83">
        <v>0</v>
      </c>
      <c r="R316" s="83">
        <v>0</v>
      </c>
      <c r="S316" s="83">
        <v>0</v>
      </c>
      <c r="T316" s="83">
        <v>0</v>
      </c>
      <c r="U316" s="83">
        <v>0</v>
      </c>
      <c r="V316" s="83">
        <v>0</v>
      </c>
      <c r="W316" s="83">
        <v>0</v>
      </c>
      <c r="X316" s="83">
        <v>0</v>
      </c>
      <c r="Y316" s="83">
        <v>0</v>
      </c>
      <c r="Z316" s="83">
        <v>0</v>
      </c>
      <c r="AA316" s="83">
        <v>7215.5274727899996</v>
      </c>
      <c r="AB316" s="83">
        <v>0</v>
      </c>
      <c r="AC316" s="83">
        <v>1314</v>
      </c>
      <c r="AD316" s="83">
        <v>0</v>
      </c>
      <c r="AE316" s="83">
        <v>0</v>
      </c>
      <c r="AF316" s="83">
        <v>0</v>
      </c>
      <c r="AG316" s="83">
        <v>0</v>
      </c>
      <c r="AH316" s="83">
        <v>0</v>
      </c>
      <c r="AI316" s="83">
        <v>0</v>
      </c>
      <c r="AJ316" s="83">
        <v>0</v>
      </c>
      <c r="AK316" s="83">
        <v>0</v>
      </c>
      <c r="AL316" s="83">
        <v>0</v>
      </c>
      <c r="AM316" s="83">
        <v>0</v>
      </c>
      <c r="AN316" s="83">
        <v>8529.5274727899996</v>
      </c>
      <c r="AO316" s="83">
        <v>1.3447476000000001E-3</v>
      </c>
      <c r="AP316" s="83">
        <v>157.65792469628201</v>
      </c>
    </row>
    <row r="317" spans="1:42" x14ac:dyDescent="0.2">
      <c r="A317" s="83" t="s">
        <v>322</v>
      </c>
      <c r="B317" s="83">
        <v>2042</v>
      </c>
      <c r="C317" s="83" t="s">
        <v>321</v>
      </c>
      <c r="D317" s="83" t="s">
        <v>297</v>
      </c>
      <c r="E317" s="83">
        <v>0</v>
      </c>
      <c r="F317" s="83">
        <v>0</v>
      </c>
      <c r="G317" s="83">
        <v>0</v>
      </c>
      <c r="H317" s="83">
        <v>15</v>
      </c>
      <c r="I317" s="83">
        <v>0</v>
      </c>
      <c r="J317" s="83">
        <v>0</v>
      </c>
      <c r="K317" s="83">
        <v>0</v>
      </c>
      <c r="L317" s="83">
        <v>0</v>
      </c>
      <c r="M317" s="83">
        <v>5.83</v>
      </c>
      <c r="N317" s="83">
        <v>0</v>
      </c>
      <c r="O317" s="83">
        <v>0</v>
      </c>
      <c r="P317" s="83">
        <v>8.6855972764652094</v>
      </c>
      <c r="Q317" s="83">
        <v>0</v>
      </c>
      <c r="R317" s="83">
        <v>0</v>
      </c>
      <c r="S317" s="83">
        <v>0</v>
      </c>
      <c r="T317" s="83">
        <v>0</v>
      </c>
      <c r="U317" s="83">
        <v>0</v>
      </c>
      <c r="V317" s="83">
        <v>0</v>
      </c>
      <c r="W317" s="83">
        <v>0</v>
      </c>
      <c r="X317" s="83">
        <v>0</v>
      </c>
      <c r="Y317" s="83">
        <v>0</v>
      </c>
      <c r="Z317" s="83">
        <v>0</v>
      </c>
      <c r="AA317" s="83">
        <v>8618.5840348300007</v>
      </c>
      <c r="AB317" s="83">
        <v>0</v>
      </c>
      <c r="AC317" s="83">
        <v>1314</v>
      </c>
      <c r="AD317" s="83">
        <v>0</v>
      </c>
      <c r="AE317" s="83">
        <v>0</v>
      </c>
      <c r="AF317" s="83">
        <v>0</v>
      </c>
      <c r="AG317" s="83">
        <v>0</v>
      </c>
      <c r="AH317" s="83">
        <v>0</v>
      </c>
      <c r="AI317" s="83">
        <v>0</v>
      </c>
      <c r="AJ317" s="83">
        <v>0</v>
      </c>
      <c r="AK317" s="83">
        <v>0</v>
      </c>
      <c r="AL317" s="83">
        <v>0</v>
      </c>
      <c r="AM317" s="83">
        <v>0</v>
      </c>
      <c r="AN317" s="83">
        <v>9932.5840348300007</v>
      </c>
      <c r="AO317" s="83">
        <v>1.3447476000000001E-3</v>
      </c>
      <c r="AP317" s="83">
        <v>135.38748781630699</v>
      </c>
    </row>
    <row r="318" spans="1:42" x14ac:dyDescent="0.2">
      <c r="A318" s="83" t="s">
        <v>322</v>
      </c>
      <c r="B318" s="83">
        <v>2044</v>
      </c>
      <c r="C318" s="83" t="s">
        <v>321</v>
      </c>
      <c r="D318" s="83" t="s">
        <v>297</v>
      </c>
      <c r="E318" s="83">
        <v>0</v>
      </c>
      <c r="F318" s="83">
        <v>0</v>
      </c>
      <c r="G318" s="83">
        <v>0</v>
      </c>
      <c r="H318" s="83">
        <v>15</v>
      </c>
      <c r="I318" s="83">
        <v>0</v>
      </c>
      <c r="J318" s="83">
        <v>0</v>
      </c>
      <c r="K318" s="83">
        <v>0</v>
      </c>
      <c r="L318" s="83">
        <v>0</v>
      </c>
      <c r="M318" s="83">
        <v>6.2536363636363603</v>
      </c>
      <c r="N318" s="83">
        <v>0</v>
      </c>
      <c r="O318" s="83">
        <v>0</v>
      </c>
      <c r="P318" s="83">
        <v>9.4475988091496905</v>
      </c>
      <c r="Q318" s="83">
        <v>0</v>
      </c>
      <c r="R318" s="83">
        <v>0</v>
      </c>
      <c r="S318" s="83">
        <v>0</v>
      </c>
      <c r="T318" s="83">
        <v>0</v>
      </c>
      <c r="U318" s="83">
        <v>0</v>
      </c>
      <c r="V318" s="83">
        <v>0</v>
      </c>
      <c r="W318" s="83">
        <v>0</v>
      </c>
      <c r="X318" s="83">
        <v>0</v>
      </c>
      <c r="Y318" s="83">
        <v>0</v>
      </c>
      <c r="Z318" s="83">
        <v>0</v>
      </c>
      <c r="AA318" s="83">
        <v>9244.8525768899999</v>
      </c>
      <c r="AB318" s="83">
        <v>0</v>
      </c>
      <c r="AC318" s="83">
        <v>1314</v>
      </c>
      <c r="AD318" s="83">
        <v>0</v>
      </c>
      <c r="AE318" s="83">
        <v>0</v>
      </c>
      <c r="AF318" s="83">
        <v>0</v>
      </c>
      <c r="AG318" s="83">
        <v>0</v>
      </c>
      <c r="AH318" s="83">
        <v>0</v>
      </c>
      <c r="AI318" s="83">
        <v>0</v>
      </c>
      <c r="AJ318" s="83">
        <v>0</v>
      </c>
      <c r="AK318" s="83">
        <v>0</v>
      </c>
      <c r="AL318" s="83">
        <v>0</v>
      </c>
      <c r="AM318" s="83">
        <v>0</v>
      </c>
      <c r="AN318" s="83">
        <v>10558.85257689</v>
      </c>
      <c r="AO318" s="83">
        <v>1.3447476000000001E-3</v>
      </c>
      <c r="AP318" s="83">
        <v>127.35736105864601</v>
      </c>
    </row>
    <row r="319" spans="1:42" x14ac:dyDescent="0.2">
      <c r="A319" s="83" t="s">
        <v>322</v>
      </c>
      <c r="B319" s="83">
        <v>2046</v>
      </c>
      <c r="C319" s="83" t="s">
        <v>321</v>
      </c>
      <c r="D319" s="83" t="s">
        <v>297</v>
      </c>
      <c r="E319" s="83">
        <v>0</v>
      </c>
      <c r="F319" s="83">
        <v>0</v>
      </c>
      <c r="G319" s="83">
        <v>0</v>
      </c>
      <c r="H319" s="83">
        <v>15</v>
      </c>
      <c r="I319" s="83">
        <v>0</v>
      </c>
      <c r="J319" s="83">
        <v>0</v>
      </c>
      <c r="K319" s="83">
        <v>0</v>
      </c>
      <c r="L319" s="83">
        <v>0</v>
      </c>
      <c r="M319" s="83">
        <v>6.7418181818181804</v>
      </c>
      <c r="N319" s="83">
        <v>0</v>
      </c>
      <c r="O319" s="83">
        <v>0</v>
      </c>
      <c r="P319" s="83">
        <v>9.2933719224771991</v>
      </c>
      <c r="Q319" s="83">
        <v>0</v>
      </c>
      <c r="R319" s="83">
        <v>0</v>
      </c>
      <c r="S319" s="83">
        <v>0</v>
      </c>
      <c r="T319" s="83">
        <v>0</v>
      </c>
      <c r="U319" s="83">
        <v>0</v>
      </c>
      <c r="V319" s="83">
        <v>0</v>
      </c>
      <c r="W319" s="83">
        <v>0</v>
      </c>
      <c r="X319" s="83">
        <v>0</v>
      </c>
      <c r="Y319" s="83">
        <v>0</v>
      </c>
      <c r="Z319" s="83">
        <v>0</v>
      </c>
      <c r="AA319" s="83">
        <v>9966.5397165600007</v>
      </c>
      <c r="AB319" s="83">
        <v>0</v>
      </c>
      <c r="AC319" s="83">
        <v>1314</v>
      </c>
      <c r="AD319" s="83">
        <v>0</v>
      </c>
      <c r="AE319" s="83">
        <v>0</v>
      </c>
      <c r="AF319" s="83">
        <v>0</v>
      </c>
      <c r="AG319" s="83">
        <v>0</v>
      </c>
      <c r="AH319" s="83">
        <v>0</v>
      </c>
      <c r="AI319" s="83">
        <v>0</v>
      </c>
      <c r="AJ319" s="83">
        <v>0</v>
      </c>
      <c r="AK319" s="83">
        <v>0</v>
      </c>
      <c r="AL319" s="83">
        <v>0</v>
      </c>
      <c r="AM319" s="83">
        <v>0</v>
      </c>
      <c r="AN319" s="83">
        <v>11280.539716560001</v>
      </c>
      <c r="AO319" s="83">
        <v>1.3447476000000001E-3</v>
      </c>
      <c r="AP319" s="83">
        <v>119.20950892322</v>
      </c>
    </row>
    <row r="320" spans="1:42" x14ac:dyDescent="0.2">
      <c r="A320" s="83" t="s">
        <v>322</v>
      </c>
      <c r="B320" s="83">
        <v>2048</v>
      </c>
      <c r="C320" s="83" t="s">
        <v>321</v>
      </c>
      <c r="D320" s="83" t="s">
        <v>297</v>
      </c>
      <c r="E320" s="83">
        <v>0</v>
      </c>
      <c r="F320" s="83">
        <v>0</v>
      </c>
      <c r="G320" s="83">
        <v>0</v>
      </c>
      <c r="H320" s="83">
        <v>15</v>
      </c>
      <c r="I320" s="83">
        <v>0</v>
      </c>
      <c r="J320" s="83">
        <v>0</v>
      </c>
      <c r="K320" s="83">
        <v>0</v>
      </c>
      <c r="L320" s="83">
        <v>0</v>
      </c>
      <c r="M320" s="83">
        <v>7.3590909090909102</v>
      </c>
      <c r="N320" s="83">
        <v>0</v>
      </c>
      <c r="O320" s="83">
        <v>0</v>
      </c>
      <c r="P320" s="83">
        <v>10.6777800891485</v>
      </c>
      <c r="Q320" s="83">
        <v>0</v>
      </c>
      <c r="R320" s="83">
        <v>0</v>
      </c>
      <c r="S320" s="83">
        <v>0</v>
      </c>
      <c r="T320" s="83">
        <v>0</v>
      </c>
      <c r="U320" s="83">
        <v>0</v>
      </c>
      <c r="V320" s="83">
        <v>32.220344692268199</v>
      </c>
      <c r="W320" s="83">
        <v>0</v>
      </c>
      <c r="X320" s="83">
        <v>0</v>
      </c>
      <c r="Y320" s="83">
        <v>0</v>
      </c>
      <c r="Z320" s="83">
        <v>0</v>
      </c>
      <c r="AA320" s="83">
        <v>10879.064051449999</v>
      </c>
      <c r="AB320" s="83">
        <v>0</v>
      </c>
      <c r="AC320" s="83">
        <v>1314</v>
      </c>
      <c r="AD320" s="83">
        <v>0</v>
      </c>
      <c r="AE320" s="83">
        <v>0</v>
      </c>
      <c r="AF320" s="83">
        <v>0</v>
      </c>
      <c r="AG320" s="83">
        <v>0</v>
      </c>
      <c r="AH320" s="83">
        <v>0</v>
      </c>
      <c r="AI320" s="83">
        <v>0</v>
      </c>
      <c r="AJ320" s="83">
        <v>0</v>
      </c>
      <c r="AK320" s="83">
        <v>0</v>
      </c>
      <c r="AL320" s="83">
        <v>0</v>
      </c>
      <c r="AM320" s="83">
        <v>0</v>
      </c>
      <c r="AN320" s="83">
        <v>12225.2843961422</v>
      </c>
      <c r="AO320" s="83">
        <v>1.3447476000000001E-3</v>
      </c>
      <c r="AP320" s="83">
        <v>109.997244761384</v>
      </c>
    </row>
    <row r="321" spans="1:42" x14ac:dyDescent="0.2">
      <c r="A321" s="83" t="s">
        <v>322</v>
      </c>
      <c r="B321" s="83">
        <v>2050</v>
      </c>
      <c r="C321" s="83" t="s">
        <v>321</v>
      </c>
      <c r="D321" s="83" t="s">
        <v>297</v>
      </c>
      <c r="E321" s="83">
        <v>0</v>
      </c>
      <c r="F321" s="83">
        <v>0</v>
      </c>
      <c r="G321" s="83">
        <v>0</v>
      </c>
      <c r="H321" s="83">
        <v>15</v>
      </c>
      <c r="I321" s="83">
        <v>0</v>
      </c>
      <c r="J321" s="83">
        <v>0</v>
      </c>
      <c r="K321" s="83">
        <v>0</v>
      </c>
      <c r="L321" s="83">
        <v>0</v>
      </c>
      <c r="M321" s="83">
        <v>8.0281818181818192</v>
      </c>
      <c r="N321" s="83">
        <v>0</v>
      </c>
      <c r="O321" s="83">
        <v>0</v>
      </c>
      <c r="P321" s="83">
        <v>11.5127383150394</v>
      </c>
      <c r="Q321" s="83">
        <v>0</v>
      </c>
      <c r="R321" s="83">
        <v>0</v>
      </c>
      <c r="S321" s="83">
        <v>0</v>
      </c>
      <c r="T321" s="83">
        <v>0</v>
      </c>
      <c r="U321" s="83">
        <v>0</v>
      </c>
      <c r="V321" s="83">
        <v>0</v>
      </c>
      <c r="W321" s="83">
        <v>0</v>
      </c>
      <c r="X321" s="83">
        <v>0</v>
      </c>
      <c r="Y321" s="83">
        <v>0</v>
      </c>
      <c r="Z321" s="83">
        <v>0</v>
      </c>
      <c r="AA321" s="83">
        <v>11868.19204921</v>
      </c>
      <c r="AB321" s="83">
        <v>0</v>
      </c>
      <c r="AC321" s="83">
        <v>1314</v>
      </c>
      <c r="AD321" s="83">
        <v>0</v>
      </c>
      <c r="AE321" s="83">
        <v>0</v>
      </c>
      <c r="AF321" s="83">
        <v>0</v>
      </c>
      <c r="AG321" s="83">
        <v>0</v>
      </c>
      <c r="AH321" s="83">
        <v>0</v>
      </c>
      <c r="AI321" s="83">
        <v>0</v>
      </c>
      <c r="AJ321" s="83">
        <v>0</v>
      </c>
      <c r="AK321" s="83">
        <v>0</v>
      </c>
      <c r="AL321" s="83">
        <v>0</v>
      </c>
      <c r="AM321" s="83">
        <v>0</v>
      </c>
      <c r="AN321" s="83">
        <v>13182.19204921</v>
      </c>
      <c r="AO321" s="83">
        <v>1.3447476000000001E-3</v>
      </c>
      <c r="AP321" s="83">
        <v>102.01244185943899</v>
      </c>
    </row>
    <row r="322" spans="1:42" x14ac:dyDescent="0.2">
      <c r="A322" s="83" t="s">
        <v>323</v>
      </c>
      <c r="B322" s="83">
        <v>2020</v>
      </c>
      <c r="C322" s="83" t="s">
        <v>321</v>
      </c>
      <c r="D322" s="83" t="s">
        <v>297</v>
      </c>
      <c r="E322" s="83">
        <v>0</v>
      </c>
      <c r="F322" s="83">
        <v>1067</v>
      </c>
      <c r="G322" s="83">
        <v>0</v>
      </c>
      <c r="H322" s="83">
        <v>98</v>
      </c>
      <c r="I322" s="83">
        <v>0</v>
      </c>
      <c r="J322" s="83">
        <v>0</v>
      </c>
      <c r="K322" s="83">
        <v>0</v>
      </c>
      <c r="L322" s="83">
        <v>0</v>
      </c>
      <c r="M322" s="83">
        <v>0.527272727272727</v>
      </c>
      <c r="N322" s="83">
        <v>0</v>
      </c>
      <c r="O322" s="83">
        <v>0</v>
      </c>
      <c r="P322" s="83">
        <v>0</v>
      </c>
      <c r="Q322" s="83">
        <v>0</v>
      </c>
      <c r="R322" s="83">
        <v>0</v>
      </c>
      <c r="S322" s="83">
        <v>0</v>
      </c>
      <c r="T322" s="83">
        <v>0</v>
      </c>
      <c r="U322" s="83">
        <v>0</v>
      </c>
      <c r="V322" s="83">
        <v>0</v>
      </c>
      <c r="W322" s="83">
        <v>0</v>
      </c>
      <c r="X322" s="83">
        <v>0</v>
      </c>
      <c r="Y322" s="83">
        <v>3404219.9039999899</v>
      </c>
      <c r="Z322" s="83">
        <v>0</v>
      </c>
      <c r="AA322" s="83">
        <v>812.44883300000004</v>
      </c>
      <c r="AB322" s="83">
        <v>0</v>
      </c>
      <c r="AC322" s="83">
        <v>8584.7999999999993</v>
      </c>
      <c r="AD322" s="83">
        <v>0</v>
      </c>
      <c r="AE322" s="83">
        <v>0</v>
      </c>
      <c r="AF322" s="83">
        <v>0</v>
      </c>
      <c r="AG322" s="83">
        <v>0</v>
      </c>
      <c r="AH322" s="83">
        <v>0</v>
      </c>
      <c r="AI322" s="83">
        <v>0</v>
      </c>
      <c r="AJ322" s="83">
        <v>0</v>
      </c>
      <c r="AK322" s="83">
        <v>0</v>
      </c>
      <c r="AL322" s="83">
        <v>0</v>
      </c>
      <c r="AM322" s="83">
        <v>0</v>
      </c>
      <c r="AN322" s="83">
        <v>3413617.1528329998</v>
      </c>
      <c r="AO322" s="83">
        <v>3.0524781126384002</v>
      </c>
      <c r="AP322" s="83">
        <v>894.20634358633697</v>
      </c>
    </row>
    <row r="323" spans="1:42" x14ac:dyDescent="0.2">
      <c r="A323" s="83" t="s">
        <v>323</v>
      </c>
      <c r="B323" s="83">
        <v>2022</v>
      </c>
      <c r="C323" s="83" t="s">
        <v>321</v>
      </c>
      <c r="D323" s="83" t="s">
        <v>297</v>
      </c>
      <c r="E323" s="83">
        <v>0</v>
      </c>
      <c r="F323" s="83">
        <v>1067</v>
      </c>
      <c r="G323" s="83">
        <v>0</v>
      </c>
      <c r="H323" s="83">
        <v>98</v>
      </c>
      <c r="I323" s="83">
        <v>0</v>
      </c>
      <c r="J323" s="83">
        <v>0</v>
      </c>
      <c r="K323" s="83">
        <v>0</v>
      </c>
      <c r="L323" s="83">
        <v>0</v>
      </c>
      <c r="M323" s="83">
        <v>0.73727272727272697</v>
      </c>
      <c r="N323" s="83">
        <v>0</v>
      </c>
      <c r="O323" s="83">
        <v>0</v>
      </c>
      <c r="P323" s="83">
        <v>0</v>
      </c>
      <c r="Q323" s="83">
        <v>0</v>
      </c>
      <c r="R323" s="83">
        <v>0</v>
      </c>
      <c r="S323" s="83">
        <v>0</v>
      </c>
      <c r="T323" s="83">
        <v>0</v>
      </c>
      <c r="U323" s="83">
        <v>0</v>
      </c>
      <c r="V323" s="83">
        <v>0</v>
      </c>
      <c r="W323" s="83">
        <v>0</v>
      </c>
      <c r="X323" s="83">
        <v>0</v>
      </c>
      <c r="Y323" s="83">
        <v>3404219.9039999899</v>
      </c>
      <c r="Z323" s="83">
        <v>0</v>
      </c>
      <c r="AA323" s="83">
        <v>1136.0275923500001</v>
      </c>
      <c r="AB323" s="83">
        <v>0</v>
      </c>
      <c r="AC323" s="83">
        <v>8584.7999999999993</v>
      </c>
      <c r="AD323" s="83">
        <v>0</v>
      </c>
      <c r="AE323" s="83">
        <v>0</v>
      </c>
      <c r="AF323" s="83">
        <v>0</v>
      </c>
      <c r="AG323" s="83">
        <v>0</v>
      </c>
      <c r="AH323" s="83">
        <v>0</v>
      </c>
      <c r="AI323" s="83">
        <v>0</v>
      </c>
      <c r="AJ323" s="83">
        <v>0</v>
      </c>
      <c r="AK323" s="83">
        <v>0</v>
      </c>
      <c r="AL323" s="83">
        <v>0</v>
      </c>
      <c r="AM323" s="83">
        <v>0</v>
      </c>
      <c r="AN323" s="83">
        <v>3413940.7315923399</v>
      </c>
      <c r="AO323" s="83">
        <v>3.0524781126384002</v>
      </c>
      <c r="AP323" s="83">
        <v>894.12158927980101</v>
      </c>
    </row>
    <row r="324" spans="1:42" x14ac:dyDescent="0.2">
      <c r="A324" s="83" t="s">
        <v>323</v>
      </c>
      <c r="B324" s="83">
        <v>2024</v>
      </c>
      <c r="C324" s="83" t="s">
        <v>321</v>
      </c>
      <c r="D324" s="83" t="s">
        <v>297</v>
      </c>
      <c r="E324" s="83">
        <v>0</v>
      </c>
      <c r="F324" s="83">
        <v>794.68751038278594</v>
      </c>
      <c r="G324" s="83">
        <v>0</v>
      </c>
      <c r="H324" s="83">
        <v>98</v>
      </c>
      <c r="I324" s="83">
        <v>0</v>
      </c>
      <c r="J324" s="83">
        <v>0</v>
      </c>
      <c r="K324" s="83">
        <v>0</v>
      </c>
      <c r="L324" s="83">
        <v>0</v>
      </c>
      <c r="M324" s="83">
        <v>1.0336363636363599</v>
      </c>
      <c r="N324" s="83">
        <v>0</v>
      </c>
      <c r="O324" s="83">
        <v>0</v>
      </c>
      <c r="P324" s="83">
        <v>0</v>
      </c>
      <c r="Q324" s="83">
        <v>0</v>
      </c>
      <c r="R324" s="83">
        <v>0</v>
      </c>
      <c r="S324" s="83">
        <v>0</v>
      </c>
      <c r="T324" s="83">
        <v>0</v>
      </c>
      <c r="U324" s="83">
        <v>0</v>
      </c>
      <c r="V324" s="83">
        <v>0</v>
      </c>
      <c r="W324" s="83">
        <v>0</v>
      </c>
      <c r="X324" s="83">
        <v>0</v>
      </c>
      <c r="Y324" s="83">
        <v>4917955.0966366902</v>
      </c>
      <c r="Z324" s="83">
        <v>0</v>
      </c>
      <c r="AA324" s="83">
        <v>1592.6798674500001</v>
      </c>
      <c r="AB324" s="83">
        <v>0</v>
      </c>
      <c r="AC324" s="83">
        <v>8584.7999999999993</v>
      </c>
      <c r="AD324" s="83">
        <v>0</v>
      </c>
      <c r="AE324" s="83">
        <v>0</v>
      </c>
      <c r="AF324" s="83">
        <v>0</v>
      </c>
      <c r="AG324" s="83">
        <v>0</v>
      </c>
      <c r="AH324" s="83">
        <v>0</v>
      </c>
      <c r="AI324" s="83">
        <v>0</v>
      </c>
      <c r="AJ324" s="83">
        <v>0</v>
      </c>
      <c r="AK324" s="83">
        <v>0</v>
      </c>
      <c r="AL324" s="83">
        <v>0</v>
      </c>
      <c r="AM324" s="83">
        <v>0</v>
      </c>
      <c r="AN324" s="83">
        <v>4928132.5765041402</v>
      </c>
      <c r="AO324" s="83">
        <v>4.9173516552729604</v>
      </c>
      <c r="AP324" s="83">
        <v>997.81237191495597</v>
      </c>
    </row>
    <row r="325" spans="1:42" x14ac:dyDescent="0.2">
      <c r="A325" s="83" t="s">
        <v>323</v>
      </c>
      <c r="B325" s="83">
        <v>2026</v>
      </c>
      <c r="C325" s="83" t="s">
        <v>321</v>
      </c>
      <c r="D325" s="83" t="s">
        <v>297</v>
      </c>
      <c r="E325" s="83">
        <v>0</v>
      </c>
      <c r="F325" s="83">
        <v>794.68751038278594</v>
      </c>
      <c r="G325" s="83">
        <v>0</v>
      </c>
      <c r="H325" s="83">
        <v>98</v>
      </c>
      <c r="I325" s="83">
        <v>0</v>
      </c>
      <c r="J325" s="83">
        <v>0</v>
      </c>
      <c r="K325" s="83">
        <v>0</v>
      </c>
      <c r="L325" s="83">
        <v>0</v>
      </c>
      <c r="M325" s="83">
        <v>1.5354545454545501</v>
      </c>
      <c r="N325" s="83">
        <v>0</v>
      </c>
      <c r="O325" s="83">
        <v>0</v>
      </c>
      <c r="P325" s="83">
        <v>0</v>
      </c>
      <c r="Q325" s="83">
        <v>0</v>
      </c>
      <c r="R325" s="83">
        <v>0</v>
      </c>
      <c r="S325" s="83">
        <v>0</v>
      </c>
      <c r="T325" s="83">
        <v>0</v>
      </c>
      <c r="U325" s="83">
        <v>0</v>
      </c>
      <c r="V325" s="83">
        <v>0</v>
      </c>
      <c r="W325" s="83">
        <v>0</v>
      </c>
      <c r="X325" s="83">
        <v>0</v>
      </c>
      <c r="Y325" s="83">
        <v>5355852.02835715</v>
      </c>
      <c r="Z325" s="83">
        <v>0</v>
      </c>
      <c r="AA325" s="83">
        <v>2365.90703265</v>
      </c>
      <c r="AB325" s="83">
        <v>0</v>
      </c>
      <c r="AC325" s="83">
        <v>8584.7999999999993</v>
      </c>
      <c r="AD325" s="83">
        <v>0</v>
      </c>
      <c r="AE325" s="83">
        <v>0</v>
      </c>
      <c r="AF325" s="83">
        <v>0</v>
      </c>
      <c r="AG325" s="83">
        <v>0</v>
      </c>
      <c r="AH325" s="83">
        <v>0</v>
      </c>
      <c r="AI325" s="83">
        <v>0</v>
      </c>
      <c r="AJ325" s="83">
        <v>0</v>
      </c>
      <c r="AK325" s="83">
        <v>0</v>
      </c>
      <c r="AL325" s="83">
        <v>0</v>
      </c>
      <c r="AM325" s="83">
        <v>0</v>
      </c>
      <c r="AN325" s="83">
        <v>5366802.7353897998</v>
      </c>
      <c r="AO325" s="83">
        <v>5.45666772274887</v>
      </c>
      <c r="AP325" s="83">
        <v>1016.74460415071</v>
      </c>
    </row>
    <row r="326" spans="1:42" x14ac:dyDescent="0.2">
      <c r="A326" s="83" t="s">
        <v>323</v>
      </c>
      <c r="B326" s="83">
        <v>2028</v>
      </c>
      <c r="C326" s="83" t="s">
        <v>321</v>
      </c>
      <c r="D326" s="83" t="s">
        <v>297</v>
      </c>
      <c r="E326" s="83">
        <v>0</v>
      </c>
      <c r="F326" s="83">
        <v>794.68751038278594</v>
      </c>
      <c r="G326" s="83">
        <v>0</v>
      </c>
      <c r="H326" s="83">
        <v>98</v>
      </c>
      <c r="I326" s="83">
        <v>0</v>
      </c>
      <c r="J326" s="83">
        <v>0</v>
      </c>
      <c r="K326" s="83">
        <v>0</v>
      </c>
      <c r="L326" s="83">
        <v>0</v>
      </c>
      <c r="M326" s="83">
        <v>2.30181818181818</v>
      </c>
      <c r="N326" s="83">
        <v>0</v>
      </c>
      <c r="O326" s="83">
        <v>0</v>
      </c>
      <c r="P326" s="83">
        <v>0</v>
      </c>
      <c r="Q326" s="83">
        <v>0</v>
      </c>
      <c r="R326" s="83">
        <v>0</v>
      </c>
      <c r="S326" s="83">
        <v>0</v>
      </c>
      <c r="T326" s="83">
        <v>0</v>
      </c>
      <c r="U326" s="83">
        <v>0</v>
      </c>
      <c r="V326" s="83">
        <v>0</v>
      </c>
      <c r="W326" s="83">
        <v>0</v>
      </c>
      <c r="X326" s="83">
        <v>0</v>
      </c>
      <c r="Y326" s="83">
        <v>5370408.6267392002</v>
      </c>
      <c r="Z326" s="83">
        <v>0</v>
      </c>
      <c r="AA326" s="83">
        <v>3546.7593882000001</v>
      </c>
      <c r="AB326" s="83">
        <v>0</v>
      </c>
      <c r="AC326" s="83">
        <v>8584.7999999999993</v>
      </c>
      <c r="AD326" s="83">
        <v>0</v>
      </c>
      <c r="AE326" s="83">
        <v>0</v>
      </c>
      <c r="AF326" s="83">
        <v>0</v>
      </c>
      <c r="AG326" s="83">
        <v>0</v>
      </c>
      <c r="AH326" s="83">
        <v>0</v>
      </c>
      <c r="AI326" s="83">
        <v>0</v>
      </c>
      <c r="AJ326" s="83">
        <v>0</v>
      </c>
      <c r="AK326" s="83">
        <v>0</v>
      </c>
      <c r="AL326" s="83">
        <v>0</v>
      </c>
      <c r="AM326" s="83">
        <v>0</v>
      </c>
      <c r="AN326" s="83">
        <v>5382540.1861274</v>
      </c>
      <c r="AO326" s="83">
        <v>5.4734613184052296</v>
      </c>
      <c r="AP326" s="83">
        <v>1016.8918631601</v>
      </c>
    </row>
    <row r="327" spans="1:42" x14ac:dyDescent="0.2">
      <c r="A327" s="83" t="s">
        <v>323</v>
      </c>
      <c r="B327" s="83">
        <v>2030</v>
      </c>
      <c r="C327" s="83" t="s">
        <v>321</v>
      </c>
      <c r="D327" s="83" t="s">
        <v>297</v>
      </c>
      <c r="E327" s="83">
        <v>0</v>
      </c>
      <c r="F327" s="83">
        <v>794.68751038278594</v>
      </c>
      <c r="G327" s="83">
        <v>0</v>
      </c>
      <c r="H327" s="83">
        <v>98</v>
      </c>
      <c r="I327" s="83">
        <v>0</v>
      </c>
      <c r="J327" s="83">
        <v>0</v>
      </c>
      <c r="K327" s="83">
        <v>0</v>
      </c>
      <c r="L327" s="83">
        <v>0</v>
      </c>
      <c r="M327" s="83">
        <v>3.61181818181818</v>
      </c>
      <c r="N327" s="83">
        <v>0</v>
      </c>
      <c r="O327" s="83">
        <v>0</v>
      </c>
      <c r="P327" s="83">
        <v>1.76496643837964E-2</v>
      </c>
      <c r="Q327" s="83">
        <v>0</v>
      </c>
      <c r="R327" s="83">
        <v>0</v>
      </c>
      <c r="S327" s="83">
        <v>0</v>
      </c>
      <c r="T327" s="83">
        <v>0</v>
      </c>
      <c r="U327" s="83">
        <v>0</v>
      </c>
      <c r="V327" s="83">
        <v>7.5071999999997301</v>
      </c>
      <c r="W327" s="83">
        <v>0</v>
      </c>
      <c r="X327" s="83">
        <v>0</v>
      </c>
      <c r="Y327" s="83">
        <v>5216370.3201036304</v>
      </c>
      <c r="Z327" s="83">
        <v>0</v>
      </c>
      <c r="AA327" s="83">
        <v>5565.2745060500001</v>
      </c>
      <c r="AB327" s="83">
        <v>0</v>
      </c>
      <c r="AC327" s="83">
        <v>8584.7999999999993</v>
      </c>
      <c r="AD327" s="83">
        <v>0</v>
      </c>
      <c r="AE327" s="83">
        <v>0</v>
      </c>
      <c r="AF327" s="83">
        <v>0</v>
      </c>
      <c r="AG327" s="83">
        <v>0</v>
      </c>
      <c r="AH327" s="83">
        <v>0</v>
      </c>
      <c r="AI327" s="83">
        <v>0</v>
      </c>
      <c r="AJ327" s="83">
        <v>0</v>
      </c>
      <c r="AK327" s="83">
        <v>0</v>
      </c>
      <c r="AL327" s="83">
        <v>0</v>
      </c>
      <c r="AM327" s="83">
        <v>0</v>
      </c>
      <c r="AN327" s="83">
        <v>5230527.9018096803</v>
      </c>
      <c r="AO327" s="83">
        <v>5.2850406642289398</v>
      </c>
      <c r="AP327" s="83">
        <v>1010.42203835685</v>
      </c>
    </row>
    <row r="328" spans="1:42" x14ac:dyDescent="0.2">
      <c r="A328" s="83" t="s">
        <v>323</v>
      </c>
      <c r="B328" s="83">
        <v>2032</v>
      </c>
      <c r="C328" s="83" t="s">
        <v>321</v>
      </c>
      <c r="D328" s="83" t="s">
        <v>297</v>
      </c>
      <c r="E328" s="83">
        <v>0</v>
      </c>
      <c r="F328" s="83">
        <v>794.68751038278594</v>
      </c>
      <c r="G328" s="83">
        <v>0</v>
      </c>
      <c r="H328" s="83">
        <v>98</v>
      </c>
      <c r="I328" s="83">
        <v>0</v>
      </c>
      <c r="J328" s="83">
        <v>0</v>
      </c>
      <c r="K328" s="83">
        <v>0</v>
      </c>
      <c r="L328" s="83">
        <v>0</v>
      </c>
      <c r="M328" s="83">
        <v>4.96090909090909</v>
      </c>
      <c r="N328" s="83">
        <v>0</v>
      </c>
      <c r="O328" s="83">
        <v>0</v>
      </c>
      <c r="P328" s="83">
        <v>4.8371567862299902E-2</v>
      </c>
      <c r="Q328" s="83">
        <v>0</v>
      </c>
      <c r="R328" s="83">
        <v>0</v>
      </c>
      <c r="S328" s="83">
        <v>0</v>
      </c>
      <c r="T328" s="83">
        <v>0</v>
      </c>
      <c r="U328" s="83">
        <v>0</v>
      </c>
      <c r="V328" s="83">
        <v>20.722999999999999</v>
      </c>
      <c r="W328" s="83">
        <v>0</v>
      </c>
      <c r="X328" s="83">
        <v>0</v>
      </c>
      <c r="Y328" s="83">
        <v>5099720.1920822598</v>
      </c>
      <c r="Z328" s="83">
        <v>0</v>
      </c>
      <c r="AA328" s="83">
        <v>7644.0228994500003</v>
      </c>
      <c r="AB328" s="83">
        <v>0</v>
      </c>
      <c r="AC328" s="83">
        <v>8584.7999999999993</v>
      </c>
      <c r="AD328" s="83">
        <v>0</v>
      </c>
      <c r="AE328" s="83">
        <v>0</v>
      </c>
      <c r="AF328" s="83">
        <v>0</v>
      </c>
      <c r="AG328" s="83">
        <v>0</v>
      </c>
      <c r="AH328" s="83">
        <v>0</v>
      </c>
      <c r="AI328" s="83">
        <v>0</v>
      </c>
      <c r="AJ328" s="83">
        <v>0</v>
      </c>
      <c r="AK328" s="83">
        <v>0</v>
      </c>
      <c r="AL328" s="83">
        <v>0</v>
      </c>
      <c r="AM328" s="83">
        <v>0</v>
      </c>
      <c r="AN328" s="83">
        <v>5115969.7379817097</v>
      </c>
      <c r="AO328" s="83">
        <v>5.1404733557700997</v>
      </c>
      <c r="AP328" s="83">
        <v>1004.78963305948</v>
      </c>
    </row>
    <row r="329" spans="1:42" x14ac:dyDescent="0.2">
      <c r="A329" s="83" t="s">
        <v>323</v>
      </c>
      <c r="B329" s="83">
        <v>2034</v>
      </c>
      <c r="C329" s="83" t="s">
        <v>321</v>
      </c>
      <c r="D329" s="83" t="s">
        <v>297</v>
      </c>
      <c r="E329" s="83">
        <v>0</v>
      </c>
      <c r="F329" s="83">
        <v>794.68751038278594</v>
      </c>
      <c r="G329" s="83">
        <v>0</v>
      </c>
      <c r="H329" s="83">
        <v>98</v>
      </c>
      <c r="I329" s="83">
        <v>0</v>
      </c>
      <c r="J329" s="83">
        <v>0</v>
      </c>
      <c r="K329" s="83">
        <v>0</v>
      </c>
      <c r="L329" s="83">
        <v>0</v>
      </c>
      <c r="M329" s="83">
        <v>6.2581818181818196</v>
      </c>
      <c r="N329" s="83">
        <v>0</v>
      </c>
      <c r="O329" s="83">
        <v>0</v>
      </c>
      <c r="P329" s="83">
        <v>8.8490897149410302E-2</v>
      </c>
      <c r="Q329" s="83">
        <v>0</v>
      </c>
      <c r="R329" s="83">
        <v>0</v>
      </c>
      <c r="S329" s="83">
        <v>0</v>
      </c>
      <c r="T329" s="83">
        <v>0</v>
      </c>
      <c r="U329" s="83">
        <v>0</v>
      </c>
      <c r="V329" s="83">
        <v>39.8487198496329</v>
      </c>
      <c r="W329" s="83">
        <v>0</v>
      </c>
      <c r="X329" s="83">
        <v>0</v>
      </c>
      <c r="Y329" s="83">
        <v>5222544.8209814997</v>
      </c>
      <c r="Z329" s="83">
        <v>0</v>
      </c>
      <c r="AA329" s="83">
        <v>9642.9271833999992</v>
      </c>
      <c r="AB329" s="83">
        <v>0</v>
      </c>
      <c r="AC329" s="83">
        <v>8584.7999999999993</v>
      </c>
      <c r="AD329" s="83">
        <v>0</v>
      </c>
      <c r="AE329" s="83">
        <v>0</v>
      </c>
      <c r="AF329" s="83">
        <v>0</v>
      </c>
      <c r="AG329" s="83">
        <v>0</v>
      </c>
      <c r="AH329" s="83">
        <v>0</v>
      </c>
      <c r="AI329" s="83">
        <v>0</v>
      </c>
      <c r="AJ329" s="83">
        <v>0</v>
      </c>
      <c r="AK329" s="83">
        <v>0</v>
      </c>
      <c r="AL329" s="83">
        <v>0</v>
      </c>
      <c r="AM329" s="83">
        <v>0</v>
      </c>
      <c r="AN329" s="83">
        <v>5240812.3968847496</v>
      </c>
      <c r="AO329" s="83">
        <v>5.2925278639934401</v>
      </c>
      <c r="AP329" s="83">
        <v>1009.86783406699</v>
      </c>
    </row>
    <row r="330" spans="1:42" x14ac:dyDescent="0.2">
      <c r="A330" s="83" t="s">
        <v>323</v>
      </c>
      <c r="B330" s="83">
        <v>2036</v>
      </c>
      <c r="C330" s="83" t="s">
        <v>321</v>
      </c>
      <c r="D330" s="83" t="s">
        <v>297</v>
      </c>
      <c r="E330" s="83">
        <v>0</v>
      </c>
      <c r="F330" s="83">
        <v>794.68751038278594</v>
      </c>
      <c r="G330" s="83">
        <v>0</v>
      </c>
      <c r="H330" s="83">
        <v>98</v>
      </c>
      <c r="I330" s="83">
        <v>0</v>
      </c>
      <c r="J330" s="83">
        <v>0</v>
      </c>
      <c r="K330" s="83">
        <v>0</v>
      </c>
      <c r="L330" s="83">
        <v>0</v>
      </c>
      <c r="M330" s="83">
        <v>7.5772727272727298</v>
      </c>
      <c r="N330" s="83">
        <v>0</v>
      </c>
      <c r="O330" s="83">
        <v>0</v>
      </c>
      <c r="P330" s="83">
        <v>0.102776611435124</v>
      </c>
      <c r="Q330" s="83">
        <v>0</v>
      </c>
      <c r="R330" s="83">
        <v>0</v>
      </c>
      <c r="S330" s="83">
        <v>0</v>
      </c>
      <c r="T330" s="83">
        <v>0</v>
      </c>
      <c r="U330" s="83">
        <v>0</v>
      </c>
      <c r="V330" s="83">
        <v>8.7230982857142898</v>
      </c>
      <c r="W330" s="83">
        <v>0</v>
      </c>
      <c r="X330" s="83">
        <v>0</v>
      </c>
      <c r="Y330" s="83">
        <v>5144298.39711041</v>
      </c>
      <c r="Z330" s="83">
        <v>0</v>
      </c>
      <c r="AA330" s="83">
        <v>11671.728508321399</v>
      </c>
      <c r="AB330" s="83">
        <v>0</v>
      </c>
      <c r="AC330" s="83">
        <v>8584.7999999999993</v>
      </c>
      <c r="AD330" s="83">
        <v>0</v>
      </c>
      <c r="AE330" s="83">
        <v>0</v>
      </c>
      <c r="AF330" s="83">
        <v>0</v>
      </c>
      <c r="AG330" s="83">
        <v>0</v>
      </c>
      <c r="AH330" s="83">
        <v>0</v>
      </c>
      <c r="AI330" s="83">
        <v>0</v>
      </c>
      <c r="AJ330" s="83">
        <v>0</v>
      </c>
      <c r="AK330" s="83">
        <v>0</v>
      </c>
      <c r="AL330" s="83">
        <v>0</v>
      </c>
      <c r="AM330" s="83">
        <v>0</v>
      </c>
      <c r="AN330" s="83">
        <v>5164563.6487170104</v>
      </c>
      <c r="AO330" s="83">
        <v>5.1944274549960801</v>
      </c>
      <c r="AP330" s="83">
        <v>1005.78244519969</v>
      </c>
    </row>
    <row r="331" spans="1:42" x14ac:dyDescent="0.2">
      <c r="A331" s="83" t="s">
        <v>323</v>
      </c>
      <c r="B331" s="83">
        <v>2038</v>
      </c>
      <c r="C331" s="83" t="s">
        <v>321</v>
      </c>
      <c r="D331" s="83" t="s">
        <v>297</v>
      </c>
      <c r="E331" s="83">
        <v>0</v>
      </c>
      <c r="F331" s="83">
        <v>794.68751038278594</v>
      </c>
      <c r="G331" s="83">
        <v>0</v>
      </c>
      <c r="H331" s="83">
        <v>98</v>
      </c>
      <c r="I331" s="83">
        <v>0</v>
      </c>
      <c r="J331" s="83">
        <v>0</v>
      </c>
      <c r="K331" s="83">
        <v>0</v>
      </c>
      <c r="L331" s="83">
        <v>0</v>
      </c>
      <c r="M331" s="83">
        <v>8.9018181818181805</v>
      </c>
      <c r="N331" s="83">
        <v>0</v>
      </c>
      <c r="O331" s="83">
        <v>0</v>
      </c>
      <c r="P331" s="83">
        <v>0.153140387629392</v>
      </c>
      <c r="Q331" s="83">
        <v>0</v>
      </c>
      <c r="R331" s="83">
        <v>0</v>
      </c>
      <c r="S331" s="83">
        <v>0</v>
      </c>
      <c r="T331" s="83">
        <v>0</v>
      </c>
      <c r="U331" s="83">
        <v>0</v>
      </c>
      <c r="V331" s="83">
        <v>35.659199999999998</v>
      </c>
      <c r="W331" s="83">
        <v>0</v>
      </c>
      <c r="X331" s="83">
        <v>0</v>
      </c>
      <c r="Y331" s="83">
        <v>5066470.3501807302</v>
      </c>
      <c r="Z331" s="83">
        <v>0</v>
      </c>
      <c r="AA331" s="83">
        <v>13716.377539200001</v>
      </c>
      <c r="AB331" s="83">
        <v>0</v>
      </c>
      <c r="AC331" s="83">
        <v>8584.7999999999993</v>
      </c>
      <c r="AD331" s="83">
        <v>0</v>
      </c>
      <c r="AE331" s="83">
        <v>0</v>
      </c>
      <c r="AF331" s="83">
        <v>0</v>
      </c>
      <c r="AG331" s="83">
        <v>0</v>
      </c>
      <c r="AH331" s="83">
        <v>0</v>
      </c>
      <c r="AI331" s="83">
        <v>0</v>
      </c>
      <c r="AJ331" s="83">
        <v>0</v>
      </c>
      <c r="AK331" s="83">
        <v>0</v>
      </c>
      <c r="AL331" s="83">
        <v>0</v>
      </c>
      <c r="AM331" s="83">
        <v>0</v>
      </c>
      <c r="AN331" s="83">
        <v>5088807.1869199304</v>
      </c>
      <c r="AO331" s="83">
        <v>5.09803886293221</v>
      </c>
      <c r="AP331" s="83">
        <v>1001.81411393145</v>
      </c>
    </row>
    <row r="332" spans="1:42" x14ac:dyDescent="0.2">
      <c r="A332" s="83" t="s">
        <v>323</v>
      </c>
      <c r="B332" s="83">
        <v>2040</v>
      </c>
      <c r="C332" s="83" t="s">
        <v>321</v>
      </c>
      <c r="D332" s="83" t="s">
        <v>297</v>
      </c>
      <c r="E332" s="83">
        <v>0</v>
      </c>
      <c r="F332" s="83">
        <v>794.68751038278594</v>
      </c>
      <c r="G332" s="83">
        <v>0</v>
      </c>
      <c r="H332" s="83">
        <v>98</v>
      </c>
      <c r="I332" s="83">
        <v>3.9544021095544703E-2</v>
      </c>
      <c r="J332" s="83">
        <v>1.2922185803843E-3</v>
      </c>
      <c r="K332" s="83">
        <v>0</v>
      </c>
      <c r="L332" s="83">
        <v>0</v>
      </c>
      <c r="M332" s="83">
        <v>10.52</v>
      </c>
      <c r="N332" s="83">
        <v>0</v>
      </c>
      <c r="O332" s="83">
        <v>0</v>
      </c>
      <c r="P332" s="83">
        <v>0.21393435053965801</v>
      </c>
      <c r="Q332" s="83">
        <v>0</v>
      </c>
      <c r="R332" s="83">
        <v>0</v>
      </c>
      <c r="S332" s="83">
        <v>0</v>
      </c>
      <c r="T332" s="83">
        <v>0</v>
      </c>
      <c r="U332" s="83">
        <v>0</v>
      </c>
      <c r="V332" s="83">
        <v>93.361385800869996</v>
      </c>
      <c r="W332" s="83">
        <v>0</v>
      </c>
      <c r="X332" s="83">
        <v>0</v>
      </c>
      <c r="Y332" s="83">
        <v>5099336.2909285901</v>
      </c>
      <c r="Z332" s="83">
        <v>0</v>
      </c>
      <c r="AA332" s="83">
        <v>16209.7549922</v>
      </c>
      <c r="AB332" s="83">
        <v>0</v>
      </c>
      <c r="AC332" s="83">
        <v>8584.7999999999993</v>
      </c>
      <c r="AD332" s="83">
        <v>0</v>
      </c>
      <c r="AE332" s="83">
        <v>0</v>
      </c>
      <c r="AF332" s="83">
        <v>0</v>
      </c>
      <c r="AG332" s="83">
        <v>0</v>
      </c>
      <c r="AH332" s="83">
        <v>0</v>
      </c>
      <c r="AI332" s="83">
        <v>96.403921951690194</v>
      </c>
      <c r="AJ332" s="83">
        <v>0</v>
      </c>
      <c r="AK332" s="83">
        <v>4.0858149211940997</v>
      </c>
      <c r="AL332" s="83">
        <v>0</v>
      </c>
      <c r="AM332" s="83">
        <v>0</v>
      </c>
      <c r="AN332" s="83">
        <v>5124324.6970434599</v>
      </c>
      <c r="AO332" s="83">
        <v>5.1378921026830504</v>
      </c>
      <c r="AP332" s="83">
        <v>1002.64764753244</v>
      </c>
    </row>
    <row r="333" spans="1:42" x14ac:dyDescent="0.2">
      <c r="A333" s="83" t="s">
        <v>323</v>
      </c>
      <c r="B333" s="83">
        <v>2042</v>
      </c>
      <c r="C333" s="83" t="s">
        <v>321</v>
      </c>
      <c r="D333" s="83" t="s">
        <v>297</v>
      </c>
      <c r="E333" s="83">
        <v>0</v>
      </c>
      <c r="F333" s="83">
        <v>794.68751038278594</v>
      </c>
      <c r="G333" s="83">
        <v>0</v>
      </c>
      <c r="H333" s="83">
        <v>98</v>
      </c>
      <c r="I333" s="83">
        <v>63.005538461538499</v>
      </c>
      <c r="J333" s="83">
        <v>1.66437685562</v>
      </c>
      <c r="K333" s="83">
        <v>0</v>
      </c>
      <c r="L333" s="83">
        <v>0</v>
      </c>
      <c r="M333" s="83">
        <v>12.121818181818099</v>
      </c>
      <c r="N333" s="83">
        <v>0</v>
      </c>
      <c r="O333" s="83">
        <v>0</v>
      </c>
      <c r="P333" s="83">
        <v>10.4644468411429</v>
      </c>
      <c r="Q333" s="83">
        <v>0</v>
      </c>
      <c r="R333" s="83">
        <v>0</v>
      </c>
      <c r="S333" s="83">
        <v>0</v>
      </c>
      <c r="T333" s="83">
        <v>0</v>
      </c>
      <c r="U333" s="83">
        <v>0</v>
      </c>
      <c r="V333" s="83">
        <v>24746.7594216777</v>
      </c>
      <c r="W333" s="83">
        <v>0</v>
      </c>
      <c r="X333" s="83">
        <v>0</v>
      </c>
      <c r="Y333" s="83">
        <v>4964145.5288748704</v>
      </c>
      <c r="Z333" s="83">
        <v>0</v>
      </c>
      <c r="AA333" s="83">
        <v>18677.918515900001</v>
      </c>
      <c r="AB333" s="83">
        <v>0</v>
      </c>
      <c r="AC333" s="83">
        <v>8584.7999999999993</v>
      </c>
      <c r="AD333" s="83">
        <v>0</v>
      </c>
      <c r="AE333" s="83">
        <v>0</v>
      </c>
      <c r="AF333" s="83">
        <v>0</v>
      </c>
      <c r="AG333" s="83">
        <v>0</v>
      </c>
      <c r="AH333" s="83">
        <v>0</v>
      </c>
      <c r="AI333" s="83">
        <v>152454.539140899</v>
      </c>
      <c r="AJ333" s="83">
        <v>0</v>
      </c>
      <c r="AK333" s="83">
        <v>5620.0295895158897</v>
      </c>
      <c r="AL333" s="83">
        <v>0</v>
      </c>
      <c r="AM333" s="83">
        <v>0</v>
      </c>
      <c r="AN333" s="83">
        <v>5174229.57554287</v>
      </c>
      <c r="AO333" s="83">
        <v>4.9733472742549498</v>
      </c>
      <c r="AP333" s="83">
        <v>961.17638416404304</v>
      </c>
    </row>
    <row r="334" spans="1:42" x14ac:dyDescent="0.2">
      <c r="A334" s="83" t="s">
        <v>323</v>
      </c>
      <c r="B334" s="83">
        <v>2044</v>
      </c>
      <c r="C334" s="83" t="s">
        <v>321</v>
      </c>
      <c r="D334" s="83" t="s">
        <v>297</v>
      </c>
      <c r="E334" s="83">
        <v>0</v>
      </c>
      <c r="F334" s="83">
        <v>794.68751038278594</v>
      </c>
      <c r="G334" s="83">
        <v>0</v>
      </c>
      <c r="H334" s="83">
        <v>98</v>
      </c>
      <c r="I334" s="83">
        <v>63.005538461538499</v>
      </c>
      <c r="J334" s="83">
        <v>1.66437685562</v>
      </c>
      <c r="K334" s="83">
        <v>0</v>
      </c>
      <c r="L334" s="83">
        <v>0</v>
      </c>
      <c r="M334" s="83">
        <v>13.1027272727273</v>
      </c>
      <c r="N334" s="83">
        <v>0</v>
      </c>
      <c r="O334" s="83">
        <v>0</v>
      </c>
      <c r="P334" s="83">
        <v>11.470840998944899</v>
      </c>
      <c r="Q334" s="83">
        <v>0</v>
      </c>
      <c r="R334" s="83">
        <v>0</v>
      </c>
      <c r="S334" s="83">
        <v>0</v>
      </c>
      <c r="T334" s="83">
        <v>0</v>
      </c>
      <c r="U334" s="83">
        <v>0</v>
      </c>
      <c r="V334" s="83">
        <v>4094.17856154434</v>
      </c>
      <c r="W334" s="83">
        <v>0</v>
      </c>
      <c r="X334" s="83">
        <v>0</v>
      </c>
      <c r="Y334" s="83">
        <v>4832635.1177167501</v>
      </c>
      <c r="Z334" s="83">
        <v>0</v>
      </c>
      <c r="AA334" s="83">
        <v>20189.353500050001</v>
      </c>
      <c r="AB334" s="83">
        <v>0</v>
      </c>
      <c r="AC334" s="83">
        <v>8584.7999999999993</v>
      </c>
      <c r="AD334" s="83">
        <v>0</v>
      </c>
      <c r="AE334" s="83">
        <v>0</v>
      </c>
      <c r="AF334" s="83">
        <v>0</v>
      </c>
      <c r="AG334" s="83">
        <v>0</v>
      </c>
      <c r="AH334" s="83">
        <v>0</v>
      </c>
      <c r="AI334" s="83">
        <v>162438.50821843001</v>
      </c>
      <c r="AJ334" s="83">
        <v>0</v>
      </c>
      <c r="AK334" s="83">
        <v>7290.7901843813797</v>
      </c>
      <c r="AL334" s="83">
        <v>0</v>
      </c>
      <c r="AM334" s="83">
        <v>0</v>
      </c>
      <c r="AN334" s="83">
        <v>5035232.7481811503</v>
      </c>
      <c r="AO334" s="83">
        <v>4.8120630391206296</v>
      </c>
      <c r="AP334" s="83">
        <v>955.67837273438204</v>
      </c>
    </row>
    <row r="335" spans="1:42" x14ac:dyDescent="0.2">
      <c r="A335" s="83" t="s">
        <v>323</v>
      </c>
      <c r="B335" s="83">
        <v>2046</v>
      </c>
      <c r="C335" s="83" t="s">
        <v>321</v>
      </c>
      <c r="D335" s="83" t="s">
        <v>297</v>
      </c>
      <c r="E335" s="83">
        <v>0</v>
      </c>
      <c r="F335" s="83">
        <v>794.68751038278594</v>
      </c>
      <c r="G335" s="83">
        <v>0</v>
      </c>
      <c r="H335" s="83">
        <v>98</v>
      </c>
      <c r="I335" s="83">
        <v>63.005538461538499</v>
      </c>
      <c r="J335" s="83">
        <v>39.755423579587202</v>
      </c>
      <c r="K335" s="83">
        <v>0</v>
      </c>
      <c r="L335" s="83">
        <v>0</v>
      </c>
      <c r="M335" s="83">
        <v>14.3527272727273</v>
      </c>
      <c r="N335" s="83">
        <v>0</v>
      </c>
      <c r="O335" s="83">
        <v>0</v>
      </c>
      <c r="P335" s="83">
        <v>18.935216971481601</v>
      </c>
      <c r="Q335" s="83">
        <v>0</v>
      </c>
      <c r="R335" s="83">
        <v>0</v>
      </c>
      <c r="S335" s="83">
        <v>0</v>
      </c>
      <c r="T335" s="83">
        <v>0</v>
      </c>
      <c r="U335" s="83">
        <v>0</v>
      </c>
      <c r="V335" s="83">
        <v>30348.3530615073</v>
      </c>
      <c r="W335" s="83">
        <v>0</v>
      </c>
      <c r="X335" s="83">
        <v>0</v>
      </c>
      <c r="Y335" s="83">
        <v>4724195.6958588399</v>
      </c>
      <c r="Z335" s="83">
        <v>0</v>
      </c>
      <c r="AA335" s="83">
        <v>22079.51184268</v>
      </c>
      <c r="AB335" s="83">
        <v>0</v>
      </c>
      <c r="AC335" s="83">
        <v>8584.7999999999993</v>
      </c>
      <c r="AD335" s="83">
        <v>0</v>
      </c>
      <c r="AE335" s="83">
        <v>0</v>
      </c>
      <c r="AF335" s="83">
        <v>0</v>
      </c>
      <c r="AG335" s="83">
        <v>0</v>
      </c>
      <c r="AH335" s="83">
        <v>0</v>
      </c>
      <c r="AI335" s="83">
        <v>160223.61248833299</v>
      </c>
      <c r="AJ335" s="83">
        <v>0</v>
      </c>
      <c r="AK335" s="83">
        <v>161679.92155291099</v>
      </c>
      <c r="AL335" s="83">
        <v>0</v>
      </c>
      <c r="AM335" s="83">
        <v>0</v>
      </c>
      <c r="AN335" s="83">
        <v>5107111.89480427</v>
      </c>
      <c r="AO335" s="83">
        <v>4.6808891231216503</v>
      </c>
      <c r="AP335" s="83">
        <v>916.54328699626797</v>
      </c>
    </row>
    <row r="336" spans="1:42" x14ac:dyDescent="0.2">
      <c r="A336" s="83" t="s">
        <v>323</v>
      </c>
      <c r="B336" s="83">
        <v>2048</v>
      </c>
      <c r="C336" s="83" t="s">
        <v>321</v>
      </c>
      <c r="D336" s="83" t="s">
        <v>297</v>
      </c>
      <c r="E336" s="83">
        <v>0</v>
      </c>
      <c r="F336" s="83">
        <v>794.68751038278594</v>
      </c>
      <c r="G336" s="83">
        <v>0</v>
      </c>
      <c r="H336" s="83">
        <v>98</v>
      </c>
      <c r="I336" s="83">
        <v>63.005538461538499</v>
      </c>
      <c r="J336" s="83">
        <v>41.293221536713297</v>
      </c>
      <c r="K336" s="83">
        <v>0</v>
      </c>
      <c r="L336" s="83">
        <v>0</v>
      </c>
      <c r="M336" s="83">
        <v>16.0363636363636</v>
      </c>
      <c r="N336" s="83">
        <v>0</v>
      </c>
      <c r="O336" s="83">
        <v>0</v>
      </c>
      <c r="P336" s="83">
        <v>21.355700055378101</v>
      </c>
      <c r="Q336" s="83">
        <v>0</v>
      </c>
      <c r="R336" s="83">
        <v>0</v>
      </c>
      <c r="S336" s="83">
        <v>0</v>
      </c>
      <c r="T336" s="83">
        <v>0</v>
      </c>
      <c r="U336" s="83">
        <v>0</v>
      </c>
      <c r="V336" s="83">
        <v>3093.06153245731</v>
      </c>
      <c r="W336" s="83">
        <v>0</v>
      </c>
      <c r="X336" s="83">
        <v>0</v>
      </c>
      <c r="Y336" s="83">
        <v>4620226.6700250497</v>
      </c>
      <c r="Z336" s="83">
        <v>0</v>
      </c>
      <c r="AA336" s="83">
        <v>24669.533120399999</v>
      </c>
      <c r="AB336" s="83">
        <v>0</v>
      </c>
      <c r="AC336" s="83">
        <v>8584.7999999999993</v>
      </c>
      <c r="AD336" s="83">
        <v>0</v>
      </c>
      <c r="AE336" s="83">
        <v>0</v>
      </c>
      <c r="AF336" s="83">
        <v>0</v>
      </c>
      <c r="AG336" s="83">
        <v>0</v>
      </c>
      <c r="AH336" s="83">
        <v>0</v>
      </c>
      <c r="AI336" s="83">
        <v>157982.50368331099</v>
      </c>
      <c r="AJ336" s="83">
        <v>0</v>
      </c>
      <c r="AK336" s="83">
        <v>180590.814129115</v>
      </c>
      <c r="AL336" s="83">
        <v>0</v>
      </c>
      <c r="AM336" s="83">
        <v>0</v>
      </c>
      <c r="AN336" s="83">
        <v>4995147.3824903304</v>
      </c>
      <c r="AO336" s="83">
        <v>4.5511914355594598</v>
      </c>
      <c r="AP336" s="83">
        <v>911.12255296268302</v>
      </c>
    </row>
    <row r="337" spans="1:42" x14ac:dyDescent="0.2">
      <c r="A337" s="83" t="s">
        <v>323</v>
      </c>
      <c r="B337" s="83">
        <v>2050</v>
      </c>
      <c r="C337" s="83" t="s">
        <v>321</v>
      </c>
      <c r="D337" s="83" t="s">
        <v>297</v>
      </c>
      <c r="E337" s="83">
        <v>0</v>
      </c>
      <c r="F337" s="83">
        <v>794.68751038278594</v>
      </c>
      <c r="G337" s="83">
        <v>0</v>
      </c>
      <c r="H337" s="83">
        <v>64</v>
      </c>
      <c r="I337" s="83">
        <v>63.005538461538499</v>
      </c>
      <c r="J337" s="83">
        <v>51.355531036937201</v>
      </c>
      <c r="K337" s="83">
        <v>0</v>
      </c>
      <c r="L337" s="83">
        <v>0</v>
      </c>
      <c r="M337" s="83">
        <v>17.783636363636301</v>
      </c>
      <c r="N337" s="83">
        <v>0</v>
      </c>
      <c r="O337" s="83">
        <v>0</v>
      </c>
      <c r="P337" s="83">
        <v>24.909212245911</v>
      </c>
      <c r="Q337" s="83">
        <v>0</v>
      </c>
      <c r="R337" s="83">
        <v>0</v>
      </c>
      <c r="S337" s="83">
        <v>0</v>
      </c>
      <c r="T337" s="83">
        <v>0</v>
      </c>
      <c r="U337" s="83">
        <v>0</v>
      </c>
      <c r="V337" s="83">
        <v>11094.7193775945</v>
      </c>
      <c r="W337" s="83">
        <v>0</v>
      </c>
      <c r="X337" s="83">
        <v>0</v>
      </c>
      <c r="Y337" s="83">
        <v>4734725.4869576897</v>
      </c>
      <c r="Z337" s="83">
        <v>0</v>
      </c>
      <c r="AA337" s="83">
        <v>27357.449370819999</v>
      </c>
      <c r="AB337" s="83">
        <v>0</v>
      </c>
      <c r="AC337" s="83">
        <v>5606.4</v>
      </c>
      <c r="AD337" s="83">
        <v>0</v>
      </c>
      <c r="AE337" s="83">
        <v>0</v>
      </c>
      <c r="AF337" s="83">
        <v>0</v>
      </c>
      <c r="AG337" s="83">
        <v>0</v>
      </c>
      <c r="AH337" s="83">
        <v>0</v>
      </c>
      <c r="AI337" s="83">
        <v>155790.81110105501</v>
      </c>
      <c r="AJ337" s="83">
        <v>0</v>
      </c>
      <c r="AK337" s="83">
        <v>219728.67876586801</v>
      </c>
      <c r="AL337" s="83">
        <v>0</v>
      </c>
      <c r="AM337" s="83">
        <v>0</v>
      </c>
      <c r="AN337" s="83">
        <v>5154303.5455730297</v>
      </c>
      <c r="AO337" s="83">
        <v>4.6915613766829001</v>
      </c>
      <c r="AP337" s="83">
        <v>910.22217360722198</v>
      </c>
    </row>
    <row r="338" spans="1:42" x14ac:dyDescent="0.2">
      <c r="A338" s="83" t="s">
        <v>324</v>
      </c>
      <c r="B338" s="83">
        <v>2020</v>
      </c>
      <c r="C338" s="83" t="s">
        <v>321</v>
      </c>
      <c r="D338" s="83" t="s">
        <v>297</v>
      </c>
      <c r="E338" s="83">
        <v>0</v>
      </c>
      <c r="F338" s="83">
        <v>2470</v>
      </c>
      <c r="G338" s="83">
        <v>0</v>
      </c>
      <c r="H338" s="83">
        <v>37</v>
      </c>
      <c r="I338" s="83">
        <v>0</v>
      </c>
      <c r="J338" s="83">
        <v>1981.4</v>
      </c>
      <c r="K338" s="83">
        <v>0</v>
      </c>
      <c r="L338" s="83">
        <v>94</v>
      </c>
      <c r="M338" s="83">
        <v>2.34181818181818</v>
      </c>
      <c r="N338" s="83">
        <v>0</v>
      </c>
      <c r="O338" s="83">
        <v>0</v>
      </c>
      <c r="P338" s="83">
        <v>0</v>
      </c>
      <c r="Q338" s="83">
        <v>0</v>
      </c>
      <c r="R338" s="83">
        <v>0</v>
      </c>
      <c r="S338" s="83">
        <v>0</v>
      </c>
      <c r="T338" s="83">
        <v>240.8</v>
      </c>
      <c r="U338" s="83">
        <v>0</v>
      </c>
      <c r="V338" s="83">
        <v>0</v>
      </c>
      <c r="W338" s="83">
        <v>0</v>
      </c>
      <c r="X338" s="83">
        <v>0</v>
      </c>
      <c r="Y338" s="83">
        <v>12127533.408</v>
      </c>
      <c r="Z338" s="83">
        <v>0</v>
      </c>
      <c r="AA338" s="83">
        <v>3799.3978612800001</v>
      </c>
      <c r="AB338" s="83">
        <v>704050.22400000005</v>
      </c>
      <c r="AC338" s="83">
        <v>3241.2</v>
      </c>
      <c r="AD338" s="83">
        <v>0</v>
      </c>
      <c r="AE338" s="83">
        <v>640761.74937600002</v>
      </c>
      <c r="AF338" s="83">
        <v>0</v>
      </c>
      <c r="AG338" s="83">
        <v>0</v>
      </c>
      <c r="AH338" s="83">
        <v>0</v>
      </c>
      <c r="AI338" s="83">
        <v>0</v>
      </c>
      <c r="AJ338" s="83">
        <v>0</v>
      </c>
      <c r="AK338" s="83">
        <v>6244614.3411963098</v>
      </c>
      <c r="AL338" s="83">
        <v>0</v>
      </c>
      <c r="AM338" s="83">
        <v>0</v>
      </c>
      <c r="AN338" s="83">
        <v>19724000.320433501</v>
      </c>
      <c r="AO338" s="83">
        <v>12.832556286787201</v>
      </c>
      <c r="AP338" s="83">
        <v>650.60616904842402</v>
      </c>
    </row>
    <row r="339" spans="1:42" x14ac:dyDescent="0.2">
      <c r="A339" s="83" t="s">
        <v>324</v>
      </c>
      <c r="B339" s="83">
        <v>2022</v>
      </c>
      <c r="C339" s="83" t="s">
        <v>321</v>
      </c>
      <c r="D339" s="83" t="s">
        <v>297</v>
      </c>
      <c r="E339" s="83">
        <v>0</v>
      </c>
      <c r="F339" s="83">
        <v>2470</v>
      </c>
      <c r="G339" s="83">
        <v>0</v>
      </c>
      <c r="H339" s="83">
        <v>37</v>
      </c>
      <c r="I339" s="83">
        <v>0</v>
      </c>
      <c r="J339" s="83">
        <v>2801.4</v>
      </c>
      <c r="K339" s="83">
        <v>0</v>
      </c>
      <c r="L339" s="83">
        <v>94</v>
      </c>
      <c r="M339" s="83">
        <v>3.2836363636363499</v>
      </c>
      <c r="N339" s="83">
        <v>0</v>
      </c>
      <c r="O339" s="83">
        <v>0</v>
      </c>
      <c r="P339" s="83">
        <v>0</v>
      </c>
      <c r="Q339" s="83">
        <v>0</v>
      </c>
      <c r="R339" s="83">
        <v>0</v>
      </c>
      <c r="S339" s="83">
        <v>0</v>
      </c>
      <c r="T339" s="83">
        <v>240.8</v>
      </c>
      <c r="U339" s="83">
        <v>0</v>
      </c>
      <c r="V339" s="83">
        <v>0</v>
      </c>
      <c r="W339" s="83">
        <v>0</v>
      </c>
      <c r="X339" s="83">
        <v>0</v>
      </c>
      <c r="Y339" s="83">
        <v>14114856.933130501</v>
      </c>
      <c r="Z339" s="83">
        <v>0</v>
      </c>
      <c r="AA339" s="83">
        <v>5327.4165663599997</v>
      </c>
      <c r="AB339" s="83">
        <v>704050.22400000005</v>
      </c>
      <c r="AC339" s="83">
        <v>3241.2</v>
      </c>
      <c r="AD339" s="83">
        <v>0</v>
      </c>
      <c r="AE339" s="83">
        <v>640761.74937600002</v>
      </c>
      <c r="AF339" s="83">
        <v>0</v>
      </c>
      <c r="AG339" s="83">
        <v>0</v>
      </c>
      <c r="AH339" s="83">
        <v>0</v>
      </c>
      <c r="AI339" s="83">
        <v>0</v>
      </c>
      <c r="AJ339" s="83">
        <v>0</v>
      </c>
      <c r="AK339" s="83">
        <v>9618221.3054577801</v>
      </c>
      <c r="AL339" s="83">
        <v>0</v>
      </c>
      <c r="AM339" s="83">
        <v>0</v>
      </c>
      <c r="AN339" s="83">
        <v>25086458.828530598</v>
      </c>
      <c r="AO339" s="83">
        <v>15.1268582525854</v>
      </c>
      <c r="AP339" s="83">
        <v>602.98898126592997</v>
      </c>
    </row>
    <row r="340" spans="1:42" x14ac:dyDescent="0.2">
      <c r="A340" s="83" t="s">
        <v>324</v>
      </c>
      <c r="B340" s="83">
        <v>2024</v>
      </c>
      <c r="C340" s="83" t="s">
        <v>321</v>
      </c>
      <c r="D340" s="83" t="s">
        <v>297</v>
      </c>
      <c r="E340" s="83">
        <v>0</v>
      </c>
      <c r="F340" s="83">
        <v>2470</v>
      </c>
      <c r="G340" s="83">
        <v>0</v>
      </c>
      <c r="H340" s="83">
        <v>37</v>
      </c>
      <c r="I340" s="83">
        <v>0</v>
      </c>
      <c r="J340" s="83">
        <v>2801.4</v>
      </c>
      <c r="K340" s="83">
        <v>0</v>
      </c>
      <c r="L340" s="83">
        <v>94</v>
      </c>
      <c r="M340" s="83">
        <v>4.6427272727272699</v>
      </c>
      <c r="N340" s="83">
        <v>0</v>
      </c>
      <c r="O340" s="83">
        <v>0</v>
      </c>
      <c r="P340" s="83">
        <v>0</v>
      </c>
      <c r="Q340" s="83">
        <v>0</v>
      </c>
      <c r="R340" s="83">
        <v>0</v>
      </c>
      <c r="S340" s="83">
        <v>0</v>
      </c>
      <c r="T340" s="83">
        <v>240.8</v>
      </c>
      <c r="U340" s="83">
        <v>0</v>
      </c>
      <c r="V340" s="83">
        <v>0</v>
      </c>
      <c r="W340" s="83">
        <v>0</v>
      </c>
      <c r="X340" s="83">
        <v>0</v>
      </c>
      <c r="Y340" s="83">
        <v>15915641.740800001</v>
      </c>
      <c r="Z340" s="83">
        <v>0</v>
      </c>
      <c r="AA340" s="83">
        <v>7532.4242537099999</v>
      </c>
      <c r="AB340" s="83">
        <v>618642.576</v>
      </c>
      <c r="AC340" s="83">
        <v>3241.2</v>
      </c>
      <c r="AD340" s="83">
        <v>0</v>
      </c>
      <c r="AE340" s="83">
        <v>640761.74937600002</v>
      </c>
      <c r="AF340" s="83">
        <v>0</v>
      </c>
      <c r="AG340" s="83">
        <v>0</v>
      </c>
      <c r="AH340" s="83">
        <v>0</v>
      </c>
      <c r="AI340" s="83">
        <v>0</v>
      </c>
      <c r="AJ340" s="83">
        <v>0</v>
      </c>
      <c r="AK340" s="83">
        <v>10588781.890414501</v>
      </c>
      <c r="AL340" s="83">
        <v>0</v>
      </c>
      <c r="AM340" s="83">
        <v>0</v>
      </c>
      <c r="AN340" s="83">
        <v>27774601.580844201</v>
      </c>
      <c r="AO340" s="83">
        <v>17.170383323834901</v>
      </c>
      <c r="AP340" s="83">
        <v>618.20448706911498</v>
      </c>
    </row>
    <row r="341" spans="1:42" x14ac:dyDescent="0.2">
      <c r="A341" s="83" t="s">
        <v>324</v>
      </c>
      <c r="B341" s="83">
        <v>2026</v>
      </c>
      <c r="C341" s="83" t="s">
        <v>321</v>
      </c>
      <c r="D341" s="83" t="s">
        <v>297</v>
      </c>
      <c r="E341" s="83">
        <v>0</v>
      </c>
      <c r="F341" s="83">
        <v>2470</v>
      </c>
      <c r="G341" s="83">
        <v>0</v>
      </c>
      <c r="H341" s="83">
        <v>37</v>
      </c>
      <c r="I341" s="83">
        <v>0</v>
      </c>
      <c r="J341" s="83">
        <v>2801.4</v>
      </c>
      <c r="K341" s="83">
        <v>0</v>
      </c>
      <c r="L341" s="83">
        <v>94</v>
      </c>
      <c r="M341" s="83">
        <v>6.7345454545454499</v>
      </c>
      <c r="N341" s="83">
        <v>0</v>
      </c>
      <c r="O341" s="83">
        <v>0</v>
      </c>
      <c r="P341" s="83">
        <v>0</v>
      </c>
      <c r="Q341" s="83">
        <v>0</v>
      </c>
      <c r="R341" s="83">
        <v>0</v>
      </c>
      <c r="S341" s="83">
        <v>0</v>
      </c>
      <c r="T341" s="83">
        <v>240.8</v>
      </c>
      <c r="U341" s="83">
        <v>0</v>
      </c>
      <c r="V341" s="83">
        <v>0</v>
      </c>
      <c r="W341" s="83">
        <v>0</v>
      </c>
      <c r="X341" s="83">
        <v>0</v>
      </c>
      <c r="Y341" s="83">
        <v>16028202.048</v>
      </c>
      <c r="Z341" s="83">
        <v>0</v>
      </c>
      <c r="AA341" s="83">
        <v>10926.21869424</v>
      </c>
      <c r="AB341" s="83">
        <v>568821.44799999997</v>
      </c>
      <c r="AC341" s="83">
        <v>3241.2</v>
      </c>
      <c r="AD341" s="83">
        <v>0</v>
      </c>
      <c r="AE341" s="83">
        <v>640761.74937600002</v>
      </c>
      <c r="AF341" s="83">
        <v>0</v>
      </c>
      <c r="AG341" s="83">
        <v>0</v>
      </c>
      <c r="AH341" s="83">
        <v>0</v>
      </c>
      <c r="AI341" s="83">
        <v>0</v>
      </c>
      <c r="AJ341" s="83">
        <v>0</v>
      </c>
      <c r="AK341" s="83">
        <v>10543498.990769399</v>
      </c>
      <c r="AL341" s="83">
        <v>0</v>
      </c>
      <c r="AM341" s="83">
        <v>0</v>
      </c>
      <c r="AN341" s="83">
        <v>27795451.654839601</v>
      </c>
      <c r="AO341" s="83">
        <v>17.2816413033744</v>
      </c>
      <c r="AP341" s="83">
        <v>621.74349666900798</v>
      </c>
    </row>
    <row r="342" spans="1:42" x14ac:dyDescent="0.2">
      <c r="A342" s="83" t="s">
        <v>324</v>
      </c>
      <c r="B342" s="83">
        <v>2028</v>
      </c>
      <c r="C342" s="83" t="s">
        <v>321</v>
      </c>
      <c r="D342" s="83" t="s">
        <v>297</v>
      </c>
      <c r="E342" s="83">
        <v>0</v>
      </c>
      <c r="F342" s="83">
        <v>2470</v>
      </c>
      <c r="G342" s="83">
        <v>0</v>
      </c>
      <c r="H342" s="83">
        <v>37</v>
      </c>
      <c r="I342" s="83">
        <v>0</v>
      </c>
      <c r="J342" s="83">
        <v>2800.2</v>
      </c>
      <c r="K342" s="83">
        <v>0</v>
      </c>
      <c r="L342" s="83">
        <v>94</v>
      </c>
      <c r="M342" s="83">
        <v>9.8472727272727294</v>
      </c>
      <c r="N342" s="83">
        <v>0</v>
      </c>
      <c r="O342" s="83">
        <v>0</v>
      </c>
      <c r="P342" s="83">
        <v>0</v>
      </c>
      <c r="Q342" s="83">
        <v>0</v>
      </c>
      <c r="R342" s="83">
        <v>0</v>
      </c>
      <c r="S342" s="83">
        <v>0</v>
      </c>
      <c r="T342" s="83">
        <v>240.8</v>
      </c>
      <c r="U342" s="83">
        <v>0</v>
      </c>
      <c r="V342" s="83">
        <v>0</v>
      </c>
      <c r="W342" s="83">
        <v>0</v>
      </c>
      <c r="X342" s="83">
        <v>0</v>
      </c>
      <c r="Y342" s="83">
        <v>15990681.945599999</v>
      </c>
      <c r="Z342" s="83">
        <v>0</v>
      </c>
      <c r="AA342" s="83">
        <v>15976.35001296</v>
      </c>
      <c r="AB342" s="83">
        <v>510335.77600000001</v>
      </c>
      <c r="AC342" s="83">
        <v>3241.2</v>
      </c>
      <c r="AD342" s="83">
        <v>0</v>
      </c>
      <c r="AE342" s="83">
        <v>640761.74937600002</v>
      </c>
      <c r="AF342" s="83">
        <v>0</v>
      </c>
      <c r="AG342" s="83">
        <v>0</v>
      </c>
      <c r="AH342" s="83">
        <v>0</v>
      </c>
      <c r="AI342" s="83">
        <v>0</v>
      </c>
      <c r="AJ342" s="83">
        <v>0</v>
      </c>
      <c r="AK342" s="83">
        <v>10495473.340596201</v>
      </c>
      <c r="AL342" s="83">
        <v>0</v>
      </c>
      <c r="AM342" s="83">
        <v>0</v>
      </c>
      <c r="AN342" s="83">
        <v>27656470.361585099</v>
      </c>
      <c r="AO342" s="83">
        <v>17.2172966547706</v>
      </c>
      <c r="AP342" s="83">
        <v>622.54135938783395</v>
      </c>
    </row>
    <row r="343" spans="1:42" x14ac:dyDescent="0.2">
      <c r="A343" s="83" t="s">
        <v>324</v>
      </c>
      <c r="B343" s="83">
        <v>2030</v>
      </c>
      <c r="C343" s="83" t="s">
        <v>321</v>
      </c>
      <c r="D343" s="83" t="s">
        <v>297</v>
      </c>
      <c r="E343" s="83">
        <v>0</v>
      </c>
      <c r="F343" s="83">
        <v>2470</v>
      </c>
      <c r="G343" s="83">
        <v>0</v>
      </c>
      <c r="H343" s="83">
        <v>37</v>
      </c>
      <c r="I343" s="83">
        <v>0</v>
      </c>
      <c r="J343" s="83">
        <v>2710.5</v>
      </c>
      <c r="K343" s="83">
        <v>0</v>
      </c>
      <c r="L343" s="83">
        <v>94</v>
      </c>
      <c r="M343" s="83">
        <v>14.2190909090909</v>
      </c>
      <c r="N343" s="83">
        <v>0</v>
      </c>
      <c r="O343" s="83">
        <v>0</v>
      </c>
      <c r="P343" s="83">
        <v>0</v>
      </c>
      <c r="Q343" s="83">
        <v>0</v>
      </c>
      <c r="R343" s="83">
        <v>0</v>
      </c>
      <c r="S343" s="83">
        <v>0</v>
      </c>
      <c r="T343" s="83">
        <v>240.8</v>
      </c>
      <c r="U343" s="83">
        <v>0</v>
      </c>
      <c r="V343" s="83">
        <v>0</v>
      </c>
      <c r="W343" s="83">
        <v>0</v>
      </c>
      <c r="X343" s="83">
        <v>0</v>
      </c>
      <c r="Y343" s="83">
        <v>15770251.344000001</v>
      </c>
      <c r="Z343" s="83">
        <v>0</v>
      </c>
      <c r="AA343" s="83">
        <v>23069.247650730002</v>
      </c>
      <c r="AB343" s="83">
        <v>518498.28319026501</v>
      </c>
      <c r="AC343" s="83">
        <v>3241.2</v>
      </c>
      <c r="AD343" s="83">
        <v>0</v>
      </c>
      <c r="AE343" s="83">
        <v>640761.74937600002</v>
      </c>
      <c r="AF343" s="83">
        <v>0</v>
      </c>
      <c r="AG343" s="83">
        <v>0</v>
      </c>
      <c r="AH343" s="83">
        <v>0</v>
      </c>
      <c r="AI343" s="83">
        <v>0</v>
      </c>
      <c r="AJ343" s="83">
        <v>0</v>
      </c>
      <c r="AK343" s="83">
        <v>10214962.312521599</v>
      </c>
      <c r="AL343" s="83">
        <v>0</v>
      </c>
      <c r="AM343" s="83">
        <v>0</v>
      </c>
      <c r="AN343" s="83">
        <v>27170784.136738598</v>
      </c>
      <c r="AO343" s="83">
        <v>16.965910401709699</v>
      </c>
      <c r="AP343" s="83">
        <v>624.41740055523201</v>
      </c>
    </row>
    <row r="344" spans="1:42" x14ac:dyDescent="0.2">
      <c r="A344" s="83" t="s">
        <v>324</v>
      </c>
      <c r="B344" s="83">
        <v>2032</v>
      </c>
      <c r="C344" s="83" t="s">
        <v>321</v>
      </c>
      <c r="D344" s="83" t="s">
        <v>297</v>
      </c>
      <c r="E344" s="83">
        <v>0</v>
      </c>
      <c r="F344" s="83">
        <v>2470</v>
      </c>
      <c r="G344" s="83">
        <v>0</v>
      </c>
      <c r="H344" s="83">
        <v>37</v>
      </c>
      <c r="I344" s="83">
        <v>0</v>
      </c>
      <c r="J344" s="83">
        <v>3388.1665051979098</v>
      </c>
      <c r="K344" s="83">
        <v>0</v>
      </c>
      <c r="L344" s="83">
        <v>94</v>
      </c>
      <c r="M344" s="83">
        <v>18.458181818181799</v>
      </c>
      <c r="N344" s="83">
        <v>0</v>
      </c>
      <c r="O344" s="83">
        <v>0</v>
      </c>
      <c r="P344" s="83">
        <v>249.618797945491</v>
      </c>
      <c r="Q344" s="83">
        <v>0</v>
      </c>
      <c r="R344" s="83">
        <v>0</v>
      </c>
      <c r="S344" s="83">
        <v>0</v>
      </c>
      <c r="T344" s="83">
        <v>240.8</v>
      </c>
      <c r="U344" s="83">
        <v>0</v>
      </c>
      <c r="V344" s="83">
        <v>538456.11179672799</v>
      </c>
      <c r="W344" s="83">
        <v>0</v>
      </c>
      <c r="X344" s="83">
        <v>0</v>
      </c>
      <c r="Y344" s="83">
        <v>15770251.344000001</v>
      </c>
      <c r="Z344" s="83">
        <v>0</v>
      </c>
      <c r="AA344" s="83">
        <v>28680.2788156079</v>
      </c>
      <c r="AB344" s="83">
        <v>354808.92200000002</v>
      </c>
      <c r="AC344" s="83">
        <v>3241.2</v>
      </c>
      <c r="AD344" s="83">
        <v>0</v>
      </c>
      <c r="AE344" s="83">
        <v>640761.74937600002</v>
      </c>
      <c r="AF344" s="83">
        <v>0</v>
      </c>
      <c r="AG344" s="83">
        <v>0</v>
      </c>
      <c r="AH344" s="83">
        <v>0</v>
      </c>
      <c r="AI344" s="83">
        <v>0</v>
      </c>
      <c r="AJ344" s="83">
        <v>0</v>
      </c>
      <c r="AK344" s="83">
        <v>13157505.6913072</v>
      </c>
      <c r="AL344" s="83">
        <v>0</v>
      </c>
      <c r="AM344" s="83">
        <v>0</v>
      </c>
      <c r="AN344" s="83">
        <v>30493705.2972955</v>
      </c>
      <c r="AO344" s="83">
        <v>16.9064911635977</v>
      </c>
      <c r="AP344" s="83">
        <v>554.425610097868</v>
      </c>
    </row>
    <row r="345" spans="1:42" x14ac:dyDescent="0.2">
      <c r="A345" s="83" t="s">
        <v>324</v>
      </c>
      <c r="B345" s="83">
        <v>2034</v>
      </c>
      <c r="C345" s="83" t="s">
        <v>321</v>
      </c>
      <c r="D345" s="83" t="s">
        <v>297</v>
      </c>
      <c r="E345" s="83">
        <v>0</v>
      </c>
      <c r="F345" s="83">
        <v>2365</v>
      </c>
      <c r="G345" s="83">
        <v>0</v>
      </c>
      <c r="H345" s="83">
        <v>37</v>
      </c>
      <c r="I345" s="83">
        <v>0</v>
      </c>
      <c r="J345" s="83">
        <v>3388.1665051979098</v>
      </c>
      <c r="K345" s="83">
        <v>0</v>
      </c>
      <c r="L345" s="83">
        <v>94</v>
      </c>
      <c r="M345" s="83">
        <v>22.8154545454545</v>
      </c>
      <c r="N345" s="83">
        <v>0</v>
      </c>
      <c r="O345" s="83">
        <v>0</v>
      </c>
      <c r="P345" s="83">
        <v>249.727385445491</v>
      </c>
      <c r="Q345" s="83">
        <v>0</v>
      </c>
      <c r="R345" s="83">
        <v>0</v>
      </c>
      <c r="S345" s="83">
        <v>0</v>
      </c>
      <c r="T345" s="83">
        <v>240.8</v>
      </c>
      <c r="U345" s="83">
        <v>0</v>
      </c>
      <c r="V345" s="83">
        <v>213600.39888455099</v>
      </c>
      <c r="W345" s="83">
        <v>0</v>
      </c>
      <c r="X345" s="83">
        <v>0</v>
      </c>
      <c r="Y345" s="83">
        <v>15770251.344000001</v>
      </c>
      <c r="Z345" s="83">
        <v>0</v>
      </c>
      <c r="AA345" s="83">
        <v>37016.105638410001</v>
      </c>
      <c r="AB345" s="83">
        <v>475344.03426744998</v>
      </c>
      <c r="AC345" s="83">
        <v>3241.2</v>
      </c>
      <c r="AD345" s="83">
        <v>0</v>
      </c>
      <c r="AE345" s="83">
        <v>640761.74937600002</v>
      </c>
      <c r="AF345" s="83">
        <v>0</v>
      </c>
      <c r="AG345" s="83">
        <v>0</v>
      </c>
      <c r="AH345" s="83">
        <v>0</v>
      </c>
      <c r="AI345" s="83">
        <v>0</v>
      </c>
      <c r="AJ345" s="83">
        <v>0</v>
      </c>
      <c r="AK345" s="83">
        <v>13201926.693219701</v>
      </c>
      <c r="AL345" s="83">
        <v>0</v>
      </c>
      <c r="AM345" s="83">
        <v>0</v>
      </c>
      <c r="AN345" s="83">
        <v>30342141.525386099</v>
      </c>
      <c r="AO345" s="83">
        <v>16.950245409350799</v>
      </c>
      <c r="AP345" s="83">
        <v>558.63708219702096</v>
      </c>
    </row>
    <row r="346" spans="1:42" x14ac:dyDescent="0.2">
      <c r="A346" s="83" t="s">
        <v>324</v>
      </c>
      <c r="B346" s="83">
        <v>2036</v>
      </c>
      <c r="C346" s="83" t="s">
        <v>321</v>
      </c>
      <c r="D346" s="83" t="s">
        <v>297</v>
      </c>
      <c r="E346" s="83">
        <v>0</v>
      </c>
      <c r="F346" s="83">
        <v>2260</v>
      </c>
      <c r="G346" s="83">
        <v>0</v>
      </c>
      <c r="H346" s="83">
        <v>37</v>
      </c>
      <c r="I346" s="83">
        <v>0</v>
      </c>
      <c r="J346" s="83">
        <v>3388.1665051979098</v>
      </c>
      <c r="K346" s="83">
        <v>0</v>
      </c>
      <c r="L346" s="83">
        <v>94</v>
      </c>
      <c r="M346" s="83">
        <v>27.6963636363636</v>
      </c>
      <c r="N346" s="83">
        <v>0</v>
      </c>
      <c r="O346" s="83">
        <v>0</v>
      </c>
      <c r="P346" s="83">
        <v>249.727385445491</v>
      </c>
      <c r="Q346" s="83">
        <v>0</v>
      </c>
      <c r="R346" s="83">
        <v>0</v>
      </c>
      <c r="S346" s="83">
        <v>0</v>
      </c>
      <c r="T346" s="83">
        <v>240.8</v>
      </c>
      <c r="U346" s="83">
        <v>0</v>
      </c>
      <c r="V346" s="83">
        <v>251859.32636352599</v>
      </c>
      <c r="W346" s="83">
        <v>0</v>
      </c>
      <c r="X346" s="83">
        <v>0</v>
      </c>
      <c r="Y346" s="83">
        <v>15770251.344000001</v>
      </c>
      <c r="Z346" s="83">
        <v>0</v>
      </c>
      <c r="AA346" s="83">
        <v>44747.003332980101</v>
      </c>
      <c r="AB346" s="83">
        <v>315116.01862155198</v>
      </c>
      <c r="AC346" s="83">
        <v>3241.2</v>
      </c>
      <c r="AD346" s="83">
        <v>0</v>
      </c>
      <c r="AE346" s="83">
        <v>640761.74937600002</v>
      </c>
      <c r="AF346" s="83">
        <v>0</v>
      </c>
      <c r="AG346" s="83">
        <v>0</v>
      </c>
      <c r="AH346" s="83">
        <v>0</v>
      </c>
      <c r="AI346" s="83">
        <v>0</v>
      </c>
      <c r="AJ346" s="83">
        <v>0</v>
      </c>
      <c r="AK346" s="83">
        <v>13140135.892641401</v>
      </c>
      <c r="AL346" s="83">
        <v>0</v>
      </c>
      <c r="AM346" s="83">
        <v>0</v>
      </c>
      <c r="AN346" s="83">
        <v>30166112.534335401</v>
      </c>
      <c r="AO346" s="83">
        <v>16.892082639671301</v>
      </c>
      <c r="AP346" s="83">
        <v>559.96882662439498</v>
      </c>
    </row>
    <row r="347" spans="1:42" x14ac:dyDescent="0.2">
      <c r="A347" s="83" t="s">
        <v>324</v>
      </c>
      <c r="B347" s="83">
        <v>2038</v>
      </c>
      <c r="C347" s="83" t="s">
        <v>321</v>
      </c>
      <c r="D347" s="83" t="s">
        <v>297</v>
      </c>
      <c r="E347" s="83">
        <v>0</v>
      </c>
      <c r="F347" s="83">
        <v>2260</v>
      </c>
      <c r="G347" s="83">
        <v>0</v>
      </c>
      <c r="H347" s="83">
        <v>37</v>
      </c>
      <c r="I347" s="83">
        <v>0</v>
      </c>
      <c r="J347" s="83">
        <v>3141.3826417340902</v>
      </c>
      <c r="K347" s="83">
        <v>0</v>
      </c>
      <c r="L347" s="83">
        <v>94</v>
      </c>
      <c r="M347" s="83">
        <v>32.9627272727273</v>
      </c>
      <c r="N347" s="83">
        <v>0</v>
      </c>
      <c r="O347" s="83">
        <v>0</v>
      </c>
      <c r="P347" s="83">
        <v>249.78535167166501</v>
      </c>
      <c r="Q347" s="83">
        <v>0</v>
      </c>
      <c r="R347" s="83">
        <v>0</v>
      </c>
      <c r="S347" s="83">
        <v>0</v>
      </c>
      <c r="T347" s="83">
        <v>240.8</v>
      </c>
      <c r="U347" s="83">
        <v>0</v>
      </c>
      <c r="V347" s="83">
        <v>121182.057031455</v>
      </c>
      <c r="W347" s="83">
        <v>0</v>
      </c>
      <c r="X347" s="83">
        <v>0</v>
      </c>
      <c r="Y347" s="83">
        <v>15621876.3936</v>
      </c>
      <c r="Z347" s="83">
        <v>0</v>
      </c>
      <c r="AA347" s="83">
        <v>53479.179756270001</v>
      </c>
      <c r="AB347" s="83">
        <v>274900.97782527201</v>
      </c>
      <c r="AC347" s="83">
        <v>3241.2</v>
      </c>
      <c r="AD347" s="83">
        <v>0</v>
      </c>
      <c r="AE347" s="83">
        <v>640761.74937600002</v>
      </c>
      <c r="AF347" s="83">
        <v>0</v>
      </c>
      <c r="AG347" s="83">
        <v>0</v>
      </c>
      <c r="AH347" s="83">
        <v>0</v>
      </c>
      <c r="AI347" s="83">
        <v>0</v>
      </c>
      <c r="AJ347" s="83">
        <v>0</v>
      </c>
      <c r="AK347" s="83">
        <v>12430409.514496399</v>
      </c>
      <c r="AL347" s="83">
        <v>0</v>
      </c>
      <c r="AM347" s="83">
        <v>0</v>
      </c>
      <c r="AN347" s="83">
        <v>29145851.072085399</v>
      </c>
      <c r="AO347" s="83">
        <v>16.706986924357601</v>
      </c>
      <c r="AP347" s="83">
        <v>573.22007454977904</v>
      </c>
    </row>
    <row r="348" spans="1:42" x14ac:dyDescent="0.2">
      <c r="A348" s="83" t="s">
        <v>324</v>
      </c>
      <c r="B348" s="83">
        <v>2040</v>
      </c>
      <c r="C348" s="83" t="s">
        <v>321</v>
      </c>
      <c r="D348" s="83" t="s">
        <v>297</v>
      </c>
      <c r="E348" s="83">
        <v>0</v>
      </c>
      <c r="F348" s="83">
        <v>2040</v>
      </c>
      <c r="G348" s="83">
        <v>0</v>
      </c>
      <c r="H348" s="83">
        <v>37</v>
      </c>
      <c r="I348" s="83">
        <v>0</v>
      </c>
      <c r="J348" s="83">
        <v>3228.80576270441</v>
      </c>
      <c r="K348" s="83">
        <v>0</v>
      </c>
      <c r="L348" s="83">
        <v>94</v>
      </c>
      <c r="M348" s="83">
        <v>39.518181818181702</v>
      </c>
      <c r="N348" s="83">
        <v>0</v>
      </c>
      <c r="O348" s="83">
        <v>0</v>
      </c>
      <c r="P348" s="83">
        <v>457.22100858784302</v>
      </c>
      <c r="Q348" s="83">
        <v>0</v>
      </c>
      <c r="R348" s="83">
        <v>0</v>
      </c>
      <c r="S348" s="83">
        <v>0</v>
      </c>
      <c r="T348" s="83">
        <v>240.8</v>
      </c>
      <c r="U348" s="83">
        <v>0</v>
      </c>
      <c r="V348" s="83">
        <v>649229.212381833</v>
      </c>
      <c r="W348" s="83">
        <v>0</v>
      </c>
      <c r="X348" s="83">
        <v>0</v>
      </c>
      <c r="Y348" s="83">
        <v>14313164.169600001</v>
      </c>
      <c r="Z348" s="83">
        <v>0</v>
      </c>
      <c r="AA348" s="83">
        <v>57644.172917099997</v>
      </c>
      <c r="AB348" s="83">
        <v>218140.06599999999</v>
      </c>
      <c r="AC348" s="83">
        <v>3241.2</v>
      </c>
      <c r="AD348" s="83">
        <v>0</v>
      </c>
      <c r="AE348" s="83">
        <v>640761.74937600002</v>
      </c>
      <c r="AF348" s="83">
        <v>0</v>
      </c>
      <c r="AG348" s="83">
        <v>0</v>
      </c>
      <c r="AH348" s="83">
        <v>0</v>
      </c>
      <c r="AI348" s="83">
        <v>0</v>
      </c>
      <c r="AJ348" s="83">
        <v>0</v>
      </c>
      <c r="AK348" s="83">
        <v>13924508.8020014</v>
      </c>
      <c r="AL348" s="83">
        <v>0</v>
      </c>
      <c r="AM348" s="83">
        <v>0</v>
      </c>
      <c r="AN348" s="83">
        <v>29806689.372276399</v>
      </c>
      <c r="AO348" s="83">
        <v>15.1825414967666</v>
      </c>
      <c r="AP348" s="83">
        <v>509.36691784657103</v>
      </c>
    </row>
    <row r="349" spans="1:42" x14ac:dyDescent="0.2">
      <c r="A349" s="83" t="s">
        <v>324</v>
      </c>
      <c r="B349" s="83">
        <v>2042</v>
      </c>
      <c r="C349" s="83" t="s">
        <v>321</v>
      </c>
      <c r="D349" s="83" t="s">
        <v>297</v>
      </c>
      <c r="E349" s="83">
        <v>0</v>
      </c>
      <c r="F349" s="83">
        <v>2040</v>
      </c>
      <c r="G349" s="83">
        <v>0</v>
      </c>
      <c r="H349" s="83">
        <v>37</v>
      </c>
      <c r="I349" s="83">
        <v>0</v>
      </c>
      <c r="J349" s="83">
        <v>4020.4992659343998</v>
      </c>
      <c r="K349" s="83">
        <v>0</v>
      </c>
      <c r="L349" s="83">
        <v>94</v>
      </c>
      <c r="M349" s="83">
        <v>46.622727272727197</v>
      </c>
      <c r="N349" s="83">
        <v>0</v>
      </c>
      <c r="O349" s="83">
        <v>0</v>
      </c>
      <c r="P349" s="83">
        <v>679.266535150153</v>
      </c>
      <c r="Q349" s="83">
        <v>0</v>
      </c>
      <c r="R349" s="83">
        <v>0</v>
      </c>
      <c r="S349" s="83">
        <v>0</v>
      </c>
      <c r="T349" s="83">
        <v>240.8</v>
      </c>
      <c r="U349" s="83">
        <v>0</v>
      </c>
      <c r="V349" s="83">
        <v>873855.10219497303</v>
      </c>
      <c r="W349" s="83">
        <v>0</v>
      </c>
      <c r="X349" s="83">
        <v>0</v>
      </c>
      <c r="Y349" s="83">
        <v>14313164.169600001</v>
      </c>
      <c r="Z349" s="83">
        <v>0</v>
      </c>
      <c r="AA349" s="83">
        <v>53677.199594849997</v>
      </c>
      <c r="AB349" s="83">
        <v>218140.06599999999</v>
      </c>
      <c r="AC349" s="83">
        <v>3241.2</v>
      </c>
      <c r="AD349" s="83">
        <v>0</v>
      </c>
      <c r="AE349" s="83">
        <v>640761.74937600002</v>
      </c>
      <c r="AF349" s="83">
        <v>0</v>
      </c>
      <c r="AG349" s="83">
        <v>0</v>
      </c>
      <c r="AH349" s="83">
        <v>0</v>
      </c>
      <c r="AI349" s="83">
        <v>0</v>
      </c>
      <c r="AJ349" s="83">
        <v>0</v>
      </c>
      <c r="AK349" s="83">
        <v>17613530.919162001</v>
      </c>
      <c r="AL349" s="83">
        <v>0</v>
      </c>
      <c r="AM349" s="83">
        <v>0</v>
      </c>
      <c r="AN349" s="83">
        <v>33716370.405927896</v>
      </c>
      <c r="AO349" s="83">
        <v>15.1825414967666</v>
      </c>
      <c r="AP349" s="83">
        <v>450.301776673365</v>
      </c>
    </row>
    <row r="350" spans="1:42" x14ac:dyDescent="0.2">
      <c r="A350" s="83" t="s">
        <v>324</v>
      </c>
      <c r="B350" s="83">
        <v>2044</v>
      </c>
      <c r="C350" s="83" t="s">
        <v>321</v>
      </c>
      <c r="D350" s="83" t="s">
        <v>297</v>
      </c>
      <c r="E350" s="83">
        <v>0</v>
      </c>
      <c r="F350" s="83">
        <v>2040</v>
      </c>
      <c r="G350" s="83">
        <v>0</v>
      </c>
      <c r="H350" s="83">
        <v>37</v>
      </c>
      <c r="I350" s="83">
        <v>0</v>
      </c>
      <c r="J350" s="83">
        <v>4532.6010521753296</v>
      </c>
      <c r="K350" s="83">
        <v>0</v>
      </c>
      <c r="L350" s="83">
        <v>94</v>
      </c>
      <c r="M350" s="83">
        <v>50.354545454545402</v>
      </c>
      <c r="N350" s="83">
        <v>0</v>
      </c>
      <c r="O350" s="83">
        <v>0</v>
      </c>
      <c r="P350" s="83">
        <v>850.37395592676398</v>
      </c>
      <c r="Q350" s="83">
        <v>0</v>
      </c>
      <c r="R350" s="83">
        <v>0</v>
      </c>
      <c r="S350" s="83">
        <v>0</v>
      </c>
      <c r="T350" s="83">
        <v>240.8</v>
      </c>
      <c r="U350" s="83">
        <v>0</v>
      </c>
      <c r="V350" s="83">
        <v>857723.39063120994</v>
      </c>
      <c r="W350" s="83">
        <v>0</v>
      </c>
      <c r="X350" s="83">
        <v>0</v>
      </c>
      <c r="Y350" s="83">
        <v>13905133.056</v>
      </c>
      <c r="Z350" s="83">
        <v>0</v>
      </c>
      <c r="AA350" s="83">
        <v>81695.903546700007</v>
      </c>
      <c r="AB350" s="83">
        <v>105998.065999999</v>
      </c>
      <c r="AC350" s="83">
        <v>3241.2</v>
      </c>
      <c r="AD350" s="83">
        <v>0</v>
      </c>
      <c r="AE350" s="83">
        <v>640761.74937600002</v>
      </c>
      <c r="AF350" s="83">
        <v>0</v>
      </c>
      <c r="AG350" s="83">
        <v>0</v>
      </c>
      <c r="AH350" s="83">
        <v>0</v>
      </c>
      <c r="AI350" s="83">
        <v>0</v>
      </c>
      <c r="AJ350" s="83">
        <v>0</v>
      </c>
      <c r="AK350" s="83">
        <v>19801216.629239399</v>
      </c>
      <c r="AL350" s="83">
        <v>0</v>
      </c>
      <c r="AM350" s="83">
        <v>0</v>
      </c>
      <c r="AN350" s="83">
        <v>35395769.994793303</v>
      </c>
      <c r="AO350" s="83">
        <v>14.6701907865564</v>
      </c>
      <c r="AP350" s="83">
        <v>414.46169383274798</v>
      </c>
    </row>
    <row r="351" spans="1:42" x14ac:dyDescent="0.2">
      <c r="A351" s="83" t="s">
        <v>324</v>
      </c>
      <c r="B351" s="83">
        <v>2046</v>
      </c>
      <c r="C351" s="83" t="s">
        <v>321</v>
      </c>
      <c r="D351" s="83" t="s">
        <v>297</v>
      </c>
      <c r="E351" s="83">
        <v>0</v>
      </c>
      <c r="F351" s="83">
        <v>1914.4860000000001</v>
      </c>
      <c r="G351" s="83">
        <v>0</v>
      </c>
      <c r="H351" s="83">
        <v>37</v>
      </c>
      <c r="I351" s="83">
        <v>0</v>
      </c>
      <c r="J351" s="83">
        <v>4680.2972598283304</v>
      </c>
      <c r="K351" s="83">
        <v>0</v>
      </c>
      <c r="L351" s="83">
        <v>94</v>
      </c>
      <c r="M351" s="83">
        <v>54.906363636363601</v>
      </c>
      <c r="N351" s="83">
        <v>0</v>
      </c>
      <c r="O351" s="83">
        <v>0</v>
      </c>
      <c r="P351" s="83">
        <v>938.55423076936404</v>
      </c>
      <c r="Q351" s="83">
        <v>0</v>
      </c>
      <c r="R351" s="83">
        <v>0</v>
      </c>
      <c r="S351" s="83">
        <v>0</v>
      </c>
      <c r="T351" s="83">
        <v>240.8</v>
      </c>
      <c r="U351" s="83">
        <v>0</v>
      </c>
      <c r="V351" s="83">
        <v>660129.60452529695</v>
      </c>
      <c r="W351" s="83">
        <v>0</v>
      </c>
      <c r="X351" s="83">
        <v>0</v>
      </c>
      <c r="Y351" s="83">
        <v>12878875.0748611</v>
      </c>
      <c r="Z351" s="83">
        <v>0</v>
      </c>
      <c r="AA351" s="83">
        <v>64207.643162606902</v>
      </c>
      <c r="AB351" s="83">
        <v>64673.41</v>
      </c>
      <c r="AC351" s="83">
        <v>3241.2</v>
      </c>
      <c r="AD351" s="83">
        <v>0</v>
      </c>
      <c r="AE351" s="83">
        <v>640761.74937600002</v>
      </c>
      <c r="AF351" s="83">
        <v>0</v>
      </c>
      <c r="AG351" s="83">
        <v>0</v>
      </c>
      <c r="AH351" s="83">
        <v>0</v>
      </c>
      <c r="AI351" s="83">
        <v>0</v>
      </c>
      <c r="AJ351" s="83">
        <v>0</v>
      </c>
      <c r="AK351" s="83">
        <v>20398357.589823101</v>
      </c>
      <c r="AL351" s="83">
        <v>0</v>
      </c>
      <c r="AM351" s="83">
        <v>0</v>
      </c>
      <c r="AN351" s="83">
        <v>34710246.271748103</v>
      </c>
      <c r="AO351" s="83">
        <v>13.5878022634228</v>
      </c>
      <c r="AP351" s="83">
        <v>391.46372391147099</v>
      </c>
    </row>
    <row r="352" spans="1:42" x14ac:dyDescent="0.2">
      <c r="A352" s="83" t="s">
        <v>324</v>
      </c>
      <c r="B352" s="83">
        <v>2048</v>
      </c>
      <c r="C352" s="83" t="s">
        <v>321</v>
      </c>
      <c r="D352" s="83" t="s">
        <v>297</v>
      </c>
      <c r="E352" s="83">
        <v>0</v>
      </c>
      <c r="F352" s="83">
        <v>1557.981</v>
      </c>
      <c r="G352" s="83">
        <v>0</v>
      </c>
      <c r="H352" s="83">
        <v>37</v>
      </c>
      <c r="I352" s="83">
        <v>0</v>
      </c>
      <c r="J352" s="83">
        <v>5754.3456276317902</v>
      </c>
      <c r="K352" s="83">
        <v>0</v>
      </c>
      <c r="L352" s="83">
        <v>94</v>
      </c>
      <c r="M352" s="83">
        <v>60.488181818181801</v>
      </c>
      <c r="N352" s="83">
        <v>0</v>
      </c>
      <c r="O352" s="83">
        <v>0</v>
      </c>
      <c r="P352" s="83">
        <v>928.35774958731497</v>
      </c>
      <c r="Q352" s="83">
        <v>0</v>
      </c>
      <c r="R352" s="83">
        <v>0</v>
      </c>
      <c r="S352" s="83">
        <v>0</v>
      </c>
      <c r="T352" s="83">
        <v>240.8</v>
      </c>
      <c r="U352" s="83">
        <v>0</v>
      </c>
      <c r="V352" s="83">
        <v>981642.96684072504</v>
      </c>
      <c r="W352" s="83">
        <v>0</v>
      </c>
      <c r="X352" s="83">
        <v>0</v>
      </c>
      <c r="Y352" s="83">
        <v>10318700.604813101</v>
      </c>
      <c r="Z352" s="83">
        <v>0</v>
      </c>
      <c r="AA352" s="83">
        <v>60796.42251561</v>
      </c>
      <c r="AB352" s="83">
        <v>7038.4688343058897</v>
      </c>
      <c r="AC352" s="83">
        <v>3241.2</v>
      </c>
      <c r="AD352" s="83">
        <v>0</v>
      </c>
      <c r="AE352" s="83">
        <v>640761.74937600002</v>
      </c>
      <c r="AF352" s="83">
        <v>0</v>
      </c>
      <c r="AG352" s="83">
        <v>0</v>
      </c>
      <c r="AH352" s="83">
        <v>0</v>
      </c>
      <c r="AI352" s="83">
        <v>0</v>
      </c>
      <c r="AJ352" s="83">
        <v>0</v>
      </c>
      <c r="AK352" s="83">
        <v>24962191.859736599</v>
      </c>
      <c r="AL352" s="83">
        <v>0</v>
      </c>
      <c r="AM352" s="83">
        <v>0</v>
      </c>
      <c r="AN352" s="83">
        <v>36974373.2721164</v>
      </c>
      <c r="AO352" s="83">
        <v>10.7017533524782</v>
      </c>
      <c r="AP352" s="83">
        <v>289.43704532102799</v>
      </c>
    </row>
    <row r="353" spans="1:42" x14ac:dyDescent="0.2">
      <c r="A353" s="83" t="s">
        <v>324</v>
      </c>
      <c r="B353" s="83">
        <v>2050</v>
      </c>
      <c r="C353" s="83" t="s">
        <v>321</v>
      </c>
      <c r="D353" s="83" t="s">
        <v>297</v>
      </c>
      <c r="E353" s="83">
        <v>0</v>
      </c>
      <c r="F353" s="83">
        <v>1557.981</v>
      </c>
      <c r="G353" s="83">
        <v>0</v>
      </c>
      <c r="H353" s="83">
        <v>37</v>
      </c>
      <c r="I353" s="83">
        <v>0</v>
      </c>
      <c r="J353" s="83">
        <v>6988.2580592700297</v>
      </c>
      <c r="K353" s="83">
        <v>0</v>
      </c>
      <c r="L353" s="83">
        <v>94</v>
      </c>
      <c r="M353" s="83">
        <v>66.469090909090895</v>
      </c>
      <c r="N353" s="83">
        <v>0</v>
      </c>
      <c r="O353" s="83">
        <v>0</v>
      </c>
      <c r="P353" s="83">
        <v>1395.3754546567</v>
      </c>
      <c r="Q353" s="83">
        <v>0</v>
      </c>
      <c r="R353" s="83">
        <v>0</v>
      </c>
      <c r="S353" s="83">
        <v>0</v>
      </c>
      <c r="T353" s="83">
        <v>240.8</v>
      </c>
      <c r="U353" s="83">
        <v>0</v>
      </c>
      <c r="V353" s="83">
        <v>1841659.66861413</v>
      </c>
      <c r="W353" s="83">
        <v>0</v>
      </c>
      <c r="X353" s="83">
        <v>0</v>
      </c>
      <c r="Y353" s="83">
        <v>10318700.604813101</v>
      </c>
      <c r="Z353" s="83">
        <v>0</v>
      </c>
      <c r="AA353" s="83">
        <v>48630.636079199998</v>
      </c>
      <c r="AB353" s="83">
        <v>57261.395788857299</v>
      </c>
      <c r="AC353" s="83">
        <v>3241.2</v>
      </c>
      <c r="AD353" s="83">
        <v>0</v>
      </c>
      <c r="AE353" s="83">
        <v>640761.74937600002</v>
      </c>
      <c r="AF353" s="83">
        <v>0</v>
      </c>
      <c r="AG353" s="83">
        <v>0</v>
      </c>
      <c r="AH353" s="83">
        <v>0</v>
      </c>
      <c r="AI353" s="83">
        <v>0</v>
      </c>
      <c r="AJ353" s="83">
        <v>0</v>
      </c>
      <c r="AK353" s="83">
        <v>30023148.4717451</v>
      </c>
      <c r="AL353" s="83">
        <v>0</v>
      </c>
      <c r="AM353" s="83">
        <v>0</v>
      </c>
      <c r="AN353" s="83">
        <v>42933403.726416402</v>
      </c>
      <c r="AO353" s="83">
        <v>10.7199842749627</v>
      </c>
      <c r="AP353" s="83">
        <v>249.68866534024099</v>
      </c>
    </row>
    <row r="354" spans="1:42" x14ac:dyDescent="0.2">
      <c r="A354" s="83" t="s">
        <v>325</v>
      </c>
      <c r="B354" s="83">
        <v>2020</v>
      </c>
      <c r="C354" s="83" t="s">
        <v>326</v>
      </c>
      <c r="D354" s="83" t="s">
        <v>297</v>
      </c>
      <c r="E354" s="83">
        <v>0</v>
      </c>
      <c r="F354" s="83">
        <v>4121.0010000000002</v>
      </c>
      <c r="G354" s="83">
        <v>1.5</v>
      </c>
      <c r="H354" s="83">
        <v>515.79999999999995</v>
      </c>
      <c r="I354" s="83">
        <v>1320.49999999999</v>
      </c>
      <c r="J354" s="83">
        <v>388.2</v>
      </c>
      <c r="K354" s="83">
        <v>10.6</v>
      </c>
      <c r="L354" s="83">
        <v>1838.4</v>
      </c>
      <c r="M354" s="83">
        <v>377.85545454545502</v>
      </c>
      <c r="N354" s="83">
        <v>0</v>
      </c>
      <c r="O354" s="83">
        <v>127.53</v>
      </c>
      <c r="P354" s="83">
        <v>1.3860267795905801</v>
      </c>
      <c r="Q354" s="83">
        <v>0</v>
      </c>
      <c r="R354" s="83">
        <v>0</v>
      </c>
      <c r="S354" s="83">
        <v>0</v>
      </c>
      <c r="T354" s="83">
        <v>95.137</v>
      </c>
      <c r="U354" s="83">
        <v>142.1</v>
      </c>
      <c r="V354" s="83">
        <v>3134.2260877224198</v>
      </c>
      <c r="W354" s="83">
        <v>34784.336639999899</v>
      </c>
      <c r="X354" s="83">
        <v>0</v>
      </c>
      <c r="Y354" s="83">
        <v>20609963.777144302</v>
      </c>
      <c r="Z354" s="83">
        <v>4136.4590399999997</v>
      </c>
      <c r="AA354" s="83">
        <v>636303.08614626003</v>
      </c>
      <c r="AB354" s="83">
        <v>13647631.236560401</v>
      </c>
      <c r="AC354" s="83">
        <v>108766.82741973099</v>
      </c>
      <c r="AD354" s="83">
        <v>912895.52637600002</v>
      </c>
      <c r="AE354" s="83">
        <v>285714.61150151998</v>
      </c>
      <c r="AF354" s="83">
        <v>0</v>
      </c>
      <c r="AG354" s="83">
        <v>0</v>
      </c>
      <c r="AH354" s="83">
        <v>0</v>
      </c>
      <c r="AI354" s="83">
        <v>3059781.6500476198</v>
      </c>
      <c r="AJ354" s="83">
        <v>0</v>
      </c>
      <c r="AK354" s="83">
        <v>952364.20328646596</v>
      </c>
      <c r="AL354" s="83">
        <v>0</v>
      </c>
      <c r="AM354" s="83">
        <v>0</v>
      </c>
      <c r="AN354" s="83">
        <v>40255475.940250099</v>
      </c>
      <c r="AO354" s="83">
        <v>26.400405383349799</v>
      </c>
      <c r="AP354" s="83">
        <v>655.82146942033501</v>
      </c>
    </row>
    <row r="355" spans="1:42" x14ac:dyDescent="0.2">
      <c r="A355" s="83" t="s">
        <v>325</v>
      </c>
      <c r="B355" s="83">
        <v>2022</v>
      </c>
      <c r="C355" s="83" t="s">
        <v>326</v>
      </c>
      <c r="D355" s="83" t="s">
        <v>297</v>
      </c>
      <c r="E355" s="83">
        <v>0</v>
      </c>
      <c r="F355" s="83">
        <v>4121.0010000000002</v>
      </c>
      <c r="G355" s="83">
        <v>1.5</v>
      </c>
      <c r="H355" s="83">
        <v>515.79999999999995</v>
      </c>
      <c r="I355" s="83">
        <v>1320.49999999999</v>
      </c>
      <c r="J355" s="83">
        <v>388.2</v>
      </c>
      <c r="K355" s="83">
        <v>10.6</v>
      </c>
      <c r="L355" s="83">
        <v>1838.4</v>
      </c>
      <c r="M355" s="83">
        <v>420.43272727272699</v>
      </c>
      <c r="N355" s="83">
        <v>0</v>
      </c>
      <c r="O355" s="83">
        <v>127.53</v>
      </c>
      <c r="P355" s="83">
        <v>1.3860267795905801</v>
      </c>
      <c r="Q355" s="83">
        <v>0</v>
      </c>
      <c r="R355" s="83">
        <v>0</v>
      </c>
      <c r="S355" s="83">
        <v>0</v>
      </c>
      <c r="T355" s="83">
        <v>95.137</v>
      </c>
      <c r="U355" s="83">
        <v>142.1</v>
      </c>
      <c r="V355" s="83">
        <v>0</v>
      </c>
      <c r="W355" s="83">
        <v>55978.436639999898</v>
      </c>
      <c r="X355" s="83">
        <v>0</v>
      </c>
      <c r="Y355" s="83">
        <v>29025983.2808448</v>
      </c>
      <c r="Z355" s="83">
        <v>4136.4590399999997</v>
      </c>
      <c r="AA355" s="83">
        <v>708002.59374935995</v>
      </c>
      <c r="AB355" s="83">
        <v>11121480.840891801</v>
      </c>
      <c r="AC355" s="83">
        <v>57598.477963636302</v>
      </c>
      <c r="AD355" s="83">
        <v>912895.52637600002</v>
      </c>
      <c r="AE355" s="83">
        <v>285714.61150151998</v>
      </c>
      <c r="AF355" s="83">
        <v>0</v>
      </c>
      <c r="AG355" s="83">
        <v>0</v>
      </c>
      <c r="AH355" s="83">
        <v>0</v>
      </c>
      <c r="AI355" s="83">
        <v>3016970.4870465002</v>
      </c>
      <c r="AJ355" s="83">
        <v>0</v>
      </c>
      <c r="AK355" s="83">
        <v>1064850.8057448701</v>
      </c>
      <c r="AL355" s="83">
        <v>0</v>
      </c>
      <c r="AM355" s="83">
        <v>0</v>
      </c>
      <c r="AN355" s="83">
        <v>46253611.519798599</v>
      </c>
      <c r="AO355" s="83">
        <v>34.086694275606497</v>
      </c>
      <c r="AP355" s="83">
        <v>736.95205964653906</v>
      </c>
    </row>
    <row r="356" spans="1:42" x14ac:dyDescent="0.2">
      <c r="A356" s="83" t="s">
        <v>325</v>
      </c>
      <c r="B356" s="83">
        <v>2024</v>
      </c>
      <c r="C356" s="83" t="s">
        <v>326</v>
      </c>
      <c r="D356" s="83" t="s">
        <v>297</v>
      </c>
      <c r="E356" s="83">
        <v>0</v>
      </c>
      <c r="F356" s="83">
        <v>2321.0010000000002</v>
      </c>
      <c r="G356" s="83">
        <v>1.5</v>
      </c>
      <c r="H356" s="83">
        <v>515.79999999999995</v>
      </c>
      <c r="I356" s="83">
        <v>1320.49999999999</v>
      </c>
      <c r="J356" s="83">
        <v>388.2</v>
      </c>
      <c r="K356" s="83">
        <v>10.6</v>
      </c>
      <c r="L356" s="83">
        <v>1838.4</v>
      </c>
      <c r="M356" s="83">
        <v>436.93</v>
      </c>
      <c r="N356" s="83">
        <v>0</v>
      </c>
      <c r="O356" s="83">
        <v>127.53</v>
      </c>
      <c r="P356" s="83">
        <v>45.267918215239398</v>
      </c>
      <c r="Q356" s="83">
        <v>0</v>
      </c>
      <c r="R356" s="83">
        <v>0</v>
      </c>
      <c r="S356" s="83">
        <v>0</v>
      </c>
      <c r="T356" s="83">
        <v>95.137</v>
      </c>
      <c r="U356" s="83">
        <v>37.6</v>
      </c>
      <c r="V356" s="83">
        <v>0</v>
      </c>
      <c r="W356" s="83">
        <v>56880.956639999902</v>
      </c>
      <c r="X356" s="83">
        <v>0</v>
      </c>
      <c r="Y356" s="83">
        <v>16454184.5681247</v>
      </c>
      <c r="Z356" s="83">
        <v>4136.4590399999997</v>
      </c>
      <c r="AA356" s="83">
        <v>735783.76092078001</v>
      </c>
      <c r="AB356" s="83">
        <v>11398472.9494016</v>
      </c>
      <c r="AC356" s="83">
        <v>56796.890732847402</v>
      </c>
      <c r="AD356" s="83">
        <v>912895.52637600002</v>
      </c>
      <c r="AE356" s="83">
        <v>285714.61150151998</v>
      </c>
      <c r="AF356" s="83">
        <v>0</v>
      </c>
      <c r="AG356" s="83">
        <v>0</v>
      </c>
      <c r="AH356" s="83">
        <v>0</v>
      </c>
      <c r="AI356" s="83">
        <v>2975092.0598367802</v>
      </c>
      <c r="AJ356" s="83">
        <v>0</v>
      </c>
      <c r="AK356" s="83">
        <v>1062276.0837788</v>
      </c>
      <c r="AL356" s="83">
        <v>0</v>
      </c>
      <c r="AM356" s="83">
        <v>0</v>
      </c>
      <c r="AN356" s="83">
        <v>33942233.866353102</v>
      </c>
      <c r="AO356" s="83">
        <v>21.798775459111599</v>
      </c>
      <c r="AP356" s="83">
        <v>642.23160870742402</v>
      </c>
    </row>
    <row r="357" spans="1:42" x14ac:dyDescent="0.2">
      <c r="A357" s="83" t="s">
        <v>325</v>
      </c>
      <c r="B357" s="83">
        <v>2026</v>
      </c>
      <c r="C357" s="83" t="s">
        <v>326</v>
      </c>
      <c r="D357" s="83" t="s">
        <v>297</v>
      </c>
      <c r="E357" s="83">
        <v>0</v>
      </c>
      <c r="F357" s="83">
        <v>2321.0010000000002</v>
      </c>
      <c r="G357" s="83">
        <v>1.5</v>
      </c>
      <c r="H357" s="83">
        <v>515.79999999999995</v>
      </c>
      <c r="I357" s="83">
        <v>1320.49999999999</v>
      </c>
      <c r="J357" s="83">
        <v>388.2</v>
      </c>
      <c r="K357" s="83">
        <v>10.6</v>
      </c>
      <c r="L357" s="83">
        <v>1838.4</v>
      </c>
      <c r="M357" s="83">
        <v>453.19181818181801</v>
      </c>
      <c r="N357" s="83">
        <v>0</v>
      </c>
      <c r="O357" s="83">
        <v>127.53</v>
      </c>
      <c r="P357" s="83">
        <v>45.267918215239398</v>
      </c>
      <c r="Q357" s="83">
        <v>0</v>
      </c>
      <c r="R357" s="83">
        <v>0</v>
      </c>
      <c r="S357" s="83">
        <v>0</v>
      </c>
      <c r="T357" s="83">
        <v>95.137</v>
      </c>
      <c r="U357" s="83">
        <v>37.6</v>
      </c>
      <c r="V357" s="83">
        <v>0</v>
      </c>
      <c r="W357" s="83">
        <v>56880.956639999902</v>
      </c>
      <c r="X357" s="83">
        <v>0</v>
      </c>
      <c r="Y357" s="83">
        <v>16460828.7529248</v>
      </c>
      <c r="Z357" s="83">
        <v>4136.4590399999997</v>
      </c>
      <c r="AA357" s="83">
        <v>763168.42606445996</v>
      </c>
      <c r="AB357" s="83">
        <v>10349644.650361599</v>
      </c>
      <c r="AC357" s="83">
        <v>48232.466952380899</v>
      </c>
      <c r="AD357" s="83">
        <v>912895.52637600002</v>
      </c>
      <c r="AE357" s="83">
        <v>285714.61150151998</v>
      </c>
      <c r="AF357" s="83">
        <v>0</v>
      </c>
      <c r="AG357" s="83">
        <v>0</v>
      </c>
      <c r="AH357" s="83">
        <v>0</v>
      </c>
      <c r="AI357" s="83">
        <v>2933527.0415208</v>
      </c>
      <c r="AJ357" s="83">
        <v>0</v>
      </c>
      <c r="AK357" s="83">
        <v>1059701.3618127301</v>
      </c>
      <c r="AL357" s="83">
        <v>0</v>
      </c>
      <c r="AM357" s="83">
        <v>0</v>
      </c>
      <c r="AN357" s="83">
        <v>32874730.253194299</v>
      </c>
      <c r="AO357" s="83">
        <v>21.370594445124201</v>
      </c>
      <c r="AP357" s="83">
        <v>650.06143869568803</v>
      </c>
    </row>
    <row r="358" spans="1:42" x14ac:dyDescent="0.2">
      <c r="A358" s="83" t="s">
        <v>325</v>
      </c>
      <c r="B358" s="83">
        <v>2028</v>
      </c>
      <c r="C358" s="83" t="s">
        <v>326</v>
      </c>
      <c r="D358" s="83" t="s">
        <v>297</v>
      </c>
      <c r="E358" s="83">
        <v>0</v>
      </c>
      <c r="F358" s="83">
        <v>2321.0010000000002</v>
      </c>
      <c r="G358" s="83">
        <v>1.5</v>
      </c>
      <c r="H358" s="83">
        <v>515.79999999999995</v>
      </c>
      <c r="I358" s="83">
        <v>1320.49999999999</v>
      </c>
      <c r="J358" s="83">
        <v>388.2</v>
      </c>
      <c r="K358" s="83">
        <v>10.6</v>
      </c>
      <c r="L358" s="83">
        <v>1838.4</v>
      </c>
      <c r="M358" s="83">
        <v>480.44272727272698</v>
      </c>
      <c r="N358" s="83">
        <v>0</v>
      </c>
      <c r="O358" s="83">
        <v>127.53</v>
      </c>
      <c r="P358" s="83">
        <v>45.267918215239398</v>
      </c>
      <c r="Q358" s="83">
        <v>0</v>
      </c>
      <c r="R358" s="83">
        <v>0</v>
      </c>
      <c r="S358" s="83">
        <v>0</v>
      </c>
      <c r="T358" s="83">
        <v>95.137</v>
      </c>
      <c r="U358" s="83">
        <v>37.6</v>
      </c>
      <c r="V358" s="83">
        <v>0</v>
      </c>
      <c r="W358" s="83">
        <v>56880.956639999902</v>
      </c>
      <c r="X358" s="83">
        <v>0</v>
      </c>
      <c r="Y358" s="83">
        <v>16460828.7529248</v>
      </c>
      <c r="Z358" s="83">
        <v>4136.4590399999997</v>
      </c>
      <c r="AA358" s="83">
        <v>809058.56036382006</v>
      </c>
      <c r="AB358" s="83">
        <v>8578778.6525520291</v>
      </c>
      <c r="AC358" s="83">
        <v>45184.0799999999</v>
      </c>
      <c r="AD358" s="83">
        <v>912895.52637600002</v>
      </c>
      <c r="AE358" s="83">
        <v>285714.61150151998</v>
      </c>
      <c r="AF358" s="83">
        <v>0</v>
      </c>
      <c r="AG358" s="83">
        <v>0</v>
      </c>
      <c r="AH358" s="83">
        <v>0</v>
      </c>
      <c r="AI358" s="83">
        <v>2892692.43160536</v>
      </c>
      <c r="AJ358" s="83">
        <v>0</v>
      </c>
      <c r="AK358" s="83">
        <v>1057145.5528390401</v>
      </c>
      <c r="AL358" s="83">
        <v>0</v>
      </c>
      <c r="AM358" s="83">
        <v>0</v>
      </c>
      <c r="AN358" s="83">
        <v>31103315.583842501</v>
      </c>
      <c r="AO358" s="83">
        <v>20.6467237950461</v>
      </c>
      <c r="AP358" s="83">
        <v>663.81102488544798</v>
      </c>
    </row>
    <row r="359" spans="1:42" x14ac:dyDescent="0.2">
      <c r="A359" s="83" t="s">
        <v>325</v>
      </c>
      <c r="B359" s="83">
        <v>2030</v>
      </c>
      <c r="C359" s="83" t="s">
        <v>326</v>
      </c>
      <c r="D359" s="83" t="s">
        <v>297</v>
      </c>
      <c r="E359" s="83">
        <v>0</v>
      </c>
      <c r="F359" s="83">
        <v>2321.0010000000002</v>
      </c>
      <c r="G359" s="83">
        <v>1.5</v>
      </c>
      <c r="H359" s="83">
        <v>515.79999999999995</v>
      </c>
      <c r="I359" s="83">
        <v>1320.49999999999</v>
      </c>
      <c r="J359" s="83">
        <v>388.2</v>
      </c>
      <c r="K359" s="83">
        <v>10.6</v>
      </c>
      <c r="L359" s="83">
        <v>1838.4</v>
      </c>
      <c r="M359" s="83">
        <v>550.11727272727296</v>
      </c>
      <c r="N359" s="83">
        <v>0</v>
      </c>
      <c r="O359" s="83">
        <v>127.53</v>
      </c>
      <c r="P359" s="83">
        <v>45.869168215239398</v>
      </c>
      <c r="Q359" s="83">
        <v>0</v>
      </c>
      <c r="R359" s="83">
        <v>0</v>
      </c>
      <c r="S359" s="83">
        <v>0</v>
      </c>
      <c r="T359" s="83">
        <v>95.137</v>
      </c>
      <c r="U359" s="83">
        <v>37.6</v>
      </c>
      <c r="V359" s="83">
        <v>374.2282505</v>
      </c>
      <c r="W359" s="83">
        <v>56880.956639999902</v>
      </c>
      <c r="X359" s="83">
        <v>0</v>
      </c>
      <c r="Y359" s="83">
        <v>16452130.9110047</v>
      </c>
      <c r="Z359" s="83">
        <v>4136.4590399999997</v>
      </c>
      <c r="AA359" s="83">
        <v>926316.57339594001</v>
      </c>
      <c r="AB359" s="83">
        <v>8614804.9152602497</v>
      </c>
      <c r="AC359" s="83">
        <v>45184.0799999999</v>
      </c>
      <c r="AD359" s="83">
        <v>912895.52637600002</v>
      </c>
      <c r="AE359" s="83">
        <v>285714.61150151998</v>
      </c>
      <c r="AF359" s="83">
        <v>0</v>
      </c>
      <c r="AG359" s="83">
        <v>0</v>
      </c>
      <c r="AH359" s="83">
        <v>0</v>
      </c>
      <c r="AI359" s="83">
        <v>2852170.3381671701</v>
      </c>
      <c r="AJ359" s="83">
        <v>0</v>
      </c>
      <c r="AK359" s="83">
        <v>1054589.74386536</v>
      </c>
      <c r="AL359" s="83">
        <v>0</v>
      </c>
      <c r="AM359" s="83">
        <v>0</v>
      </c>
      <c r="AN359" s="83">
        <v>31205198.343501501</v>
      </c>
      <c r="AO359" s="83">
        <v>20.655988293064102</v>
      </c>
      <c r="AP359" s="83">
        <v>661.94061853690403</v>
      </c>
    </row>
    <row r="360" spans="1:42" x14ac:dyDescent="0.2">
      <c r="A360" s="83" t="s">
        <v>325</v>
      </c>
      <c r="B360" s="83">
        <v>2032</v>
      </c>
      <c r="C360" s="83" t="s">
        <v>326</v>
      </c>
      <c r="D360" s="83" t="s">
        <v>297</v>
      </c>
      <c r="E360" s="83">
        <v>0</v>
      </c>
      <c r="F360" s="83">
        <v>2321.0010000000002</v>
      </c>
      <c r="G360" s="83">
        <v>1.5</v>
      </c>
      <c r="H360" s="83">
        <v>515.79999999999995</v>
      </c>
      <c r="I360" s="83">
        <v>1320.49999999999</v>
      </c>
      <c r="J360" s="83">
        <v>388.2</v>
      </c>
      <c r="K360" s="83">
        <v>10.6</v>
      </c>
      <c r="L360" s="83">
        <v>1838.4</v>
      </c>
      <c r="M360" s="83">
        <v>604.28363636363599</v>
      </c>
      <c r="N360" s="83">
        <v>0</v>
      </c>
      <c r="O360" s="83">
        <v>127.53</v>
      </c>
      <c r="P360" s="83">
        <v>45.901529132247703</v>
      </c>
      <c r="Q360" s="83">
        <v>0</v>
      </c>
      <c r="R360" s="83">
        <v>0</v>
      </c>
      <c r="S360" s="83">
        <v>0</v>
      </c>
      <c r="T360" s="83">
        <v>95.137</v>
      </c>
      <c r="U360" s="83">
        <v>37.6</v>
      </c>
      <c r="V360" s="83">
        <v>9.7996499999999997</v>
      </c>
      <c r="W360" s="83">
        <v>56880.956639999902</v>
      </c>
      <c r="X360" s="83">
        <v>0</v>
      </c>
      <c r="Y360" s="83">
        <v>16436909.6876448</v>
      </c>
      <c r="Z360" s="83">
        <v>4136.4590399999997</v>
      </c>
      <c r="AA360" s="83">
        <v>1017604.8488923199</v>
      </c>
      <c r="AB360" s="83">
        <v>7846840.9895519204</v>
      </c>
      <c r="AC360" s="83">
        <v>45184.0799999999</v>
      </c>
      <c r="AD360" s="83">
        <v>912895.52637600002</v>
      </c>
      <c r="AE360" s="83">
        <v>285714.61150151998</v>
      </c>
      <c r="AF360" s="83">
        <v>0</v>
      </c>
      <c r="AG360" s="83">
        <v>0</v>
      </c>
      <c r="AH360" s="83">
        <v>0</v>
      </c>
      <c r="AI360" s="83">
        <v>2812473.2793829599</v>
      </c>
      <c r="AJ360" s="83">
        <v>0</v>
      </c>
      <c r="AK360" s="83">
        <v>1052064.1720718599</v>
      </c>
      <c r="AL360" s="83">
        <v>0</v>
      </c>
      <c r="AM360" s="83">
        <v>0</v>
      </c>
      <c r="AN360" s="83">
        <v>30470714.410751302</v>
      </c>
      <c r="AO360" s="83">
        <v>20.3180376712812</v>
      </c>
      <c r="AP360" s="83">
        <v>666.80542495295401</v>
      </c>
    </row>
    <row r="361" spans="1:42" x14ac:dyDescent="0.2">
      <c r="A361" s="83" t="s">
        <v>325</v>
      </c>
      <c r="B361" s="83">
        <v>2034</v>
      </c>
      <c r="C361" s="83" t="s">
        <v>326</v>
      </c>
      <c r="D361" s="83" t="s">
        <v>297</v>
      </c>
      <c r="E361" s="83">
        <v>0</v>
      </c>
      <c r="F361" s="83">
        <v>2321.0010000000002</v>
      </c>
      <c r="G361" s="83">
        <v>1.5</v>
      </c>
      <c r="H361" s="83">
        <v>515.79999999999995</v>
      </c>
      <c r="I361" s="83">
        <v>1320.49999999999</v>
      </c>
      <c r="J361" s="83">
        <v>388.2</v>
      </c>
      <c r="K361" s="83">
        <v>10.6</v>
      </c>
      <c r="L361" s="83">
        <v>1838.4</v>
      </c>
      <c r="M361" s="83">
        <v>648.83454545454504</v>
      </c>
      <c r="N361" s="83">
        <v>0</v>
      </c>
      <c r="O361" s="83">
        <v>127.53</v>
      </c>
      <c r="P361" s="83">
        <v>46.120642392200402</v>
      </c>
      <c r="Q361" s="83">
        <v>0</v>
      </c>
      <c r="R361" s="83">
        <v>0</v>
      </c>
      <c r="S361" s="83">
        <v>0</v>
      </c>
      <c r="T361" s="83">
        <v>95.137</v>
      </c>
      <c r="U361" s="83">
        <v>37.6</v>
      </c>
      <c r="V361" s="83">
        <v>17068.448417788801</v>
      </c>
      <c r="W361" s="83">
        <v>56880.956639999902</v>
      </c>
      <c r="X361" s="83">
        <v>0</v>
      </c>
      <c r="Y361" s="83">
        <v>16436909.6876448</v>
      </c>
      <c r="Z361" s="83">
        <v>4136.4590399999997</v>
      </c>
      <c r="AA361" s="83">
        <v>1092627.93140748</v>
      </c>
      <c r="AB361" s="83">
        <v>6962028.2410136098</v>
      </c>
      <c r="AC361" s="83">
        <v>45184.0799999999</v>
      </c>
      <c r="AD361" s="83">
        <v>912895.52637600002</v>
      </c>
      <c r="AE361" s="83">
        <v>285714.61150151998</v>
      </c>
      <c r="AF361" s="83">
        <v>0</v>
      </c>
      <c r="AG361" s="83">
        <v>0</v>
      </c>
      <c r="AH361" s="83">
        <v>0</v>
      </c>
      <c r="AI361" s="83">
        <v>2773089.9810504899</v>
      </c>
      <c r="AJ361" s="83">
        <v>0</v>
      </c>
      <c r="AK361" s="83">
        <v>1049538.6002783501</v>
      </c>
      <c r="AL361" s="83">
        <v>0</v>
      </c>
      <c r="AM361" s="83">
        <v>0</v>
      </c>
      <c r="AN361" s="83">
        <v>29636074.523370001</v>
      </c>
      <c r="AO361" s="83">
        <v>19.957144036212402</v>
      </c>
      <c r="AP361" s="83">
        <v>673.40713495894795</v>
      </c>
    </row>
    <row r="362" spans="1:42" x14ac:dyDescent="0.2">
      <c r="A362" s="83" t="s">
        <v>325</v>
      </c>
      <c r="B362" s="83">
        <v>2036</v>
      </c>
      <c r="C362" s="83" t="s">
        <v>326</v>
      </c>
      <c r="D362" s="83" t="s">
        <v>297</v>
      </c>
      <c r="E362" s="83">
        <v>0</v>
      </c>
      <c r="F362" s="83">
        <v>2321.0010000000002</v>
      </c>
      <c r="G362" s="83">
        <v>1.5</v>
      </c>
      <c r="H362" s="83">
        <v>503.9</v>
      </c>
      <c r="I362" s="83">
        <v>1320.49999999999</v>
      </c>
      <c r="J362" s="83">
        <v>388.2</v>
      </c>
      <c r="K362" s="83">
        <v>10.6</v>
      </c>
      <c r="L362" s="83">
        <v>1838.4</v>
      </c>
      <c r="M362" s="83">
        <v>700.70636363636402</v>
      </c>
      <c r="N362" s="83">
        <v>0</v>
      </c>
      <c r="O362" s="83">
        <v>127.53</v>
      </c>
      <c r="P362" s="83">
        <v>44.734615612609801</v>
      </c>
      <c r="Q362" s="83">
        <v>0</v>
      </c>
      <c r="R362" s="83">
        <v>0</v>
      </c>
      <c r="S362" s="83">
        <v>0</v>
      </c>
      <c r="T362" s="83">
        <v>95.137</v>
      </c>
      <c r="U362" s="83">
        <v>37.6</v>
      </c>
      <c r="V362" s="83">
        <v>22026.0004977112</v>
      </c>
      <c r="W362" s="83">
        <v>56880.956639999902</v>
      </c>
      <c r="X362" s="83">
        <v>0</v>
      </c>
      <c r="Y362" s="83">
        <v>16436909.6876448</v>
      </c>
      <c r="Z362" s="83">
        <v>4136.4590399999997</v>
      </c>
      <c r="AA362" s="83">
        <v>1179979.3182832201</v>
      </c>
      <c r="AB362" s="83">
        <v>5671601.5432979297</v>
      </c>
      <c r="AC362" s="83">
        <v>44141.639999999898</v>
      </c>
      <c r="AD362" s="83">
        <v>912895.52637600002</v>
      </c>
      <c r="AE362" s="83">
        <v>285714.61150151998</v>
      </c>
      <c r="AF362" s="83">
        <v>0</v>
      </c>
      <c r="AG362" s="83">
        <v>0</v>
      </c>
      <c r="AH362" s="83">
        <v>0</v>
      </c>
      <c r="AI362" s="83">
        <v>2734436.7395605398</v>
      </c>
      <c r="AJ362" s="83">
        <v>0</v>
      </c>
      <c r="AK362" s="83">
        <v>1047031.9414772399</v>
      </c>
      <c r="AL362" s="83">
        <v>0</v>
      </c>
      <c r="AM362" s="83">
        <v>0</v>
      </c>
      <c r="AN362" s="83">
        <v>28395754.424318898</v>
      </c>
      <c r="AO362" s="83">
        <v>19.4426751736837</v>
      </c>
      <c r="AP362" s="83">
        <v>684.70359628946505</v>
      </c>
    </row>
    <row r="363" spans="1:42" x14ac:dyDescent="0.2">
      <c r="A363" s="83" t="s">
        <v>325</v>
      </c>
      <c r="B363" s="83">
        <v>2038</v>
      </c>
      <c r="C363" s="83" t="s">
        <v>326</v>
      </c>
      <c r="D363" s="83" t="s">
        <v>297</v>
      </c>
      <c r="E363" s="83">
        <v>0</v>
      </c>
      <c r="F363" s="83">
        <v>2321.0010000000002</v>
      </c>
      <c r="G363" s="83">
        <v>1.5</v>
      </c>
      <c r="H363" s="83">
        <v>498.7</v>
      </c>
      <c r="I363" s="83">
        <v>1437.3843076922999</v>
      </c>
      <c r="J363" s="83">
        <v>369.3</v>
      </c>
      <c r="K363" s="83">
        <v>10.6</v>
      </c>
      <c r="L363" s="83">
        <v>1838.4</v>
      </c>
      <c r="M363" s="83">
        <v>740.45818181818197</v>
      </c>
      <c r="N363" s="83">
        <v>0</v>
      </c>
      <c r="O363" s="83">
        <v>127.53</v>
      </c>
      <c r="P363" s="83">
        <v>95.654653032407097</v>
      </c>
      <c r="Q363" s="83">
        <v>0</v>
      </c>
      <c r="R363" s="83">
        <v>0</v>
      </c>
      <c r="S363" s="83">
        <v>0</v>
      </c>
      <c r="T363" s="83">
        <v>95.137</v>
      </c>
      <c r="U363" s="83">
        <v>23.6</v>
      </c>
      <c r="V363" s="83">
        <v>91639.273454609705</v>
      </c>
      <c r="W363" s="83">
        <v>56880.956639999902</v>
      </c>
      <c r="X363" s="83">
        <v>0</v>
      </c>
      <c r="Y363" s="83">
        <v>15919525.9244873</v>
      </c>
      <c r="Z363" s="83">
        <v>4136.4590399999997</v>
      </c>
      <c r="AA363" s="83">
        <v>1246920.80155344</v>
      </c>
      <c r="AB363" s="83">
        <v>4676753.7097782101</v>
      </c>
      <c r="AC363" s="83">
        <v>43686.119999999901</v>
      </c>
      <c r="AD363" s="83">
        <v>912895.52637600002</v>
      </c>
      <c r="AE363" s="83">
        <v>285714.61150151998</v>
      </c>
      <c r="AF363" s="83">
        <v>0</v>
      </c>
      <c r="AG363" s="83">
        <v>0</v>
      </c>
      <c r="AH363" s="83">
        <v>0</v>
      </c>
      <c r="AI363" s="83">
        <v>3029947.3378128102</v>
      </c>
      <c r="AJ363" s="83">
        <v>0</v>
      </c>
      <c r="AK363" s="83">
        <v>993169.72759301297</v>
      </c>
      <c r="AL363" s="83">
        <v>0</v>
      </c>
      <c r="AM363" s="83">
        <v>0</v>
      </c>
      <c r="AN363" s="83">
        <v>27261270.448236901</v>
      </c>
      <c r="AO363" s="83">
        <v>18.508905223658701</v>
      </c>
      <c r="AP363" s="83">
        <v>678.94507186680698</v>
      </c>
    </row>
    <row r="364" spans="1:42" x14ac:dyDescent="0.2">
      <c r="A364" s="83" t="s">
        <v>325</v>
      </c>
      <c r="B364" s="83">
        <v>2040</v>
      </c>
      <c r="C364" s="83" t="s">
        <v>326</v>
      </c>
      <c r="D364" s="83" t="s">
        <v>297</v>
      </c>
      <c r="E364" s="83">
        <v>0</v>
      </c>
      <c r="F364" s="83">
        <v>2321.0010000000002</v>
      </c>
      <c r="G364" s="83">
        <v>1.5</v>
      </c>
      <c r="H364" s="83">
        <v>498.7</v>
      </c>
      <c r="I364" s="83">
        <v>1437.3843076922999</v>
      </c>
      <c r="J364" s="83">
        <v>207.0128</v>
      </c>
      <c r="K364" s="83">
        <v>10.6</v>
      </c>
      <c r="L364" s="83">
        <v>1838.4</v>
      </c>
      <c r="M364" s="83">
        <v>798.19818181818198</v>
      </c>
      <c r="N364" s="83">
        <v>0</v>
      </c>
      <c r="O364" s="83">
        <v>127.53</v>
      </c>
      <c r="P364" s="83">
        <v>63.800854733373903</v>
      </c>
      <c r="Q364" s="83">
        <v>0</v>
      </c>
      <c r="R364" s="83">
        <v>0</v>
      </c>
      <c r="S364" s="83">
        <v>0</v>
      </c>
      <c r="T364" s="83">
        <v>95.137</v>
      </c>
      <c r="U364" s="83">
        <v>23.6</v>
      </c>
      <c r="V364" s="83">
        <v>61399.288414500697</v>
      </c>
      <c r="W364" s="83">
        <v>56880.956639999902</v>
      </c>
      <c r="X364" s="83">
        <v>0</v>
      </c>
      <c r="Y364" s="83">
        <v>15799067.477843501</v>
      </c>
      <c r="Z364" s="83">
        <v>4136.4590399999997</v>
      </c>
      <c r="AA364" s="83">
        <v>1344154.1212054801</v>
      </c>
      <c r="AB364" s="83">
        <v>4244228.4743491895</v>
      </c>
      <c r="AC364" s="83">
        <v>43686.119999999901</v>
      </c>
      <c r="AD364" s="83">
        <v>912895.52637600002</v>
      </c>
      <c r="AE364" s="83">
        <v>285714.61150151998</v>
      </c>
      <c r="AF364" s="83">
        <v>0</v>
      </c>
      <c r="AG364" s="83">
        <v>0</v>
      </c>
      <c r="AH364" s="83">
        <v>0</v>
      </c>
      <c r="AI364" s="83">
        <v>3009095.2962271101</v>
      </c>
      <c r="AJ364" s="83">
        <v>0</v>
      </c>
      <c r="AK364" s="83">
        <v>620920.13584006205</v>
      </c>
      <c r="AL364" s="83">
        <v>0</v>
      </c>
      <c r="AM364" s="83">
        <v>0</v>
      </c>
      <c r="AN364" s="83">
        <v>26382178.467437301</v>
      </c>
      <c r="AO364" s="83">
        <v>18.2143805999488</v>
      </c>
      <c r="AP364" s="83">
        <v>690.40472235566801</v>
      </c>
    </row>
    <row r="365" spans="1:42" x14ac:dyDescent="0.2">
      <c r="A365" s="83" t="s">
        <v>325</v>
      </c>
      <c r="B365" s="83">
        <v>2042</v>
      </c>
      <c r="C365" s="83" t="s">
        <v>326</v>
      </c>
      <c r="D365" s="83" t="s">
        <v>297</v>
      </c>
      <c r="E365" s="83">
        <v>0</v>
      </c>
      <c r="F365" s="83">
        <v>2321.0010000000002</v>
      </c>
      <c r="G365" s="83">
        <v>1.5</v>
      </c>
      <c r="H365" s="83">
        <v>498.7</v>
      </c>
      <c r="I365" s="83">
        <v>1436.0843076922999</v>
      </c>
      <c r="J365" s="83">
        <v>105.0128</v>
      </c>
      <c r="K365" s="83">
        <v>10.6</v>
      </c>
      <c r="L365" s="83">
        <v>1838.4</v>
      </c>
      <c r="M365" s="83">
        <v>852.66454545454496</v>
      </c>
      <c r="N365" s="83">
        <v>0</v>
      </c>
      <c r="O365" s="83">
        <v>127.53</v>
      </c>
      <c r="P365" s="83">
        <v>64.354604733374103</v>
      </c>
      <c r="Q365" s="83">
        <v>0</v>
      </c>
      <c r="R365" s="83">
        <v>0</v>
      </c>
      <c r="S365" s="83">
        <v>0</v>
      </c>
      <c r="T365" s="83">
        <v>95.137</v>
      </c>
      <c r="U365" s="83">
        <v>23.6</v>
      </c>
      <c r="V365" s="83">
        <v>32220.863886846299</v>
      </c>
      <c r="W365" s="83">
        <v>56880.956639999902</v>
      </c>
      <c r="X365" s="83">
        <v>0</v>
      </c>
      <c r="Y365" s="83">
        <v>15583326.889043501</v>
      </c>
      <c r="Z365" s="83">
        <v>4136.4590399999997</v>
      </c>
      <c r="AA365" s="83">
        <v>1435874.68486566</v>
      </c>
      <c r="AB365" s="83">
        <v>3937894.04630811</v>
      </c>
      <c r="AC365" s="83">
        <v>43686.119999999901</v>
      </c>
      <c r="AD365" s="83">
        <v>912895.52637600002</v>
      </c>
      <c r="AE365" s="83">
        <v>285714.61150151998</v>
      </c>
      <c r="AF365" s="83">
        <v>0</v>
      </c>
      <c r="AG365" s="83">
        <v>0</v>
      </c>
      <c r="AH365" s="83">
        <v>0</v>
      </c>
      <c r="AI365" s="83">
        <v>2964286.0328064002</v>
      </c>
      <c r="AJ365" s="83">
        <v>0</v>
      </c>
      <c r="AK365" s="83">
        <v>341290.48337459698</v>
      </c>
      <c r="AL365" s="83">
        <v>0</v>
      </c>
      <c r="AM365" s="83">
        <v>0</v>
      </c>
      <c r="AN365" s="83">
        <v>25598206.673842601</v>
      </c>
      <c r="AO365" s="83">
        <v>17.866237708522899</v>
      </c>
      <c r="AP365" s="83">
        <v>697.94880306124605</v>
      </c>
    </row>
    <row r="366" spans="1:42" x14ac:dyDescent="0.2">
      <c r="A366" s="83" t="s">
        <v>325</v>
      </c>
      <c r="B366" s="83">
        <v>2044</v>
      </c>
      <c r="C366" s="83" t="s">
        <v>326</v>
      </c>
      <c r="D366" s="83" t="s">
        <v>297</v>
      </c>
      <c r="E366" s="83">
        <v>0</v>
      </c>
      <c r="F366" s="83">
        <v>2291.5630000000001</v>
      </c>
      <c r="G366" s="83">
        <v>0</v>
      </c>
      <c r="H366" s="83">
        <v>498.7</v>
      </c>
      <c r="I366" s="83">
        <v>1436.0843076922999</v>
      </c>
      <c r="J366" s="83">
        <v>190.69459999999901</v>
      </c>
      <c r="K366" s="83">
        <v>10.6</v>
      </c>
      <c r="L366" s="83">
        <v>2204.8195715097199</v>
      </c>
      <c r="M366" s="83">
        <v>906.74545454545398</v>
      </c>
      <c r="N366" s="83">
        <v>0</v>
      </c>
      <c r="O366" s="83">
        <v>42</v>
      </c>
      <c r="P366" s="83">
        <v>135.759368886738</v>
      </c>
      <c r="Q366" s="83">
        <v>0</v>
      </c>
      <c r="R366" s="83">
        <v>0</v>
      </c>
      <c r="S366" s="83">
        <v>0</v>
      </c>
      <c r="T366" s="83">
        <v>95.137</v>
      </c>
      <c r="U366" s="83">
        <v>23.6</v>
      </c>
      <c r="V366" s="83">
        <v>115153.154130347</v>
      </c>
      <c r="W366" s="83">
        <v>56880.956639999902</v>
      </c>
      <c r="X366" s="83">
        <v>0</v>
      </c>
      <c r="Y366" s="83">
        <v>15177304.8028617</v>
      </c>
      <c r="Z366" s="83">
        <v>0</v>
      </c>
      <c r="AA366" s="83">
        <v>1526946.1486812001</v>
      </c>
      <c r="AB366" s="83">
        <v>4574245.3886356801</v>
      </c>
      <c r="AC366" s="83">
        <v>43686.119999999901</v>
      </c>
      <c r="AD366" s="83">
        <v>275940</v>
      </c>
      <c r="AE366" s="83">
        <v>285714.61150151998</v>
      </c>
      <c r="AF366" s="83">
        <v>0</v>
      </c>
      <c r="AG366" s="83">
        <v>0</v>
      </c>
      <c r="AH366" s="83">
        <v>0</v>
      </c>
      <c r="AI366" s="83">
        <v>2922818.9690519599</v>
      </c>
      <c r="AJ366" s="83">
        <v>0</v>
      </c>
      <c r="AK366" s="83">
        <v>683994.99367423705</v>
      </c>
      <c r="AL366" s="83">
        <v>0</v>
      </c>
      <c r="AM366" s="83">
        <v>0</v>
      </c>
      <c r="AN366" s="83">
        <v>25662685.145176701</v>
      </c>
      <c r="AO366" s="83">
        <v>17.638785704461501</v>
      </c>
      <c r="AP366" s="83">
        <v>687.33203889916001</v>
      </c>
    </row>
    <row r="367" spans="1:42" x14ac:dyDescent="0.2">
      <c r="A367" s="83" t="s">
        <v>325</v>
      </c>
      <c r="B367" s="83">
        <v>2046</v>
      </c>
      <c r="C367" s="83" t="s">
        <v>326</v>
      </c>
      <c r="D367" s="83" t="s">
        <v>297</v>
      </c>
      <c r="E367" s="83">
        <v>0</v>
      </c>
      <c r="F367" s="83">
        <v>2228.826</v>
      </c>
      <c r="G367" s="83">
        <v>0</v>
      </c>
      <c r="H367" s="83">
        <v>494.7</v>
      </c>
      <c r="I367" s="83">
        <v>583.548474317005</v>
      </c>
      <c r="J367" s="83">
        <v>126.8946</v>
      </c>
      <c r="K367" s="83">
        <v>10.6</v>
      </c>
      <c r="L367" s="83">
        <v>2532.96955716092</v>
      </c>
      <c r="M367" s="83">
        <v>924.37363636363602</v>
      </c>
      <c r="N367" s="83">
        <v>0</v>
      </c>
      <c r="O367" s="83">
        <v>42</v>
      </c>
      <c r="P367" s="83">
        <v>136.06119502178899</v>
      </c>
      <c r="Q367" s="83">
        <v>0</v>
      </c>
      <c r="R367" s="83">
        <v>0</v>
      </c>
      <c r="S367" s="83">
        <v>0</v>
      </c>
      <c r="T367" s="83">
        <v>95.137</v>
      </c>
      <c r="U367" s="83">
        <v>23.6</v>
      </c>
      <c r="V367" s="83">
        <v>41665.767731474603</v>
      </c>
      <c r="W367" s="83">
        <v>56880.956639999902</v>
      </c>
      <c r="X367" s="83">
        <v>0</v>
      </c>
      <c r="Y367" s="83">
        <v>14761789.902587499</v>
      </c>
      <c r="Z367" s="83">
        <v>0</v>
      </c>
      <c r="AA367" s="83">
        <v>1556631.75030246</v>
      </c>
      <c r="AB367" s="83">
        <v>5702786.0417339401</v>
      </c>
      <c r="AC367" s="83">
        <v>43335.719999999899</v>
      </c>
      <c r="AD367" s="83">
        <v>275940</v>
      </c>
      <c r="AE367" s="83">
        <v>285714.61150151998</v>
      </c>
      <c r="AF367" s="83">
        <v>0</v>
      </c>
      <c r="AG367" s="83">
        <v>0</v>
      </c>
      <c r="AH367" s="83">
        <v>0</v>
      </c>
      <c r="AI367" s="83">
        <v>1246092.4382015599</v>
      </c>
      <c r="AJ367" s="83">
        <v>0</v>
      </c>
      <c r="AK367" s="83">
        <v>520433.02316404798</v>
      </c>
      <c r="AL367" s="83">
        <v>0</v>
      </c>
      <c r="AM367" s="83">
        <v>0</v>
      </c>
      <c r="AN367" s="83">
        <v>24491270.211862501</v>
      </c>
      <c r="AO367" s="83">
        <v>17.59752029465</v>
      </c>
      <c r="AP367" s="83">
        <v>718.52215676941501</v>
      </c>
    </row>
    <row r="368" spans="1:42" x14ac:dyDescent="0.2">
      <c r="A368" s="83" t="s">
        <v>325</v>
      </c>
      <c r="B368" s="83">
        <v>2048</v>
      </c>
      <c r="C368" s="83" t="s">
        <v>326</v>
      </c>
      <c r="D368" s="83" t="s">
        <v>297</v>
      </c>
      <c r="E368" s="83">
        <v>0</v>
      </c>
      <c r="F368" s="83">
        <v>2228.826</v>
      </c>
      <c r="G368" s="83">
        <v>0</v>
      </c>
      <c r="H368" s="83">
        <v>494.7</v>
      </c>
      <c r="I368" s="83">
        <v>1434.748474317</v>
      </c>
      <c r="J368" s="83">
        <v>145.05451325878801</v>
      </c>
      <c r="K368" s="83">
        <v>10.6</v>
      </c>
      <c r="L368" s="83">
        <v>2532.96955716092</v>
      </c>
      <c r="M368" s="83">
        <v>996.86</v>
      </c>
      <c r="N368" s="83">
        <v>0</v>
      </c>
      <c r="O368" s="83">
        <v>42</v>
      </c>
      <c r="P368" s="83">
        <v>497.61175716931598</v>
      </c>
      <c r="Q368" s="83">
        <v>0</v>
      </c>
      <c r="R368" s="83">
        <v>0</v>
      </c>
      <c r="S368" s="83">
        <v>0</v>
      </c>
      <c r="T368" s="83">
        <v>95.137</v>
      </c>
      <c r="U368" s="83">
        <v>23.6</v>
      </c>
      <c r="V368" s="83">
        <v>602484.816763432</v>
      </c>
      <c r="W368" s="83">
        <v>56880.956639999902</v>
      </c>
      <c r="X368" s="83">
        <v>0</v>
      </c>
      <c r="Y368" s="83">
        <v>14761789.902587499</v>
      </c>
      <c r="Z368" s="83">
        <v>0</v>
      </c>
      <c r="AA368" s="83">
        <v>1678697.7316995601</v>
      </c>
      <c r="AB368" s="83">
        <v>4852959.1634167498</v>
      </c>
      <c r="AC368" s="83">
        <v>43335.719999999899</v>
      </c>
      <c r="AD368" s="83">
        <v>275940</v>
      </c>
      <c r="AE368" s="83">
        <v>285714.61150151998</v>
      </c>
      <c r="AF368" s="83">
        <v>0</v>
      </c>
      <c r="AG368" s="83">
        <v>0</v>
      </c>
      <c r="AH368" s="83">
        <v>0</v>
      </c>
      <c r="AI368" s="83">
        <v>3420726.1870404198</v>
      </c>
      <c r="AJ368" s="83">
        <v>0</v>
      </c>
      <c r="AK368" s="83">
        <v>564542.50399125402</v>
      </c>
      <c r="AL368" s="83">
        <v>0</v>
      </c>
      <c r="AM368" s="83">
        <v>0</v>
      </c>
      <c r="AN368" s="83">
        <v>26543071.593640398</v>
      </c>
      <c r="AO368" s="83">
        <v>17.287574129222499</v>
      </c>
      <c r="AP368" s="83">
        <v>651.30269751314199</v>
      </c>
    </row>
    <row r="369" spans="1:42" x14ac:dyDescent="0.2">
      <c r="A369" s="83" t="s">
        <v>325</v>
      </c>
      <c r="B369" s="83">
        <v>2050</v>
      </c>
      <c r="C369" s="83" t="s">
        <v>326</v>
      </c>
      <c r="D369" s="83" t="s">
        <v>297</v>
      </c>
      <c r="E369" s="83">
        <v>0</v>
      </c>
      <c r="F369" s="83">
        <v>1778.826</v>
      </c>
      <c r="G369" s="83">
        <v>0</v>
      </c>
      <c r="H369" s="83">
        <v>488.8</v>
      </c>
      <c r="I369" s="83">
        <v>1189.924</v>
      </c>
      <c r="J369" s="83">
        <v>392.8818</v>
      </c>
      <c r="K369" s="83">
        <v>10.6</v>
      </c>
      <c r="L369" s="83">
        <v>2532.96955716092</v>
      </c>
      <c r="M369" s="83">
        <v>1068.67</v>
      </c>
      <c r="N369" s="83">
        <v>0</v>
      </c>
      <c r="O369" s="83">
        <v>42</v>
      </c>
      <c r="P369" s="83">
        <v>575.44646210073404</v>
      </c>
      <c r="Q369" s="83">
        <v>0</v>
      </c>
      <c r="R369" s="83">
        <v>0</v>
      </c>
      <c r="S369" s="83">
        <v>0</v>
      </c>
      <c r="T369" s="83">
        <v>95.137</v>
      </c>
      <c r="U369" s="83">
        <v>11.4</v>
      </c>
      <c r="V369" s="83">
        <v>650801.26578117302</v>
      </c>
      <c r="W369" s="83">
        <v>56880.956639999902</v>
      </c>
      <c r="X369" s="83">
        <v>0</v>
      </c>
      <c r="Y369" s="83">
        <v>11781384.318587501</v>
      </c>
      <c r="Z369" s="83">
        <v>0</v>
      </c>
      <c r="AA369" s="83">
        <v>1798733.57548786</v>
      </c>
      <c r="AB369" s="83">
        <v>4392465.3344521103</v>
      </c>
      <c r="AC369" s="83">
        <v>42818.879999999903</v>
      </c>
      <c r="AD369" s="83">
        <v>275940</v>
      </c>
      <c r="AE369" s="83">
        <v>285714.61150151998</v>
      </c>
      <c r="AF369" s="83">
        <v>0</v>
      </c>
      <c r="AG369" s="83">
        <v>0</v>
      </c>
      <c r="AH369" s="83">
        <v>0</v>
      </c>
      <c r="AI369" s="83">
        <v>3236903.9434413002</v>
      </c>
      <c r="AJ369" s="83">
        <v>0</v>
      </c>
      <c r="AK369" s="83">
        <v>1506358.0231584299</v>
      </c>
      <c r="AL369" s="83">
        <v>0</v>
      </c>
      <c r="AM369" s="83">
        <v>0</v>
      </c>
      <c r="AN369" s="83">
        <v>24028000.909049898</v>
      </c>
      <c r="AO369" s="83">
        <v>13.9850721001604</v>
      </c>
      <c r="AP369" s="83">
        <v>582.03227780356201</v>
      </c>
    </row>
    <row r="370" spans="1:42" x14ac:dyDescent="0.2">
      <c r="A370" s="83" t="s">
        <v>327</v>
      </c>
      <c r="B370" s="83">
        <v>2020</v>
      </c>
      <c r="C370" s="83" t="s">
        <v>326</v>
      </c>
      <c r="D370" s="83" t="s">
        <v>297</v>
      </c>
      <c r="E370" s="83">
        <v>0</v>
      </c>
      <c r="F370" s="83">
        <v>458</v>
      </c>
      <c r="G370" s="83">
        <v>0</v>
      </c>
      <c r="H370" s="83">
        <v>14.1</v>
      </c>
      <c r="I370" s="83">
        <v>57.6</v>
      </c>
      <c r="J370" s="83">
        <v>0</v>
      </c>
      <c r="K370" s="83">
        <v>0</v>
      </c>
      <c r="L370" s="83">
        <v>0</v>
      </c>
      <c r="M370" s="83">
        <v>22.36</v>
      </c>
      <c r="N370" s="83">
        <v>0</v>
      </c>
      <c r="O370" s="83">
        <v>0</v>
      </c>
      <c r="P370" s="83">
        <v>6.9767038617426197E-2</v>
      </c>
      <c r="Q370" s="83">
        <v>0</v>
      </c>
      <c r="R370" s="83">
        <v>0</v>
      </c>
      <c r="S370" s="83">
        <v>0</v>
      </c>
      <c r="T370" s="83">
        <v>172.4</v>
      </c>
      <c r="U370" s="83">
        <v>0</v>
      </c>
      <c r="V370" s="83">
        <v>157.764392230911</v>
      </c>
      <c r="W370" s="83">
        <v>0</v>
      </c>
      <c r="X370" s="83">
        <v>0</v>
      </c>
      <c r="Y370" s="83">
        <v>2661622.5152098201</v>
      </c>
      <c r="Z370" s="83">
        <v>0</v>
      </c>
      <c r="AA370" s="83">
        <v>36489.058834800002</v>
      </c>
      <c r="AB370" s="83">
        <v>0</v>
      </c>
      <c r="AC370" s="83">
        <v>8026.6827019480497</v>
      </c>
      <c r="AD370" s="83">
        <v>0</v>
      </c>
      <c r="AE370" s="83">
        <v>467663.70115199999</v>
      </c>
      <c r="AF370" s="83">
        <v>0</v>
      </c>
      <c r="AG370" s="83">
        <v>0</v>
      </c>
      <c r="AH370" s="83">
        <v>0</v>
      </c>
      <c r="AI370" s="83">
        <v>126878.28857201</v>
      </c>
      <c r="AJ370" s="83">
        <v>0</v>
      </c>
      <c r="AK370" s="83">
        <v>0</v>
      </c>
      <c r="AL370" s="83">
        <v>0</v>
      </c>
      <c r="AM370" s="83">
        <v>0</v>
      </c>
      <c r="AN370" s="83">
        <v>3300838.0108627998</v>
      </c>
      <c r="AO370" s="83">
        <v>2.7133455049327599</v>
      </c>
      <c r="AP370" s="83">
        <v>822.01716533902697</v>
      </c>
    </row>
    <row r="371" spans="1:42" x14ac:dyDescent="0.2">
      <c r="A371" s="83" t="s">
        <v>327</v>
      </c>
      <c r="B371" s="83">
        <v>2022</v>
      </c>
      <c r="C371" s="83" t="s">
        <v>326</v>
      </c>
      <c r="D371" s="83" t="s">
        <v>297</v>
      </c>
      <c r="E371" s="83">
        <v>0</v>
      </c>
      <c r="F371" s="83">
        <v>458</v>
      </c>
      <c r="G371" s="83">
        <v>0</v>
      </c>
      <c r="H371" s="83">
        <v>14.1</v>
      </c>
      <c r="I371" s="83">
        <v>57.6</v>
      </c>
      <c r="J371" s="83">
        <v>0</v>
      </c>
      <c r="K371" s="83">
        <v>0</v>
      </c>
      <c r="L371" s="83">
        <v>0</v>
      </c>
      <c r="M371" s="83">
        <v>24.1309090909091</v>
      </c>
      <c r="N371" s="83">
        <v>0</v>
      </c>
      <c r="O371" s="83">
        <v>0</v>
      </c>
      <c r="P371" s="83">
        <v>6.9767038617426197E-2</v>
      </c>
      <c r="Q371" s="83">
        <v>0</v>
      </c>
      <c r="R371" s="83">
        <v>0</v>
      </c>
      <c r="S371" s="83">
        <v>0</v>
      </c>
      <c r="T371" s="83">
        <v>172.4</v>
      </c>
      <c r="U371" s="83">
        <v>0</v>
      </c>
      <c r="V371" s="83">
        <v>0</v>
      </c>
      <c r="W371" s="83">
        <v>0</v>
      </c>
      <c r="X371" s="83">
        <v>0</v>
      </c>
      <c r="Y371" s="83">
        <v>3248193.1584000001</v>
      </c>
      <c r="Z371" s="83">
        <v>0</v>
      </c>
      <c r="AA371" s="83">
        <v>39378.987547199897</v>
      </c>
      <c r="AB371" s="83">
        <v>0</v>
      </c>
      <c r="AC371" s="83">
        <v>1821.123525</v>
      </c>
      <c r="AD371" s="83">
        <v>0</v>
      </c>
      <c r="AE371" s="83">
        <v>467663.70115199999</v>
      </c>
      <c r="AF371" s="83">
        <v>0</v>
      </c>
      <c r="AG371" s="83">
        <v>0</v>
      </c>
      <c r="AH371" s="83">
        <v>0</v>
      </c>
      <c r="AI371" s="83">
        <v>139196.94668905</v>
      </c>
      <c r="AJ371" s="83">
        <v>0</v>
      </c>
      <c r="AK371" s="83">
        <v>0</v>
      </c>
      <c r="AL371" s="83">
        <v>0</v>
      </c>
      <c r="AM371" s="83">
        <v>0</v>
      </c>
      <c r="AN371" s="83">
        <v>3896253.9173132498</v>
      </c>
      <c r="AO371" s="83">
        <v>3.3061894512291099</v>
      </c>
      <c r="AP371" s="83">
        <v>848.55595179201396</v>
      </c>
    </row>
    <row r="372" spans="1:42" x14ac:dyDescent="0.2">
      <c r="A372" s="83" t="s">
        <v>327</v>
      </c>
      <c r="B372" s="83">
        <v>2024</v>
      </c>
      <c r="C372" s="83" t="s">
        <v>326</v>
      </c>
      <c r="D372" s="83" t="s">
        <v>297</v>
      </c>
      <c r="E372" s="83">
        <v>0</v>
      </c>
      <c r="F372" s="83">
        <v>458</v>
      </c>
      <c r="G372" s="83">
        <v>0</v>
      </c>
      <c r="H372" s="83">
        <v>14.1</v>
      </c>
      <c r="I372" s="83">
        <v>57.6</v>
      </c>
      <c r="J372" s="83">
        <v>0</v>
      </c>
      <c r="K372" s="83">
        <v>0</v>
      </c>
      <c r="L372" s="83">
        <v>0</v>
      </c>
      <c r="M372" s="83">
        <v>24.652727272727201</v>
      </c>
      <c r="N372" s="83">
        <v>0</v>
      </c>
      <c r="O372" s="83">
        <v>0</v>
      </c>
      <c r="P372" s="83">
        <v>2.1499987010796699</v>
      </c>
      <c r="Q372" s="83">
        <v>0</v>
      </c>
      <c r="R372" s="83">
        <v>0</v>
      </c>
      <c r="S372" s="83">
        <v>0</v>
      </c>
      <c r="T372" s="83">
        <v>172.4</v>
      </c>
      <c r="U372" s="83">
        <v>0</v>
      </c>
      <c r="V372" s="83">
        <v>203.05124738326401</v>
      </c>
      <c r="W372" s="83">
        <v>0</v>
      </c>
      <c r="X372" s="83">
        <v>0</v>
      </c>
      <c r="Y372" s="83">
        <v>3248193.1584000001</v>
      </c>
      <c r="Z372" s="83">
        <v>0</v>
      </c>
      <c r="AA372" s="83">
        <v>40230.537383399998</v>
      </c>
      <c r="AB372" s="83">
        <v>0</v>
      </c>
      <c r="AC372" s="83">
        <v>1860.5188499999999</v>
      </c>
      <c r="AD372" s="83">
        <v>0</v>
      </c>
      <c r="AE372" s="83">
        <v>467663.70115199999</v>
      </c>
      <c r="AF372" s="83">
        <v>0</v>
      </c>
      <c r="AG372" s="83">
        <v>0</v>
      </c>
      <c r="AH372" s="83">
        <v>0</v>
      </c>
      <c r="AI372" s="83">
        <v>138777.67254169699</v>
      </c>
      <c r="AJ372" s="83">
        <v>0</v>
      </c>
      <c r="AK372" s="83">
        <v>0</v>
      </c>
      <c r="AL372" s="83">
        <v>0</v>
      </c>
      <c r="AM372" s="83">
        <v>0</v>
      </c>
      <c r="AN372" s="83">
        <v>3896928.6395744798</v>
      </c>
      <c r="AO372" s="83">
        <v>3.3062131120612999</v>
      </c>
      <c r="AP372" s="83">
        <v>848.41510272621395</v>
      </c>
    </row>
    <row r="373" spans="1:42" x14ac:dyDescent="0.2">
      <c r="A373" s="83" t="s">
        <v>327</v>
      </c>
      <c r="B373" s="83">
        <v>2026</v>
      </c>
      <c r="C373" s="83" t="s">
        <v>326</v>
      </c>
      <c r="D373" s="83" t="s">
        <v>297</v>
      </c>
      <c r="E373" s="83">
        <v>0</v>
      </c>
      <c r="F373" s="83">
        <v>458</v>
      </c>
      <c r="G373" s="83">
        <v>0</v>
      </c>
      <c r="H373" s="83">
        <v>14.1</v>
      </c>
      <c r="I373" s="83">
        <v>57.6</v>
      </c>
      <c r="J373" s="83">
        <v>0</v>
      </c>
      <c r="K373" s="83">
        <v>0</v>
      </c>
      <c r="L373" s="83">
        <v>0</v>
      </c>
      <c r="M373" s="83">
        <v>25.1063636363636</v>
      </c>
      <c r="N373" s="83">
        <v>0</v>
      </c>
      <c r="O373" s="83">
        <v>0</v>
      </c>
      <c r="P373" s="83">
        <v>2.1499987010796699</v>
      </c>
      <c r="Q373" s="83">
        <v>0</v>
      </c>
      <c r="R373" s="83">
        <v>0</v>
      </c>
      <c r="S373" s="83">
        <v>0</v>
      </c>
      <c r="T373" s="83">
        <v>172.4</v>
      </c>
      <c r="U373" s="83">
        <v>0</v>
      </c>
      <c r="V373" s="83">
        <v>0</v>
      </c>
      <c r="W373" s="83">
        <v>0</v>
      </c>
      <c r="X373" s="83">
        <v>0</v>
      </c>
      <c r="Y373" s="83">
        <v>3248193.1584000001</v>
      </c>
      <c r="Z373" s="83">
        <v>0</v>
      </c>
      <c r="AA373" s="83">
        <v>40970.821997099898</v>
      </c>
      <c r="AB373" s="83">
        <v>0</v>
      </c>
      <c r="AC373" s="83">
        <v>1235.1600000000001</v>
      </c>
      <c r="AD373" s="83">
        <v>0</v>
      </c>
      <c r="AE373" s="83">
        <v>467663.70115199999</v>
      </c>
      <c r="AF373" s="83">
        <v>0</v>
      </c>
      <c r="AG373" s="83">
        <v>0</v>
      </c>
      <c r="AH373" s="83">
        <v>0</v>
      </c>
      <c r="AI373" s="83">
        <v>136836.526448344</v>
      </c>
      <c r="AJ373" s="83">
        <v>0</v>
      </c>
      <c r="AK373" s="83">
        <v>0</v>
      </c>
      <c r="AL373" s="83">
        <v>0</v>
      </c>
      <c r="AM373" s="83">
        <v>0</v>
      </c>
      <c r="AN373" s="83">
        <v>3894899.36799744</v>
      </c>
      <c r="AO373" s="83">
        <v>3.3058375215359899</v>
      </c>
      <c r="AP373" s="83">
        <v>848.76070193199598</v>
      </c>
    </row>
    <row r="374" spans="1:42" x14ac:dyDescent="0.2">
      <c r="A374" s="83" t="s">
        <v>327</v>
      </c>
      <c r="B374" s="83">
        <v>2028</v>
      </c>
      <c r="C374" s="83" t="s">
        <v>326</v>
      </c>
      <c r="D374" s="83" t="s">
        <v>297</v>
      </c>
      <c r="E374" s="83">
        <v>0</v>
      </c>
      <c r="F374" s="83">
        <v>458</v>
      </c>
      <c r="G374" s="83">
        <v>0</v>
      </c>
      <c r="H374" s="83">
        <v>14.1</v>
      </c>
      <c r="I374" s="83">
        <v>57.6</v>
      </c>
      <c r="J374" s="83">
        <v>0</v>
      </c>
      <c r="K374" s="83">
        <v>0</v>
      </c>
      <c r="L374" s="83">
        <v>0</v>
      </c>
      <c r="M374" s="83">
        <v>26.273636363636399</v>
      </c>
      <c r="N374" s="83">
        <v>0</v>
      </c>
      <c r="O374" s="83">
        <v>0</v>
      </c>
      <c r="P374" s="83">
        <v>2.7111982914556298</v>
      </c>
      <c r="Q374" s="83">
        <v>0</v>
      </c>
      <c r="R374" s="83">
        <v>0</v>
      </c>
      <c r="S374" s="83">
        <v>0</v>
      </c>
      <c r="T374" s="83">
        <v>172.4</v>
      </c>
      <c r="U374" s="83">
        <v>0</v>
      </c>
      <c r="V374" s="83">
        <v>348.55057570043999</v>
      </c>
      <c r="W374" s="83">
        <v>0</v>
      </c>
      <c r="X374" s="83">
        <v>0</v>
      </c>
      <c r="Y374" s="83">
        <v>3248193.1584000001</v>
      </c>
      <c r="Z374" s="83">
        <v>0</v>
      </c>
      <c r="AA374" s="83">
        <v>42875.682606299997</v>
      </c>
      <c r="AB374" s="83">
        <v>0</v>
      </c>
      <c r="AC374" s="83">
        <v>1235.1600000000001</v>
      </c>
      <c r="AD374" s="83">
        <v>0</v>
      </c>
      <c r="AE374" s="83">
        <v>467663.70115199999</v>
      </c>
      <c r="AF374" s="83">
        <v>0</v>
      </c>
      <c r="AG374" s="83">
        <v>0</v>
      </c>
      <c r="AH374" s="83">
        <v>0</v>
      </c>
      <c r="AI374" s="83">
        <v>134878.04725493299</v>
      </c>
      <c r="AJ374" s="83">
        <v>0</v>
      </c>
      <c r="AK374" s="83">
        <v>0</v>
      </c>
      <c r="AL374" s="83">
        <v>0</v>
      </c>
      <c r="AM374" s="83">
        <v>0</v>
      </c>
      <c r="AN374" s="83">
        <v>3895194.2999889301</v>
      </c>
      <c r="AO374" s="83">
        <v>3.3058375215359899</v>
      </c>
      <c r="AP374" s="83">
        <v>848.69643641278401</v>
      </c>
    </row>
    <row r="375" spans="1:42" x14ac:dyDescent="0.2">
      <c r="A375" s="83" t="s">
        <v>327</v>
      </c>
      <c r="B375" s="83">
        <v>2030</v>
      </c>
      <c r="C375" s="83" t="s">
        <v>326</v>
      </c>
      <c r="D375" s="83" t="s">
        <v>297</v>
      </c>
      <c r="E375" s="83">
        <v>0</v>
      </c>
      <c r="F375" s="83">
        <v>458</v>
      </c>
      <c r="G375" s="83">
        <v>0</v>
      </c>
      <c r="H375" s="83">
        <v>14.1</v>
      </c>
      <c r="I375" s="83">
        <v>57.6</v>
      </c>
      <c r="J375" s="83">
        <v>0</v>
      </c>
      <c r="K375" s="83">
        <v>0</v>
      </c>
      <c r="L375" s="83">
        <v>0</v>
      </c>
      <c r="M375" s="83">
        <v>29.374545454545402</v>
      </c>
      <c r="N375" s="83">
        <v>0</v>
      </c>
      <c r="O375" s="83">
        <v>0</v>
      </c>
      <c r="P375" s="83">
        <v>3.0518525451332299</v>
      </c>
      <c r="Q375" s="83">
        <v>0</v>
      </c>
      <c r="R375" s="83">
        <v>0</v>
      </c>
      <c r="S375" s="83">
        <v>0</v>
      </c>
      <c r="T375" s="83">
        <v>172.4</v>
      </c>
      <c r="U375" s="83">
        <v>0</v>
      </c>
      <c r="V375" s="83">
        <v>189.42189474333901</v>
      </c>
      <c r="W375" s="83">
        <v>0</v>
      </c>
      <c r="X375" s="83">
        <v>0</v>
      </c>
      <c r="Y375" s="83">
        <v>3248193.1584000001</v>
      </c>
      <c r="Z375" s="83">
        <v>0</v>
      </c>
      <c r="AA375" s="83">
        <v>47936.024925599901</v>
      </c>
      <c r="AB375" s="83">
        <v>0</v>
      </c>
      <c r="AC375" s="83">
        <v>1235.1600000000001</v>
      </c>
      <c r="AD375" s="83">
        <v>0</v>
      </c>
      <c r="AE375" s="83">
        <v>467663.70115199999</v>
      </c>
      <c r="AF375" s="83">
        <v>0</v>
      </c>
      <c r="AG375" s="83">
        <v>0</v>
      </c>
      <c r="AH375" s="83">
        <v>0</v>
      </c>
      <c r="AI375" s="83">
        <v>132797.58348084599</v>
      </c>
      <c r="AJ375" s="83">
        <v>0</v>
      </c>
      <c r="AK375" s="83">
        <v>0</v>
      </c>
      <c r="AL375" s="83">
        <v>0</v>
      </c>
      <c r="AM375" s="83">
        <v>0</v>
      </c>
      <c r="AN375" s="83">
        <v>3898015.0498531898</v>
      </c>
      <c r="AO375" s="83">
        <v>3.3058375215359899</v>
      </c>
      <c r="AP375" s="83">
        <v>848.08228784558003</v>
      </c>
    </row>
    <row r="376" spans="1:42" x14ac:dyDescent="0.2">
      <c r="A376" s="83" t="s">
        <v>327</v>
      </c>
      <c r="B376" s="83">
        <v>2032</v>
      </c>
      <c r="C376" s="83" t="s">
        <v>326</v>
      </c>
      <c r="D376" s="83" t="s">
        <v>297</v>
      </c>
      <c r="E376" s="83">
        <v>0</v>
      </c>
      <c r="F376" s="83">
        <v>458</v>
      </c>
      <c r="G376" s="83">
        <v>0</v>
      </c>
      <c r="H376" s="83">
        <v>14.1</v>
      </c>
      <c r="I376" s="83">
        <v>57.6</v>
      </c>
      <c r="J376" s="83">
        <v>0</v>
      </c>
      <c r="K376" s="83">
        <v>0</v>
      </c>
      <c r="L376" s="83">
        <v>0</v>
      </c>
      <c r="M376" s="83">
        <v>32.0327272727273</v>
      </c>
      <c r="N376" s="83">
        <v>0</v>
      </c>
      <c r="O376" s="83">
        <v>0</v>
      </c>
      <c r="P376" s="83">
        <v>3.5876055044935198</v>
      </c>
      <c r="Q376" s="83">
        <v>0</v>
      </c>
      <c r="R376" s="83">
        <v>0</v>
      </c>
      <c r="S376" s="83">
        <v>0</v>
      </c>
      <c r="T376" s="83">
        <v>172.4</v>
      </c>
      <c r="U376" s="83">
        <v>0</v>
      </c>
      <c r="V376" s="83">
        <v>342.90699999999998</v>
      </c>
      <c r="W376" s="83">
        <v>0</v>
      </c>
      <c r="X376" s="83">
        <v>0</v>
      </c>
      <c r="Y376" s="83">
        <v>3248193.1584000001</v>
      </c>
      <c r="Z376" s="83">
        <v>0</v>
      </c>
      <c r="AA376" s="83">
        <v>52273.885066800001</v>
      </c>
      <c r="AB376" s="83">
        <v>0</v>
      </c>
      <c r="AC376" s="83">
        <v>1235.1600000000001</v>
      </c>
      <c r="AD376" s="83">
        <v>0</v>
      </c>
      <c r="AE376" s="83">
        <v>467663.70115199999</v>
      </c>
      <c r="AF376" s="83">
        <v>0</v>
      </c>
      <c r="AG376" s="83">
        <v>0</v>
      </c>
      <c r="AH376" s="83">
        <v>0</v>
      </c>
      <c r="AI376" s="83">
        <v>131198.63889779701</v>
      </c>
      <c r="AJ376" s="83">
        <v>0</v>
      </c>
      <c r="AK376" s="83">
        <v>0</v>
      </c>
      <c r="AL376" s="83">
        <v>0</v>
      </c>
      <c r="AM376" s="83">
        <v>0</v>
      </c>
      <c r="AN376" s="83">
        <v>3900907.4505165899</v>
      </c>
      <c r="AO376" s="83">
        <v>3.3058375215359899</v>
      </c>
      <c r="AP376" s="83">
        <v>847.45346139863102</v>
      </c>
    </row>
    <row r="377" spans="1:42" x14ac:dyDescent="0.2">
      <c r="A377" s="83" t="s">
        <v>327</v>
      </c>
      <c r="B377" s="83">
        <v>2034</v>
      </c>
      <c r="C377" s="83" t="s">
        <v>326</v>
      </c>
      <c r="D377" s="83" t="s">
        <v>297</v>
      </c>
      <c r="E377" s="83">
        <v>0</v>
      </c>
      <c r="F377" s="83">
        <v>458</v>
      </c>
      <c r="G377" s="83">
        <v>0</v>
      </c>
      <c r="H377" s="83">
        <v>14.1</v>
      </c>
      <c r="I377" s="83">
        <v>389.99630769230799</v>
      </c>
      <c r="J377" s="83">
        <v>0</v>
      </c>
      <c r="K377" s="83">
        <v>0</v>
      </c>
      <c r="L377" s="83">
        <v>0</v>
      </c>
      <c r="M377" s="83">
        <v>34.361818181818201</v>
      </c>
      <c r="N377" s="83">
        <v>0</v>
      </c>
      <c r="O377" s="83">
        <v>0</v>
      </c>
      <c r="P377" s="83">
        <v>164.49596620913201</v>
      </c>
      <c r="Q377" s="83">
        <v>0</v>
      </c>
      <c r="R377" s="83">
        <v>0</v>
      </c>
      <c r="S377" s="83">
        <v>0</v>
      </c>
      <c r="T377" s="83">
        <v>172.4</v>
      </c>
      <c r="U377" s="83">
        <v>0</v>
      </c>
      <c r="V377" s="83">
        <v>259295.490877823</v>
      </c>
      <c r="W377" s="83">
        <v>0</v>
      </c>
      <c r="X377" s="83">
        <v>0</v>
      </c>
      <c r="Y377" s="83">
        <v>3248193.1584000001</v>
      </c>
      <c r="Z377" s="83">
        <v>0</v>
      </c>
      <c r="AA377" s="83">
        <v>50378.558562760001</v>
      </c>
      <c r="AB377" s="83">
        <v>0</v>
      </c>
      <c r="AC377" s="83">
        <v>1235.1600000000001</v>
      </c>
      <c r="AD377" s="83">
        <v>0</v>
      </c>
      <c r="AE377" s="83">
        <v>467663.70115199999</v>
      </c>
      <c r="AF377" s="83">
        <v>0</v>
      </c>
      <c r="AG377" s="83">
        <v>0</v>
      </c>
      <c r="AH377" s="83">
        <v>0</v>
      </c>
      <c r="AI377" s="83">
        <v>937843.71400535898</v>
      </c>
      <c r="AJ377" s="83">
        <v>0</v>
      </c>
      <c r="AK377" s="83">
        <v>0</v>
      </c>
      <c r="AL377" s="83">
        <v>0</v>
      </c>
      <c r="AM377" s="83">
        <v>0</v>
      </c>
      <c r="AN377" s="83">
        <v>4964609.7829979397</v>
      </c>
      <c r="AO377" s="83">
        <v>3.3058375215359899</v>
      </c>
      <c r="AP377" s="83">
        <v>665.88063635078402</v>
      </c>
    </row>
    <row r="378" spans="1:42" x14ac:dyDescent="0.2">
      <c r="A378" s="83" t="s">
        <v>327</v>
      </c>
      <c r="B378" s="83">
        <v>2036</v>
      </c>
      <c r="C378" s="83" t="s">
        <v>326</v>
      </c>
      <c r="D378" s="83" t="s">
        <v>297</v>
      </c>
      <c r="E378" s="83">
        <v>0</v>
      </c>
      <c r="F378" s="83">
        <v>458</v>
      </c>
      <c r="G378" s="83">
        <v>0</v>
      </c>
      <c r="H378" s="83">
        <v>14.1</v>
      </c>
      <c r="I378" s="83">
        <v>393.10044631498801</v>
      </c>
      <c r="J378" s="83">
        <v>0</v>
      </c>
      <c r="K378" s="83">
        <v>0</v>
      </c>
      <c r="L378" s="83">
        <v>0</v>
      </c>
      <c r="M378" s="83">
        <v>37.0772727272727</v>
      </c>
      <c r="N378" s="83">
        <v>0</v>
      </c>
      <c r="O378" s="83">
        <v>0</v>
      </c>
      <c r="P378" s="83">
        <v>165.58657361758799</v>
      </c>
      <c r="Q378" s="83">
        <v>0</v>
      </c>
      <c r="R378" s="83">
        <v>0</v>
      </c>
      <c r="S378" s="83">
        <v>0</v>
      </c>
      <c r="T378" s="83">
        <v>172.4</v>
      </c>
      <c r="U378" s="83">
        <v>0</v>
      </c>
      <c r="V378" s="83">
        <v>144279.38666403099</v>
      </c>
      <c r="W378" s="83">
        <v>0</v>
      </c>
      <c r="X378" s="83">
        <v>0</v>
      </c>
      <c r="Y378" s="83">
        <v>3248193.1584000001</v>
      </c>
      <c r="Z378" s="83">
        <v>0</v>
      </c>
      <c r="AA378" s="83">
        <v>60506.027995500001</v>
      </c>
      <c r="AB378" s="83">
        <v>0</v>
      </c>
      <c r="AC378" s="83">
        <v>1235.1600000000001</v>
      </c>
      <c r="AD378" s="83">
        <v>0</v>
      </c>
      <c r="AE378" s="83">
        <v>467663.70115199999</v>
      </c>
      <c r="AF378" s="83">
        <v>0</v>
      </c>
      <c r="AG378" s="83">
        <v>0</v>
      </c>
      <c r="AH378" s="83">
        <v>0</v>
      </c>
      <c r="AI378" s="83">
        <v>1033623.6764476</v>
      </c>
      <c r="AJ378" s="83">
        <v>0</v>
      </c>
      <c r="AK378" s="83">
        <v>0</v>
      </c>
      <c r="AL378" s="83">
        <v>0</v>
      </c>
      <c r="AM378" s="83">
        <v>0</v>
      </c>
      <c r="AN378" s="83">
        <v>4955501.1106591299</v>
      </c>
      <c r="AO378" s="83">
        <v>3.3058375215359899</v>
      </c>
      <c r="AP378" s="83">
        <v>667.104586945856</v>
      </c>
    </row>
    <row r="379" spans="1:42" x14ac:dyDescent="0.2">
      <c r="A379" s="83" t="s">
        <v>327</v>
      </c>
      <c r="B379" s="83">
        <v>2038</v>
      </c>
      <c r="C379" s="83" t="s">
        <v>326</v>
      </c>
      <c r="D379" s="83" t="s">
        <v>297</v>
      </c>
      <c r="E379" s="83">
        <v>0</v>
      </c>
      <c r="F379" s="83">
        <v>458</v>
      </c>
      <c r="G379" s="83">
        <v>0</v>
      </c>
      <c r="H379" s="83">
        <v>14.1</v>
      </c>
      <c r="I379" s="83">
        <v>1266.2201108391801</v>
      </c>
      <c r="J379" s="83">
        <v>0</v>
      </c>
      <c r="K379" s="83">
        <v>0</v>
      </c>
      <c r="L379" s="83">
        <v>0</v>
      </c>
      <c r="M379" s="83">
        <v>39.14</v>
      </c>
      <c r="N379" s="83">
        <v>0</v>
      </c>
      <c r="O379" s="83">
        <v>0</v>
      </c>
      <c r="P379" s="83">
        <v>321.19730582746399</v>
      </c>
      <c r="Q379" s="83">
        <v>0</v>
      </c>
      <c r="R379" s="83">
        <v>0</v>
      </c>
      <c r="S379" s="83">
        <v>0</v>
      </c>
      <c r="T379" s="83">
        <v>172.4</v>
      </c>
      <c r="U379" s="83">
        <v>0</v>
      </c>
      <c r="V379" s="83">
        <v>451828.47643999098</v>
      </c>
      <c r="W379" s="83">
        <v>0</v>
      </c>
      <c r="X379" s="83">
        <v>0</v>
      </c>
      <c r="Y379" s="83">
        <v>3248193.1584000001</v>
      </c>
      <c r="Z379" s="83">
        <v>0</v>
      </c>
      <c r="AA379" s="83">
        <v>63872.171860199996</v>
      </c>
      <c r="AB379" s="83">
        <v>0</v>
      </c>
      <c r="AC379" s="83">
        <v>1235.1600000000001</v>
      </c>
      <c r="AD379" s="83">
        <v>0</v>
      </c>
      <c r="AE379" s="83">
        <v>467663.70115199999</v>
      </c>
      <c r="AF379" s="83">
        <v>0</v>
      </c>
      <c r="AG379" s="83">
        <v>0</v>
      </c>
      <c r="AH379" s="83">
        <v>0</v>
      </c>
      <c r="AI379" s="83">
        <v>3131999.0506462902</v>
      </c>
      <c r="AJ379" s="83">
        <v>0</v>
      </c>
      <c r="AK379" s="83">
        <v>0</v>
      </c>
      <c r="AL379" s="83">
        <v>0</v>
      </c>
      <c r="AM379" s="83">
        <v>0</v>
      </c>
      <c r="AN379" s="83">
        <v>7364791.7184984796</v>
      </c>
      <c r="AO379" s="83">
        <v>3.3058375215359899</v>
      </c>
      <c r="AP379" s="83">
        <v>448.87047019029399</v>
      </c>
    </row>
    <row r="380" spans="1:42" x14ac:dyDescent="0.2">
      <c r="A380" s="83" t="s">
        <v>327</v>
      </c>
      <c r="B380" s="83">
        <v>2040</v>
      </c>
      <c r="C380" s="83" t="s">
        <v>326</v>
      </c>
      <c r="D380" s="83" t="s">
        <v>297</v>
      </c>
      <c r="E380" s="83">
        <v>0</v>
      </c>
      <c r="F380" s="83">
        <v>458</v>
      </c>
      <c r="G380" s="83">
        <v>0</v>
      </c>
      <c r="H380" s="83">
        <v>13.4</v>
      </c>
      <c r="I380" s="83">
        <v>1266.2201108391801</v>
      </c>
      <c r="J380" s="83">
        <v>0</v>
      </c>
      <c r="K380" s="83">
        <v>0</v>
      </c>
      <c r="L380" s="83">
        <v>0</v>
      </c>
      <c r="M380" s="83">
        <v>42.106363636363596</v>
      </c>
      <c r="N380" s="83">
        <v>0</v>
      </c>
      <c r="O380" s="83">
        <v>0</v>
      </c>
      <c r="P380" s="83">
        <v>319.58616170743602</v>
      </c>
      <c r="Q380" s="83">
        <v>0</v>
      </c>
      <c r="R380" s="83">
        <v>0</v>
      </c>
      <c r="S380" s="83">
        <v>0</v>
      </c>
      <c r="T380" s="83">
        <v>172.4</v>
      </c>
      <c r="U380" s="83">
        <v>0</v>
      </c>
      <c r="V380" s="83">
        <v>265023.70015997102</v>
      </c>
      <c r="W380" s="83">
        <v>0</v>
      </c>
      <c r="X380" s="83">
        <v>0</v>
      </c>
      <c r="Y380" s="83">
        <v>3248193.1584000001</v>
      </c>
      <c r="Z380" s="83">
        <v>0</v>
      </c>
      <c r="AA380" s="83">
        <v>68712.950807100002</v>
      </c>
      <c r="AB380" s="83">
        <v>0</v>
      </c>
      <c r="AC380" s="83">
        <v>1173.8399999999999</v>
      </c>
      <c r="AD380" s="83">
        <v>0</v>
      </c>
      <c r="AE380" s="83">
        <v>467663.70115199999</v>
      </c>
      <c r="AF380" s="83">
        <v>0</v>
      </c>
      <c r="AG380" s="83">
        <v>0</v>
      </c>
      <c r="AH380" s="83">
        <v>0</v>
      </c>
      <c r="AI380" s="83">
        <v>3257207.3326904099</v>
      </c>
      <c r="AJ380" s="83">
        <v>0</v>
      </c>
      <c r="AK380" s="83">
        <v>0</v>
      </c>
      <c r="AL380" s="83">
        <v>0</v>
      </c>
      <c r="AM380" s="83">
        <v>0</v>
      </c>
      <c r="AN380" s="83">
        <v>7307974.6832094798</v>
      </c>
      <c r="AO380" s="83">
        <v>3.30579651072</v>
      </c>
      <c r="AP380" s="83">
        <v>452.35467472475801</v>
      </c>
    </row>
    <row r="381" spans="1:42" x14ac:dyDescent="0.2">
      <c r="A381" s="83" t="s">
        <v>327</v>
      </c>
      <c r="B381" s="83">
        <v>2042</v>
      </c>
      <c r="C381" s="83" t="s">
        <v>326</v>
      </c>
      <c r="D381" s="83" t="s">
        <v>297</v>
      </c>
      <c r="E381" s="83">
        <v>0</v>
      </c>
      <c r="F381" s="83">
        <v>458</v>
      </c>
      <c r="G381" s="83">
        <v>0</v>
      </c>
      <c r="H381" s="83">
        <v>13.4</v>
      </c>
      <c r="I381" s="83">
        <v>1266.88213480222</v>
      </c>
      <c r="J381" s="83">
        <v>0</v>
      </c>
      <c r="K381" s="83">
        <v>0</v>
      </c>
      <c r="L381" s="83">
        <v>0</v>
      </c>
      <c r="M381" s="83">
        <v>44.914545454545397</v>
      </c>
      <c r="N381" s="83">
        <v>0</v>
      </c>
      <c r="O381" s="83">
        <v>0</v>
      </c>
      <c r="P381" s="83">
        <v>319.951745867444</v>
      </c>
      <c r="Q381" s="83">
        <v>0</v>
      </c>
      <c r="R381" s="83">
        <v>0</v>
      </c>
      <c r="S381" s="83">
        <v>0</v>
      </c>
      <c r="T381" s="83">
        <v>172.4</v>
      </c>
      <c r="U381" s="83">
        <v>0</v>
      </c>
      <c r="V381" s="83">
        <v>181755.996013959</v>
      </c>
      <c r="W381" s="83">
        <v>0</v>
      </c>
      <c r="X381" s="83">
        <v>0</v>
      </c>
      <c r="Y381" s="83">
        <v>3248193.1584000001</v>
      </c>
      <c r="Z381" s="83">
        <v>0</v>
      </c>
      <c r="AA381" s="83">
        <v>73295.594437799999</v>
      </c>
      <c r="AB381" s="83">
        <v>0</v>
      </c>
      <c r="AC381" s="83">
        <v>1173.8399999999999</v>
      </c>
      <c r="AD381" s="83">
        <v>0</v>
      </c>
      <c r="AE381" s="83">
        <v>467663.70115199999</v>
      </c>
      <c r="AF381" s="83">
        <v>0</v>
      </c>
      <c r="AG381" s="83">
        <v>0</v>
      </c>
      <c r="AH381" s="83">
        <v>0</v>
      </c>
      <c r="AI381" s="83">
        <v>3213748.6862715702</v>
      </c>
      <c r="AJ381" s="83">
        <v>0</v>
      </c>
      <c r="AK381" s="83">
        <v>0</v>
      </c>
      <c r="AL381" s="83">
        <v>0</v>
      </c>
      <c r="AM381" s="83">
        <v>0</v>
      </c>
      <c r="AN381" s="83">
        <v>7185830.9762753304</v>
      </c>
      <c r="AO381" s="83">
        <v>3.30579651072</v>
      </c>
      <c r="AP381" s="83">
        <v>460.04373351312898</v>
      </c>
    </row>
    <row r="382" spans="1:42" x14ac:dyDescent="0.2">
      <c r="A382" s="83" t="s">
        <v>327</v>
      </c>
      <c r="B382" s="83">
        <v>2044</v>
      </c>
      <c r="C382" s="83" t="s">
        <v>326</v>
      </c>
      <c r="D382" s="83" t="s">
        <v>297</v>
      </c>
      <c r="E382" s="83">
        <v>0</v>
      </c>
      <c r="F382" s="83">
        <v>458</v>
      </c>
      <c r="G382" s="83">
        <v>0</v>
      </c>
      <c r="H382" s="83">
        <v>13.4</v>
      </c>
      <c r="I382" s="83">
        <v>1266.88213480222</v>
      </c>
      <c r="J382" s="83">
        <v>0</v>
      </c>
      <c r="K382" s="83">
        <v>0</v>
      </c>
      <c r="L382" s="83">
        <v>0</v>
      </c>
      <c r="M382" s="83">
        <v>47.432727272727298</v>
      </c>
      <c r="N382" s="83">
        <v>0</v>
      </c>
      <c r="O382" s="83">
        <v>0</v>
      </c>
      <c r="P382" s="83">
        <v>321.01137378964802</v>
      </c>
      <c r="Q382" s="83">
        <v>0</v>
      </c>
      <c r="R382" s="83">
        <v>0</v>
      </c>
      <c r="S382" s="83">
        <v>0</v>
      </c>
      <c r="T382" s="83">
        <v>172.4</v>
      </c>
      <c r="U382" s="83">
        <v>0</v>
      </c>
      <c r="V382" s="83">
        <v>242224.67286014699</v>
      </c>
      <c r="W382" s="83">
        <v>0</v>
      </c>
      <c r="X382" s="83">
        <v>0</v>
      </c>
      <c r="Y382" s="83">
        <v>3033390.57216</v>
      </c>
      <c r="Z382" s="83">
        <v>0</v>
      </c>
      <c r="AA382" s="83">
        <v>77404.989988800007</v>
      </c>
      <c r="AB382" s="83">
        <v>0</v>
      </c>
      <c r="AC382" s="83">
        <v>1173.8399999999999</v>
      </c>
      <c r="AD382" s="83">
        <v>0</v>
      </c>
      <c r="AE382" s="83">
        <v>467663.70115199999</v>
      </c>
      <c r="AF382" s="83">
        <v>0</v>
      </c>
      <c r="AG382" s="83">
        <v>0</v>
      </c>
      <c r="AH382" s="83">
        <v>0</v>
      </c>
      <c r="AI382" s="83">
        <v>3168884.5509366998</v>
      </c>
      <c r="AJ382" s="83">
        <v>0</v>
      </c>
      <c r="AK382" s="83">
        <v>0</v>
      </c>
      <c r="AL382" s="83">
        <v>0</v>
      </c>
      <c r="AM382" s="83">
        <v>0</v>
      </c>
      <c r="AN382" s="83">
        <v>6990742.3270976497</v>
      </c>
      <c r="AO382" s="83">
        <v>3.08723487922079</v>
      </c>
      <c r="AP382" s="83">
        <v>441.61760436427397</v>
      </c>
    </row>
    <row r="383" spans="1:42" x14ac:dyDescent="0.2">
      <c r="A383" s="83" t="s">
        <v>327</v>
      </c>
      <c r="B383" s="83">
        <v>2046</v>
      </c>
      <c r="C383" s="83" t="s">
        <v>326</v>
      </c>
      <c r="D383" s="83" t="s">
        <v>297</v>
      </c>
      <c r="E383" s="83">
        <v>0</v>
      </c>
      <c r="F383" s="83">
        <v>458</v>
      </c>
      <c r="G383" s="83">
        <v>0</v>
      </c>
      <c r="H383" s="83">
        <v>13.4</v>
      </c>
      <c r="I383" s="83">
        <v>1273.0887837724799</v>
      </c>
      <c r="J383" s="83">
        <v>0</v>
      </c>
      <c r="K383" s="83">
        <v>0</v>
      </c>
      <c r="L383" s="83">
        <v>0</v>
      </c>
      <c r="M383" s="83">
        <v>47.578181818181797</v>
      </c>
      <c r="N383" s="83">
        <v>0</v>
      </c>
      <c r="O383" s="83">
        <v>0</v>
      </c>
      <c r="P383" s="83">
        <v>322.51869606237602</v>
      </c>
      <c r="Q383" s="83">
        <v>0</v>
      </c>
      <c r="R383" s="83">
        <v>0</v>
      </c>
      <c r="S383" s="83">
        <v>0</v>
      </c>
      <c r="T383" s="83">
        <v>172.4</v>
      </c>
      <c r="U383" s="83">
        <v>0</v>
      </c>
      <c r="V383" s="83">
        <v>143494.69412432401</v>
      </c>
      <c r="W383" s="83">
        <v>0</v>
      </c>
      <c r="X383" s="83">
        <v>0</v>
      </c>
      <c r="Y383" s="83">
        <v>3033390.57216</v>
      </c>
      <c r="Z383" s="83">
        <v>0</v>
      </c>
      <c r="AA383" s="83">
        <v>77642.355796799995</v>
      </c>
      <c r="AB383" s="83">
        <v>0</v>
      </c>
      <c r="AC383" s="83">
        <v>1173.8399999999999</v>
      </c>
      <c r="AD383" s="83">
        <v>0</v>
      </c>
      <c r="AE383" s="83">
        <v>467663.70115199999</v>
      </c>
      <c r="AF383" s="83">
        <v>0</v>
      </c>
      <c r="AG383" s="83">
        <v>0</v>
      </c>
      <c r="AH383" s="83">
        <v>0</v>
      </c>
      <c r="AI383" s="83">
        <v>3140628.9464435298</v>
      </c>
      <c r="AJ383" s="83">
        <v>0</v>
      </c>
      <c r="AK383" s="83">
        <v>0</v>
      </c>
      <c r="AL383" s="83">
        <v>0</v>
      </c>
      <c r="AM383" s="83">
        <v>0</v>
      </c>
      <c r="AN383" s="83">
        <v>6863994.10967666</v>
      </c>
      <c r="AO383" s="83">
        <v>3.08723487922079</v>
      </c>
      <c r="AP383" s="83">
        <v>449.77236720942102</v>
      </c>
    </row>
    <row r="384" spans="1:42" x14ac:dyDescent="0.2">
      <c r="A384" s="83" t="s">
        <v>327</v>
      </c>
      <c r="B384" s="83">
        <v>2048</v>
      </c>
      <c r="C384" s="83" t="s">
        <v>326</v>
      </c>
      <c r="D384" s="83" t="s">
        <v>297</v>
      </c>
      <c r="E384" s="83">
        <v>0</v>
      </c>
      <c r="F384" s="83">
        <v>458</v>
      </c>
      <c r="G384" s="83">
        <v>0</v>
      </c>
      <c r="H384" s="83">
        <v>13.4</v>
      </c>
      <c r="I384" s="83">
        <v>1393.48999137696</v>
      </c>
      <c r="J384" s="83">
        <v>0</v>
      </c>
      <c r="K384" s="83">
        <v>0</v>
      </c>
      <c r="L384" s="83">
        <v>0</v>
      </c>
      <c r="M384" s="83">
        <v>50.759090909090901</v>
      </c>
      <c r="N384" s="83">
        <v>0</v>
      </c>
      <c r="O384" s="83">
        <v>0</v>
      </c>
      <c r="P384" s="83">
        <v>380.26928663262697</v>
      </c>
      <c r="Q384" s="83">
        <v>0</v>
      </c>
      <c r="R384" s="83">
        <v>0</v>
      </c>
      <c r="S384" s="83">
        <v>0</v>
      </c>
      <c r="T384" s="83">
        <v>172.4</v>
      </c>
      <c r="U384" s="83">
        <v>0</v>
      </c>
      <c r="V384" s="83">
        <v>213976.687689905</v>
      </c>
      <c r="W384" s="83">
        <v>0</v>
      </c>
      <c r="X384" s="83">
        <v>0</v>
      </c>
      <c r="Y384" s="83">
        <v>3033390.57216</v>
      </c>
      <c r="Z384" s="83">
        <v>0</v>
      </c>
      <c r="AA384" s="83">
        <v>74418.932677699995</v>
      </c>
      <c r="AB384" s="83">
        <v>0</v>
      </c>
      <c r="AC384" s="83">
        <v>1173.8399999999999</v>
      </c>
      <c r="AD384" s="83">
        <v>0</v>
      </c>
      <c r="AE384" s="83">
        <v>467663.70115199999</v>
      </c>
      <c r="AF384" s="83">
        <v>0</v>
      </c>
      <c r="AG384" s="83">
        <v>0</v>
      </c>
      <c r="AH384" s="83">
        <v>0</v>
      </c>
      <c r="AI384" s="83">
        <v>3399008.9194825701</v>
      </c>
      <c r="AJ384" s="83">
        <v>0</v>
      </c>
      <c r="AK384" s="83">
        <v>0</v>
      </c>
      <c r="AL384" s="83">
        <v>0</v>
      </c>
      <c r="AM384" s="83">
        <v>0</v>
      </c>
      <c r="AN384" s="83">
        <v>7189632.6531621702</v>
      </c>
      <c r="AO384" s="83">
        <v>3.08723487922079</v>
      </c>
      <c r="AP384" s="83">
        <v>429.40092048554902</v>
      </c>
    </row>
    <row r="385" spans="1:42" x14ac:dyDescent="0.2">
      <c r="A385" s="83" t="s">
        <v>327</v>
      </c>
      <c r="B385" s="83">
        <v>2050</v>
      </c>
      <c r="C385" s="83" t="s">
        <v>326</v>
      </c>
      <c r="D385" s="83" t="s">
        <v>297</v>
      </c>
      <c r="E385" s="83">
        <v>0</v>
      </c>
      <c r="F385" s="83">
        <v>458</v>
      </c>
      <c r="G385" s="83">
        <v>0</v>
      </c>
      <c r="H385" s="83">
        <v>13.4</v>
      </c>
      <c r="I385" s="83">
        <v>1335.8899913769601</v>
      </c>
      <c r="J385" s="83">
        <v>1.9757626405203299</v>
      </c>
      <c r="K385" s="83">
        <v>0</v>
      </c>
      <c r="L385" s="83">
        <v>0</v>
      </c>
      <c r="M385" s="83">
        <v>55.177272727272701</v>
      </c>
      <c r="N385" s="83">
        <v>0</v>
      </c>
      <c r="O385" s="83">
        <v>0</v>
      </c>
      <c r="P385" s="83">
        <v>221.173622253378</v>
      </c>
      <c r="Q385" s="83">
        <v>0</v>
      </c>
      <c r="R385" s="83">
        <v>0</v>
      </c>
      <c r="S385" s="83">
        <v>0</v>
      </c>
      <c r="T385" s="83">
        <v>172.4</v>
      </c>
      <c r="U385" s="83">
        <v>0</v>
      </c>
      <c r="V385" s="83">
        <v>107319.56963133199</v>
      </c>
      <c r="W385" s="83">
        <v>0</v>
      </c>
      <c r="X385" s="83">
        <v>0</v>
      </c>
      <c r="Y385" s="83">
        <v>3033390.57216</v>
      </c>
      <c r="Z385" s="83">
        <v>0</v>
      </c>
      <c r="AA385" s="83">
        <v>90043.235728500003</v>
      </c>
      <c r="AB385" s="83">
        <v>0</v>
      </c>
      <c r="AC385" s="83">
        <v>1173.8399999999999</v>
      </c>
      <c r="AD385" s="83">
        <v>0</v>
      </c>
      <c r="AE385" s="83">
        <v>467663.70115199999</v>
      </c>
      <c r="AF385" s="83">
        <v>0</v>
      </c>
      <c r="AG385" s="83">
        <v>0</v>
      </c>
      <c r="AH385" s="83">
        <v>0</v>
      </c>
      <c r="AI385" s="83">
        <v>3248853.9101688098</v>
      </c>
      <c r="AJ385" s="83">
        <v>0</v>
      </c>
      <c r="AK385" s="83">
        <v>7573.6721051745499</v>
      </c>
      <c r="AL385" s="83">
        <v>0</v>
      </c>
      <c r="AM385" s="83">
        <v>0</v>
      </c>
      <c r="AN385" s="83">
        <v>6956018.5009458195</v>
      </c>
      <c r="AO385" s="83">
        <v>3.08723487922079</v>
      </c>
      <c r="AP385" s="83">
        <v>443.82212019720998</v>
      </c>
    </row>
    <row r="386" spans="1:42" x14ac:dyDescent="0.2">
      <c r="A386" s="83" t="s">
        <v>328</v>
      </c>
      <c r="B386" s="83">
        <v>2020</v>
      </c>
      <c r="C386" s="83" t="s">
        <v>329</v>
      </c>
      <c r="D386" s="83" t="s">
        <v>297</v>
      </c>
      <c r="E386" s="83">
        <v>3937</v>
      </c>
      <c r="F386" s="83">
        <v>942</v>
      </c>
      <c r="G386" s="83">
        <v>297.89999999999998</v>
      </c>
      <c r="H386" s="83">
        <v>2512.8000000000002</v>
      </c>
      <c r="I386" s="83">
        <v>1773.5</v>
      </c>
      <c r="J386" s="83">
        <v>257.3</v>
      </c>
      <c r="K386" s="83">
        <v>28.2</v>
      </c>
      <c r="L386" s="83">
        <v>8737.1</v>
      </c>
      <c r="M386" s="83">
        <v>1024.46636363636</v>
      </c>
      <c r="N386" s="83">
        <v>0</v>
      </c>
      <c r="O386" s="83">
        <v>0</v>
      </c>
      <c r="P386" s="83">
        <v>44</v>
      </c>
      <c r="Q386" s="83">
        <v>0</v>
      </c>
      <c r="R386" s="83">
        <v>216.3</v>
      </c>
      <c r="S386" s="83">
        <v>0</v>
      </c>
      <c r="T386" s="83">
        <v>1096.6969999999999</v>
      </c>
      <c r="U386" s="83">
        <v>671</v>
      </c>
      <c r="V386" s="83">
        <v>12570.874750744901</v>
      </c>
      <c r="W386" s="83">
        <v>27461.3184</v>
      </c>
      <c r="X386" s="83">
        <v>0</v>
      </c>
      <c r="Y386" s="83">
        <v>4012130.3385182898</v>
      </c>
      <c r="Z386" s="83">
        <v>1733138.2578164299</v>
      </c>
      <c r="AA386" s="83">
        <v>1929194.49298963</v>
      </c>
      <c r="AB386" s="83">
        <v>25206073.716607701</v>
      </c>
      <c r="AC386" s="83">
        <v>220121.28</v>
      </c>
      <c r="AD386" s="83">
        <v>0</v>
      </c>
      <c r="AE386" s="83">
        <v>4037358.4074846301</v>
      </c>
      <c r="AF386" s="83">
        <v>31446607.972800002</v>
      </c>
      <c r="AG386" s="83">
        <v>0</v>
      </c>
      <c r="AH386" s="83">
        <v>52116.193837849401</v>
      </c>
      <c r="AI386" s="83">
        <v>4525579.21455645</v>
      </c>
      <c r="AJ386" s="83">
        <v>0</v>
      </c>
      <c r="AK386" s="83">
        <v>713462.48146473896</v>
      </c>
      <c r="AL386" s="83">
        <v>0</v>
      </c>
      <c r="AM386" s="83">
        <v>0</v>
      </c>
      <c r="AN386" s="83">
        <v>73915814.549226493</v>
      </c>
      <c r="AO386" s="83">
        <v>15.058371580797999</v>
      </c>
      <c r="AP386" s="83">
        <v>203.72327184150001</v>
      </c>
    </row>
    <row r="387" spans="1:42" x14ac:dyDescent="0.2">
      <c r="A387" s="83" t="s">
        <v>328</v>
      </c>
      <c r="B387" s="83">
        <v>2022</v>
      </c>
      <c r="C387" s="83" t="s">
        <v>329</v>
      </c>
      <c r="D387" s="83" t="s">
        <v>297</v>
      </c>
      <c r="E387" s="83">
        <v>3937</v>
      </c>
      <c r="F387" s="83">
        <v>942</v>
      </c>
      <c r="G387" s="83">
        <v>297.89999999999998</v>
      </c>
      <c r="H387" s="83">
        <v>2249.3000000000002</v>
      </c>
      <c r="I387" s="83">
        <v>1973.5</v>
      </c>
      <c r="J387" s="83">
        <v>257.3</v>
      </c>
      <c r="K387" s="83">
        <v>28.2</v>
      </c>
      <c r="L387" s="83">
        <v>8737.1</v>
      </c>
      <c r="M387" s="83">
        <v>1071.69909090909</v>
      </c>
      <c r="N387" s="83">
        <v>0</v>
      </c>
      <c r="O387" s="83">
        <v>0</v>
      </c>
      <c r="P387" s="83">
        <v>320</v>
      </c>
      <c r="Q387" s="83">
        <v>0</v>
      </c>
      <c r="R387" s="83">
        <v>216.3</v>
      </c>
      <c r="S387" s="83">
        <v>0</v>
      </c>
      <c r="T387" s="83">
        <v>1096.6969999999999</v>
      </c>
      <c r="U387" s="83">
        <v>656</v>
      </c>
      <c r="V387" s="83">
        <v>41963.140947861597</v>
      </c>
      <c r="W387" s="83">
        <v>27461.3184</v>
      </c>
      <c r="X387" s="83">
        <v>0</v>
      </c>
      <c r="Y387" s="83">
        <v>6607607.0275869695</v>
      </c>
      <c r="Z387" s="83">
        <v>1733138.2578164299</v>
      </c>
      <c r="AA387" s="83">
        <v>2018139.45065519</v>
      </c>
      <c r="AB387" s="83">
        <v>15878073.452227799</v>
      </c>
      <c r="AC387" s="83">
        <v>197038.68</v>
      </c>
      <c r="AD387" s="83">
        <v>0</v>
      </c>
      <c r="AE387" s="83">
        <v>4037358.4074846301</v>
      </c>
      <c r="AF387" s="83">
        <v>31446607.972800002</v>
      </c>
      <c r="AG387" s="83">
        <v>0</v>
      </c>
      <c r="AH387" s="83">
        <v>23197.216307200601</v>
      </c>
      <c r="AI387" s="83">
        <v>5009915.0352999903</v>
      </c>
      <c r="AJ387" s="83">
        <v>0</v>
      </c>
      <c r="AK387" s="83">
        <v>723056.62973962096</v>
      </c>
      <c r="AL387" s="83">
        <v>0</v>
      </c>
      <c r="AM387" s="83">
        <v>0</v>
      </c>
      <c r="AN387" s="83">
        <v>67743556.589265704</v>
      </c>
      <c r="AO387" s="83">
        <v>13.999403186455901</v>
      </c>
      <c r="AP387" s="83">
        <v>206.652911233098</v>
      </c>
    </row>
    <row r="388" spans="1:42" x14ac:dyDescent="0.2">
      <c r="A388" s="83" t="s">
        <v>328</v>
      </c>
      <c r="B388" s="83">
        <v>2024</v>
      </c>
      <c r="C388" s="83" t="s">
        <v>329</v>
      </c>
      <c r="D388" s="83" t="s">
        <v>297</v>
      </c>
      <c r="E388" s="83">
        <v>3937</v>
      </c>
      <c r="F388" s="83">
        <v>942</v>
      </c>
      <c r="G388" s="83">
        <v>297.89999999999998</v>
      </c>
      <c r="H388" s="83">
        <v>1795.3</v>
      </c>
      <c r="I388" s="83">
        <v>1973.5</v>
      </c>
      <c r="J388" s="83">
        <v>257.3</v>
      </c>
      <c r="K388" s="83">
        <v>28.2</v>
      </c>
      <c r="L388" s="83">
        <v>8737.1</v>
      </c>
      <c r="M388" s="83">
        <v>1134.25454545455</v>
      </c>
      <c r="N388" s="83">
        <v>0</v>
      </c>
      <c r="O388" s="83">
        <v>0</v>
      </c>
      <c r="P388" s="83">
        <v>320</v>
      </c>
      <c r="Q388" s="83">
        <v>0</v>
      </c>
      <c r="R388" s="83">
        <v>216.3</v>
      </c>
      <c r="S388" s="83">
        <v>0</v>
      </c>
      <c r="T388" s="83">
        <v>1490.6969999999999</v>
      </c>
      <c r="U388" s="83">
        <v>430</v>
      </c>
      <c r="V388" s="83">
        <v>24377.0724299783</v>
      </c>
      <c r="W388" s="83">
        <v>27461.3184</v>
      </c>
      <c r="X388" s="83">
        <v>0</v>
      </c>
      <c r="Y388" s="83">
        <v>6680781.5615999997</v>
      </c>
      <c r="Z388" s="83">
        <v>1733138.2578164299</v>
      </c>
      <c r="AA388" s="83">
        <v>2135938.9633567999</v>
      </c>
      <c r="AB388" s="83">
        <v>16113002.156910701</v>
      </c>
      <c r="AC388" s="83">
        <v>157268.28</v>
      </c>
      <c r="AD388" s="83">
        <v>0</v>
      </c>
      <c r="AE388" s="83">
        <v>5506149.6206046296</v>
      </c>
      <c r="AF388" s="83">
        <v>31446607.972800002</v>
      </c>
      <c r="AG388" s="83">
        <v>0</v>
      </c>
      <c r="AH388" s="83">
        <v>0</v>
      </c>
      <c r="AI388" s="83">
        <v>4945224.6494984897</v>
      </c>
      <c r="AJ388" s="83">
        <v>0</v>
      </c>
      <c r="AK388" s="83">
        <v>723111.02519232803</v>
      </c>
      <c r="AL388" s="83">
        <v>0</v>
      </c>
      <c r="AM388" s="83">
        <v>0</v>
      </c>
      <c r="AN388" s="83">
        <v>69493060.878609404</v>
      </c>
      <c r="AO388" s="83">
        <v>14.111029667917499</v>
      </c>
      <c r="AP388" s="83">
        <v>203.05667198292801</v>
      </c>
    </row>
    <row r="389" spans="1:42" x14ac:dyDescent="0.2">
      <c r="A389" s="83" t="s">
        <v>328</v>
      </c>
      <c r="B389" s="83">
        <v>2026</v>
      </c>
      <c r="C389" s="83" t="s">
        <v>329</v>
      </c>
      <c r="D389" s="83" t="s">
        <v>297</v>
      </c>
      <c r="E389" s="83">
        <v>3937</v>
      </c>
      <c r="F389" s="83">
        <v>942</v>
      </c>
      <c r="G389" s="83">
        <v>297.89999999999998</v>
      </c>
      <c r="H389" s="83">
        <v>1662.3</v>
      </c>
      <c r="I389" s="83">
        <v>1973.5</v>
      </c>
      <c r="J389" s="83">
        <v>257.3</v>
      </c>
      <c r="K389" s="83">
        <v>28.2</v>
      </c>
      <c r="L389" s="83">
        <v>8737.1</v>
      </c>
      <c r="M389" s="83">
        <v>1228.1627272727301</v>
      </c>
      <c r="N389" s="83">
        <v>0</v>
      </c>
      <c r="O389" s="83">
        <v>0</v>
      </c>
      <c r="P389" s="83">
        <v>320</v>
      </c>
      <c r="Q389" s="83">
        <v>0</v>
      </c>
      <c r="R389" s="83">
        <v>216.3</v>
      </c>
      <c r="S389" s="83">
        <v>0</v>
      </c>
      <c r="T389" s="83">
        <v>1490.6969999999999</v>
      </c>
      <c r="U389" s="83">
        <v>430</v>
      </c>
      <c r="V389" s="83">
        <v>58880</v>
      </c>
      <c r="W389" s="83">
        <v>27461.3184</v>
      </c>
      <c r="X389" s="83">
        <v>0</v>
      </c>
      <c r="Y389" s="83">
        <v>6680781.5615999997</v>
      </c>
      <c r="Z389" s="83">
        <v>1733138.2578164299</v>
      </c>
      <c r="AA389" s="83">
        <v>2312779.4665112901</v>
      </c>
      <c r="AB389" s="83">
        <v>11856544.4709947</v>
      </c>
      <c r="AC389" s="83">
        <v>145617.48000000001</v>
      </c>
      <c r="AD389" s="83">
        <v>0</v>
      </c>
      <c r="AE389" s="83">
        <v>5506149.6206046296</v>
      </c>
      <c r="AF389" s="83">
        <v>31446607.972800002</v>
      </c>
      <c r="AG389" s="83">
        <v>0</v>
      </c>
      <c r="AH389" s="83">
        <v>0</v>
      </c>
      <c r="AI389" s="83">
        <v>4876140.8821303695</v>
      </c>
      <c r="AJ389" s="83">
        <v>0</v>
      </c>
      <c r="AK389" s="83">
        <v>720106.97847375099</v>
      </c>
      <c r="AL389" s="83">
        <v>0</v>
      </c>
      <c r="AM389" s="83">
        <v>0</v>
      </c>
      <c r="AN389" s="83">
        <v>65364208.009331197</v>
      </c>
      <c r="AO389" s="83">
        <v>12.3180262910906</v>
      </c>
      <c r="AP389" s="83">
        <v>188.45216160704001</v>
      </c>
    </row>
    <row r="390" spans="1:42" x14ac:dyDescent="0.2">
      <c r="A390" s="83" t="s">
        <v>328</v>
      </c>
      <c r="B390" s="83">
        <v>2028</v>
      </c>
      <c r="C390" s="83" t="s">
        <v>329</v>
      </c>
      <c r="D390" s="83" t="s">
        <v>297</v>
      </c>
      <c r="E390" s="83">
        <v>3937</v>
      </c>
      <c r="F390" s="83">
        <v>942</v>
      </c>
      <c r="G390" s="83">
        <v>297.89999999999998</v>
      </c>
      <c r="H390" s="83">
        <v>1662.3</v>
      </c>
      <c r="I390" s="83">
        <v>1973.5</v>
      </c>
      <c r="J390" s="83">
        <v>257.3</v>
      </c>
      <c r="K390" s="83">
        <v>28.2</v>
      </c>
      <c r="L390" s="83">
        <v>8737.1</v>
      </c>
      <c r="M390" s="83">
        <v>1354.75454545455</v>
      </c>
      <c r="N390" s="83">
        <v>0</v>
      </c>
      <c r="O390" s="83">
        <v>0</v>
      </c>
      <c r="P390" s="83">
        <v>320</v>
      </c>
      <c r="Q390" s="83">
        <v>0</v>
      </c>
      <c r="R390" s="83">
        <v>216.3</v>
      </c>
      <c r="S390" s="83">
        <v>0</v>
      </c>
      <c r="T390" s="83">
        <v>1490.6969999999999</v>
      </c>
      <c r="U390" s="83">
        <v>410</v>
      </c>
      <c r="V390" s="83">
        <v>194560</v>
      </c>
      <c r="W390" s="83">
        <v>27461.3184</v>
      </c>
      <c r="X390" s="83">
        <v>0</v>
      </c>
      <c r="Y390" s="83">
        <v>6680781.5615999997</v>
      </c>
      <c r="Z390" s="83">
        <v>1733138.2578164299</v>
      </c>
      <c r="AA390" s="83">
        <v>2551167.2234572899</v>
      </c>
      <c r="AB390" s="83">
        <v>8427063.6798781306</v>
      </c>
      <c r="AC390" s="83">
        <v>145617.48000000001</v>
      </c>
      <c r="AD390" s="83">
        <v>0</v>
      </c>
      <c r="AE390" s="83">
        <v>5506149.6206046296</v>
      </c>
      <c r="AF390" s="83">
        <v>31446607.972800002</v>
      </c>
      <c r="AG390" s="83">
        <v>0</v>
      </c>
      <c r="AH390" s="83">
        <v>30098.980989427</v>
      </c>
      <c r="AI390" s="83">
        <v>4808139.1507561198</v>
      </c>
      <c r="AJ390" s="83">
        <v>0</v>
      </c>
      <c r="AK390" s="83">
        <v>717111.82505465404</v>
      </c>
      <c r="AL390" s="83">
        <v>0</v>
      </c>
      <c r="AM390" s="83">
        <v>0</v>
      </c>
      <c r="AN390" s="83">
        <v>62267897.071356699</v>
      </c>
      <c r="AO390" s="83">
        <v>10.9208615710617</v>
      </c>
      <c r="AP390" s="83">
        <v>175.38510347549999</v>
      </c>
    </row>
    <row r="391" spans="1:42" x14ac:dyDescent="0.2">
      <c r="A391" s="83" t="s">
        <v>328</v>
      </c>
      <c r="B391" s="83">
        <v>2030</v>
      </c>
      <c r="C391" s="83" t="s">
        <v>329</v>
      </c>
      <c r="D391" s="83" t="s">
        <v>297</v>
      </c>
      <c r="E391" s="83">
        <v>3937</v>
      </c>
      <c r="F391" s="83">
        <v>942</v>
      </c>
      <c r="G391" s="83">
        <v>297.89999999999998</v>
      </c>
      <c r="H391" s="83">
        <v>1662.3</v>
      </c>
      <c r="I391" s="83">
        <v>1973.5</v>
      </c>
      <c r="J391" s="83">
        <v>257.3</v>
      </c>
      <c r="K391" s="83">
        <v>28.2</v>
      </c>
      <c r="L391" s="83">
        <v>8737.1</v>
      </c>
      <c r="M391" s="83">
        <v>1569.98909090909</v>
      </c>
      <c r="N391" s="83">
        <v>0</v>
      </c>
      <c r="O391" s="83">
        <v>0</v>
      </c>
      <c r="P391" s="83">
        <v>320.01586458950101</v>
      </c>
      <c r="Q391" s="83">
        <v>0</v>
      </c>
      <c r="R391" s="83">
        <v>216.3</v>
      </c>
      <c r="S391" s="83">
        <v>0</v>
      </c>
      <c r="T391" s="83">
        <v>1490.6969999999999</v>
      </c>
      <c r="U391" s="83">
        <v>410</v>
      </c>
      <c r="V391" s="83">
        <v>233627.177331735</v>
      </c>
      <c r="W391" s="83">
        <v>27461.3184</v>
      </c>
      <c r="X391" s="83">
        <v>0</v>
      </c>
      <c r="Y391" s="83">
        <v>6471606.9907200001</v>
      </c>
      <c r="Z391" s="83">
        <v>1733138.2578164299</v>
      </c>
      <c r="AA391" s="83">
        <v>2956479.9936278798</v>
      </c>
      <c r="AB391" s="83">
        <v>8543016.9070804399</v>
      </c>
      <c r="AC391" s="83">
        <v>145617.48000000001</v>
      </c>
      <c r="AD391" s="83">
        <v>0</v>
      </c>
      <c r="AE391" s="83">
        <v>5506149.6206046296</v>
      </c>
      <c r="AF391" s="83">
        <v>31446607.972800002</v>
      </c>
      <c r="AG391" s="83">
        <v>0</v>
      </c>
      <c r="AH391" s="83">
        <v>243623.63894400001</v>
      </c>
      <c r="AI391" s="83">
        <v>4740999.5861191899</v>
      </c>
      <c r="AJ391" s="83">
        <v>0</v>
      </c>
      <c r="AK391" s="83">
        <v>714135.97016196104</v>
      </c>
      <c r="AL391" s="83">
        <v>0</v>
      </c>
      <c r="AM391" s="83">
        <v>0</v>
      </c>
      <c r="AN391" s="83">
        <v>62762464.913606197</v>
      </c>
      <c r="AO391" s="83">
        <v>10.7433660267278</v>
      </c>
      <c r="AP391" s="83">
        <v>171.175017448983</v>
      </c>
    </row>
    <row r="392" spans="1:42" x14ac:dyDescent="0.2">
      <c r="A392" s="83" t="s">
        <v>328</v>
      </c>
      <c r="B392" s="83">
        <v>2032</v>
      </c>
      <c r="C392" s="83" t="s">
        <v>329</v>
      </c>
      <c r="D392" s="83" t="s">
        <v>297</v>
      </c>
      <c r="E392" s="83">
        <v>3937</v>
      </c>
      <c r="F392" s="83">
        <v>942</v>
      </c>
      <c r="G392" s="83">
        <v>297.89999999999998</v>
      </c>
      <c r="H392" s="83">
        <v>1662.3</v>
      </c>
      <c r="I392" s="83">
        <v>1973.5</v>
      </c>
      <c r="J392" s="83">
        <v>257.3</v>
      </c>
      <c r="K392" s="83">
        <v>28.2</v>
      </c>
      <c r="L392" s="83">
        <v>8737.1</v>
      </c>
      <c r="M392" s="83">
        <v>1763.6718181818201</v>
      </c>
      <c r="N392" s="83">
        <v>0</v>
      </c>
      <c r="O392" s="83">
        <v>0</v>
      </c>
      <c r="P392" s="83">
        <v>320.07202019995702</v>
      </c>
      <c r="Q392" s="83">
        <v>0</v>
      </c>
      <c r="R392" s="83">
        <v>216.3</v>
      </c>
      <c r="S392" s="83">
        <v>0</v>
      </c>
      <c r="T392" s="83">
        <v>1490.6969999999999</v>
      </c>
      <c r="U392" s="83">
        <v>297</v>
      </c>
      <c r="V392" s="83">
        <v>233720.77242728899</v>
      </c>
      <c r="W392" s="83">
        <v>27461.3184</v>
      </c>
      <c r="X392" s="83">
        <v>0</v>
      </c>
      <c r="Y392" s="83">
        <v>6238982.3558399901</v>
      </c>
      <c r="Z392" s="83">
        <v>1733138.2578164299</v>
      </c>
      <c r="AA392" s="83">
        <v>3321208.0746118901</v>
      </c>
      <c r="AB392" s="83">
        <v>6160211.25515131</v>
      </c>
      <c r="AC392" s="83">
        <v>145617.48000000001</v>
      </c>
      <c r="AD392" s="83">
        <v>0</v>
      </c>
      <c r="AE392" s="83">
        <v>5506149.6206046296</v>
      </c>
      <c r="AF392" s="83">
        <v>31446607.972800002</v>
      </c>
      <c r="AG392" s="83">
        <v>0</v>
      </c>
      <c r="AH392" s="83">
        <v>283727.064797848</v>
      </c>
      <c r="AI392" s="83">
        <v>4674843.5465418901</v>
      </c>
      <c r="AJ392" s="83">
        <v>0</v>
      </c>
      <c r="AK392" s="83">
        <v>711189.522547598</v>
      </c>
      <c r="AL392" s="83">
        <v>0</v>
      </c>
      <c r="AM392" s="83">
        <v>0</v>
      </c>
      <c r="AN392" s="83">
        <v>60482857.241538897</v>
      </c>
      <c r="AO392" s="83">
        <v>9.5087959381731402</v>
      </c>
      <c r="AP392" s="83">
        <v>157.21472780625501</v>
      </c>
    </row>
    <row r="393" spans="1:42" x14ac:dyDescent="0.2">
      <c r="A393" s="83" t="s">
        <v>328</v>
      </c>
      <c r="B393" s="83">
        <v>2034</v>
      </c>
      <c r="C393" s="83" t="s">
        <v>329</v>
      </c>
      <c r="D393" s="83" t="s">
        <v>297</v>
      </c>
      <c r="E393" s="83">
        <v>3937</v>
      </c>
      <c r="F393" s="83">
        <v>942</v>
      </c>
      <c r="G393" s="83">
        <v>297.89999999999998</v>
      </c>
      <c r="H393" s="83">
        <v>1662.3</v>
      </c>
      <c r="I393" s="83">
        <v>1973.5</v>
      </c>
      <c r="J393" s="83">
        <v>257.3</v>
      </c>
      <c r="K393" s="83">
        <v>28.2</v>
      </c>
      <c r="L393" s="83">
        <v>8461.1</v>
      </c>
      <c r="M393" s="83">
        <v>1875.94818181817</v>
      </c>
      <c r="N393" s="83">
        <v>0</v>
      </c>
      <c r="O393" s="83">
        <v>0</v>
      </c>
      <c r="P393" s="83">
        <v>296.10063898448698</v>
      </c>
      <c r="Q393" s="83">
        <v>0</v>
      </c>
      <c r="R393" s="83">
        <v>216.3</v>
      </c>
      <c r="S393" s="83">
        <v>0</v>
      </c>
      <c r="T393" s="83">
        <v>1490.6969999999999</v>
      </c>
      <c r="U393" s="83">
        <v>184</v>
      </c>
      <c r="V393" s="83">
        <v>216235.09100464499</v>
      </c>
      <c r="W393" s="83">
        <v>27461.3184</v>
      </c>
      <c r="X393" s="83">
        <v>0</v>
      </c>
      <c r="Y393" s="83">
        <v>6238982.3558399901</v>
      </c>
      <c r="Z393" s="83">
        <v>1733138.2578164299</v>
      </c>
      <c r="AA393" s="83">
        <v>3532638.0933109298</v>
      </c>
      <c r="AB393" s="83">
        <v>4947331.0228812899</v>
      </c>
      <c r="AC393" s="83">
        <v>145617.48000000001</v>
      </c>
      <c r="AD393" s="83">
        <v>0</v>
      </c>
      <c r="AE393" s="83">
        <v>5506149.6206046296</v>
      </c>
      <c r="AF393" s="83">
        <v>31446607.972800002</v>
      </c>
      <c r="AG393" s="83">
        <v>0</v>
      </c>
      <c r="AH393" s="83">
        <v>243623.63894400001</v>
      </c>
      <c r="AI393" s="83">
        <v>4609568.0494233901</v>
      </c>
      <c r="AJ393" s="83">
        <v>0</v>
      </c>
      <c r="AK393" s="83">
        <v>708243.07493323402</v>
      </c>
      <c r="AL393" s="83">
        <v>0</v>
      </c>
      <c r="AM393" s="83">
        <v>0</v>
      </c>
      <c r="AN393" s="83">
        <v>59355595.975958496</v>
      </c>
      <c r="AO393" s="83">
        <v>9.0033951319918302</v>
      </c>
      <c r="AP393" s="83">
        <v>151.68570012570601</v>
      </c>
    </row>
    <row r="394" spans="1:42" x14ac:dyDescent="0.2">
      <c r="A394" s="83" t="s">
        <v>328</v>
      </c>
      <c r="B394" s="83">
        <v>2036</v>
      </c>
      <c r="C394" s="83" t="s">
        <v>329</v>
      </c>
      <c r="D394" s="83" t="s">
        <v>297</v>
      </c>
      <c r="E394" s="83">
        <v>3937</v>
      </c>
      <c r="F394" s="83">
        <v>942</v>
      </c>
      <c r="G394" s="83">
        <v>297.89999999999998</v>
      </c>
      <c r="H394" s="83">
        <v>1662.3</v>
      </c>
      <c r="I394" s="83">
        <v>1973.5</v>
      </c>
      <c r="J394" s="83">
        <v>257.3</v>
      </c>
      <c r="K394" s="83">
        <v>28.2</v>
      </c>
      <c r="L394" s="83">
        <v>8114.1</v>
      </c>
      <c r="M394" s="83">
        <v>1971.1463636363601</v>
      </c>
      <c r="N394" s="83">
        <v>0</v>
      </c>
      <c r="O394" s="83">
        <v>0</v>
      </c>
      <c r="P394" s="83">
        <v>276.66672126645699</v>
      </c>
      <c r="Q394" s="83">
        <v>0</v>
      </c>
      <c r="R394" s="83">
        <v>216.3</v>
      </c>
      <c r="S394" s="83">
        <v>0</v>
      </c>
      <c r="T394" s="83">
        <v>1490.6969999999999</v>
      </c>
      <c r="U394" s="83">
        <v>0</v>
      </c>
      <c r="V394" s="83">
        <v>135960.89729646701</v>
      </c>
      <c r="W394" s="83">
        <v>27461.3184</v>
      </c>
      <c r="X394" s="83">
        <v>0</v>
      </c>
      <c r="Y394" s="83">
        <v>6238982.3558399901</v>
      </c>
      <c r="Z394" s="83">
        <v>1733138.2578164299</v>
      </c>
      <c r="AA394" s="83">
        <v>3711907.8230211101</v>
      </c>
      <c r="AB394" s="83">
        <v>3536576.32821303</v>
      </c>
      <c r="AC394" s="83">
        <v>145617.48000000001</v>
      </c>
      <c r="AD394" s="83">
        <v>0</v>
      </c>
      <c r="AE394" s="83">
        <v>5506149.6206046296</v>
      </c>
      <c r="AF394" s="83">
        <v>31446607.972800002</v>
      </c>
      <c r="AG394" s="83">
        <v>0</v>
      </c>
      <c r="AH394" s="83">
        <v>229849.48463298799</v>
      </c>
      <c r="AI394" s="83">
        <v>4545342.5877137901</v>
      </c>
      <c r="AJ394" s="83">
        <v>0</v>
      </c>
      <c r="AK394" s="83">
        <v>705305.52061835094</v>
      </c>
      <c r="AL394" s="83">
        <v>0</v>
      </c>
      <c r="AM394" s="83">
        <v>0</v>
      </c>
      <c r="AN394" s="83">
        <v>57962899.646956801</v>
      </c>
      <c r="AO394" s="83">
        <v>8.4146831753415992</v>
      </c>
      <c r="AP394" s="83">
        <v>145.17360633429499</v>
      </c>
    </row>
    <row r="395" spans="1:42" x14ac:dyDescent="0.2">
      <c r="A395" s="83" t="s">
        <v>328</v>
      </c>
      <c r="B395" s="83">
        <v>2038</v>
      </c>
      <c r="C395" s="83" t="s">
        <v>329</v>
      </c>
      <c r="D395" s="83" t="s">
        <v>297</v>
      </c>
      <c r="E395" s="83">
        <v>3937</v>
      </c>
      <c r="F395" s="83">
        <v>826</v>
      </c>
      <c r="G395" s="83">
        <v>297.89999999999998</v>
      </c>
      <c r="H395" s="83">
        <v>1662.3</v>
      </c>
      <c r="I395" s="83">
        <v>1973.5104360054099</v>
      </c>
      <c r="J395" s="83">
        <v>257.3</v>
      </c>
      <c r="K395" s="83">
        <v>28.2</v>
      </c>
      <c r="L395" s="83">
        <v>8114.1</v>
      </c>
      <c r="M395" s="83">
        <v>2054.6018181818199</v>
      </c>
      <c r="N395" s="83">
        <v>0</v>
      </c>
      <c r="O395" s="83">
        <v>0</v>
      </c>
      <c r="P395" s="83">
        <v>2.7866450419365298</v>
      </c>
      <c r="Q395" s="83">
        <v>0</v>
      </c>
      <c r="R395" s="83">
        <v>216.3</v>
      </c>
      <c r="S395" s="83">
        <v>0</v>
      </c>
      <c r="T395" s="83">
        <v>1490.6969999999999</v>
      </c>
      <c r="U395" s="83">
        <v>0</v>
      </c>
      <c r="V395" s="83">
        <v>3231.85301110826</v>
      </c>
      <c r="W395" s="83">
        <v>27461.3184</v>
      </c>
      <c r="X395" s="83">
        <v>0</v>
      </c>
      <c r="Y395" s="83">
        <v>5470700.0275199898</v>
      </c>
      <c r="Z395" s="83">
        <v>1733138.2578164299</v>
      </c>
      <c r="AA395" s="83">
        <v>3869064.5721676201</v>
      </c>
      <c r="AB395" s="83">
        <v>1905210.3931</v>
      </c>
      <c r="AC395" s="83">
        <v>145617.48000000001</v>
      </c>
      <c r="AD395" s="83">
        <v>0</v>
      </c>
      <c r="AE395" s="83">
        <v>5506149.6206046296</v>
      </c>
      <c r="AF395" s="83">
        <v>31446607.972800002</v>
      </c>
      <c r="AG395" s="83">
        <v>0</v>
      </c>
      <c r="AH395" s="83">
        <v>232161.72085166001</v>
      </c>
      <c r="AI395" s="83">
        <v>4482017.0153238298</v>
      </c>
      <c r="AJ395" s="83">
        <v>0</v>
      </c>
      <c r="AK395" s="83">
        <v>702196.35092662601</v>
      </c>
      <c r="AL395" s="83">
        <v>0</v>
      </c>
      <c r="AM395" s="83">
        <v>0</v>
      </c>
      <c r="AN395" s="83">
        <v>55523556.582521901</v>
      </c>
      <c r="AO395" s="83">
        <v>6.9178857038670598</v>
      </c>
      <c r="AP395" s="83">
        <v>124.593706341295</v>
      </c>
    </row>
    <row r="396" spans="1:42" x14ac:dyDescent="0.2">
      <c r="A396" s="83" t="s">
        <v>328</v>
      </c>
      <c r="B396" s="83">
        <v>2040</v>
      </c>
      <c r="C396" s="83" t="s">
        <v>329</v>
      </c>
      <c r="D396" s="83" t="s">
        <v>297</v>
      </c>
      <c r="E396" s="83">
        <v>3937</v>
      </c>
      <c r="F396" s="83">
        <v>826</v>
      </c>
      <c r="G396" s="83">
        <v>295.39999999999998</v>
      </c>
      <c r="H396" s="83">
        <v>1662.3</v>
      </c>
      <c r="I396" s="83">
        <v>1970.0104360054099</v>
      </c>
      <c r="J396" s="83">
        <v>129.19999999999999</v>
      </c>
      <c r="K396" s="83">
        <v>28.2</v>
      </c>
      <c r="L396" s="83">
        <v>8114.1</v>
      </c>
      <c r="M396" s="83">
        <v>2134.52</v>
      </c>
      <c r="N396" s="83">
        <v>0</v>
      </c>
      <c r="O396" s="83">
        <v>0</v>
      </c>
      <c r="P396" s="83">
        <v>3.0817700439698998</v>
      </c>
      <c r="Q396" s="83">
        <v>0</v>
      </c>
      <c r="R396" s="83">
        <v>216.3</v>
      </c>
      <c r="S396" s="83">
        <v>0</v>
      </c>
      <c r="T396" s="83">
        <v>1490.6969999999999</v>
      </c>
      <c r="U396" s="83">
        <v>0</v>
      </c>
      <c r="V396" s="83">
        <v>3046.5223922395899</v>
      </c>
      <c r="W396" s="83">
        <v>27461.3184</v>
      </c>
      <c r="X396" s="83">
        <v>0</v>
      </c>
      <c r="Y396" s="83">
        <v>5470700.0275199898</v>
      </c>
      <c r="Z396" s="83">
        <v>1726244.1594164299</v>
      </c>
      <c r="AA396" s="83">
        <v>4019560.20748172</v>
      </c>
      <c r="AB396" s="83">
        <v>1887245.47068139</v>
      </c>
      <c r="AC396" s="83">
        <v>145617.48000000001</v>
      </c>
      <c r="AD396" s="83">
        <v>0</v>
      </c>
      <c r="AE396" s="83">
        <v>5506149.6206046296</v>
      </c>
      <c r="AF396" s="83">
        <v>31446607.972800002</v>
      </c>
      <c r="AG396" s="83">
        <v>0</v>
      </c>
      <c r="AH396" s="83">
        <v>136643.389344</v>
      </c>
      <c r="AI396" s="83">
        <v>4411414.3944387799</v>
      </c>
      <c r="AJ396" s="83">
        <v>0</v>
      </c>
      <c r="AK396" s="83">
        <v>355982.880120282</v>
      </c>
      <c r="AL396" s="83">
        <v>0</v>
      </c>
      <c r="AM396" s="83">
        <v>0</v>
      </c>
      <c r="AN396" s="83">
        <v>55136673.4431995</v>
      </c>
      <c r="AO396" s="83">
        <v>6.9107590191435904</v>
      </c>
      <c r="AP396" s="83">
        <v>125.33870086056</v>
      </c>
    </row>
    <row r="397" spans="1:42" x14ac:dyDescent="0.2">
      <c r="A397" s="83" t="s">
        <v>328</v>
      </c>
      <c r="B397" s="83">
        <v>2042</v>
      </c>
      <c r="C397" s="83" t="s">
        <v>329</v>
      </c>
      <c r="D397" s="83" t="s">
        <v>297</v>
      </c>
      <c r="E397" s="83">
        <v>3937</v>
      </c>
      <c r="F397" s="83">
        <v>826</v>
      </c>
      <c r="G397" s="83">
        <v>295.39999999999998</v>
      </c>
      <c r="H397" s="83">
        <v>1662.3</v>
      </c>
      <c r="I397" s="83">
        <v>1407.17138461538</v>
      </c>
      <c r="J397" s="83">
        <v>93</v>
      </c>
      <c r="K397" s="83">
        <v>28.2</v>
      </c>
      <c r="L397" s="83">
        <v>8114.1</v>
      </c>
      <c r="M397" s="83">
        <v>2208.5909090909099</v>
      </c>
      <c r="N397" s="83">
        <v>0</v>
      </c>
      <c r="O397" s="83">
        <v>0</v>
      </c>
      <c r="P397" s="83">
        <v>14.304476486065001</v>
      </c>
      <c r="Q397" s="83">
        <v>0</v>
      </c>
      <c r="R397" s="83">
        <v>216.3</v>
      </c>
      <c r="S397" s="83">
        <v>0</v>
      </c>
      <c r="T397" s="83">
        <v>1490.6969999999999</v>
      </c>
      <c r="U397" s="83">
        <v>0</v>
      </c>
      <c r="V397" s="83">
        <v>30342.331134882901</v>
      </c>
      <c r="W397" s="83">
        <v>27461.3184</v>
      </c>
      <c r="X397" s="83">
        <v>0</v>
      </c>
      <c r="Y397" s="83">
        <v>5470700.0275199898</v>
      </c>
      <c r="Z397" s="83">
        <v>1726244.1594164299</v>
      </c>
      <c r="AA397" s="83">
        <v>4159044.7186194998</v>
      </c>
      <c r="AB397" s="83">
        <v>1510679.5973372499</v>
      </c>
      <c r="AC397" s="83">
        <v>145617.48000000001</v>
      </c>
      <c r="AD397" s="83">
        <v>0</v>
      </c>
      <c r="AE397" s="83">
        <v>5506149.6206046296</v>
      </c>
      <c r="AF397" s="83">
        <v>31446607.972800002</v>
      </c>
      <c r="AG397" s="83">
        <v>0</v>
      </c>
      <c r="AH397" s="83">
        <v>143102.00935837199</v>
      </c>
      <c r="AI397" s="83">
        <v>3160108.8183500301</v>
      </c>
      <c r="AJ397" s="83">
        <v>0</v>
      </c>
      <c r="AK397" s="83">
        <v>327879.17499346501</v>
      </c>
      <c r="AL397" s="83">
        <v>0</v>
      </c>
      <c r="AM397" s="83">
        <v>0</v>
      </c>
      <c r="AN397" s="83">
        <v>53653937.228534497</v>
      </c>
      <c r="AO397" s="83">
        <v>6.7613753371879799</v>
      </c>
      <c r="AP397" s="83">
        <v>126.01825115626499</v>
      </c>
    </row>
    <row r="398" spans="1:42" x14ac:dyDescent="0.2">
      <c r="A398" s="83" t="s">
        <v>328</v>
      </c>
      <c r="B398" s="83">
        <v>2044</v>
      </c>
      <c r="C398" s="83" t="s">
        <v>329</v>
      </c>
      <c r="D398" s="83" t="s">
        <v>297</v>
      </c>
      <c r="E398" s="83">
        <v>3937</v>
      </c>
      <c r="F398" s="83">
        <v>826</v>
      </c>
      <c r="G398" s="83">
        <v>0</v>
      </c>
      <c r="H398" s="83">
        <v>1662.3</v>
      </c>
      <c r="I398" s="83">
        <v>1609.3713846153801</v>
      </c>
      <c r="J398" s="83">
        <v>153.65904833262999</v>
      </c>
      <c r="K398" s="83">
        <v>28.2</v>
      </c>
      <c r="L398" s="83">
        <v>8114.1</v>
      </c>
      <c r="M398" s="83">
        <v>2273.9081818181799</v>
      </c>
      <c r="N398" s="83">
        <v>0</v>
      </c>
      <c r="O398" s="83">
        <v>0</v>
      </c>
      <c r="P398" s="83">
        <v>127.97112886599101</v>
      </c>
      <c r="Q398" s="83">
        <v>0</v>
      </c>
      <c r="R398" s="83">
        <v>216.3</v>
      </c>
      <c r="S398" s="83">
        <v>0</v>
      </c>
      <c r="T398" s="83">
        <v>1490.6969999999999</v>
      </c>
      <c r="U398" s="83">
        <v>0</v>
      </c>
      <c r="V398" s="83">
        <v>315729.79757179599</v>
      </c>
      <c r="W398" s="83">
        <v>27461.3184</v>
      </c>
      <c r="X398" s="83">
        <v>0</v>
      </c>
      <c r="Y398" s="83">
        <v>5470700.0275199898</v>
      </c>
      <c r="Z398" s="83">
        <v>0</v>
      </c>
      <c r="AA398" s="83">
        <v>4282045.0701344898</v>
      </c>
      <c r="AB398" s="83">
        <v>45688.555779131202</v>
      </c>
      <c r="AC398" s="83">
        <v>145617.48000000001</v>
      </c>
      <c r="AD398" s="83">
        <v>0</v>
      </c>
      <c r="AE398" s="83">
        <v>5506149.6206046296</v>
      </c>
      <c r="AF398" s="83">
        <v>31446607.972800002</v>
      </c>
      <c r="AG398" s="83">
        <v>0</v>
      </c>
      <c r="AH398" s="83">
        <v>232161.46934400001</v>
      </c>
      <c r="AI398" s="83">
        <v>3936164.7890055398</v>
      </c>
      <c r="AJ398" s="83">
        <v>0</v>
      </c>
      <c r="AK398" s="83">
        <v>537950.27616523602</v>
      </c>
      <c r="AL398" s="83">
        <v>0</v>
      </c>
      <c r="AM398" s="83">
        <v>0</v>
      </c>
      <c r="AN398" s="83">
        <v>51946276.377324797</v>
      </c>
      <c r="AO398" s="83">
        <v>6.1802133910018702</v>
      </c>
      <c r="AP398" s="83">
        <v>118.973174248532</v>
      </c>
    </row>
    <row r="399" spans="1:42" x14ac:dyDescent="0.2">
      <c r="A399" s="83" t="s">
        <v>328</v>
      </c>
      <c r="B399" s="83">
        <v>2046</v>
      </c>
      <c r="C399" s="83" t="s">
        <v>329</v>
      </c>
      <c r="D399" s="83" t="s">
        <v>297</v>
      </c>
      <c r="E399" s="83">
        <v>3937</v>
      </c>
      <c r="F399" s="83">
        <v>826</v>
      </c>
      <c r="G399" s="83">
        <v>0</v>
      </c>
      <c r="H399" s="83">
        <v>1662.3</v>
      </c>
      <c r="I399" s="83">
        <v>1526.47138461538</v>
      </c>
      <c r="J399" s="83">
        <v>161.44919999999999</v>
      </c>
      <c r="K399" s="83">
        <v>28.2</v>
      </c>
      <c r="L399" s="83">
        <v>8114.1</v>
      </c>
      <c r="M399" s="83">
        <v>2328.28454545454</v>
      </c>
      <c r="N399" s="83">
        <v>0</v>
      </c>
      <c r="O399" s="83">
        <v>0</v>
      </c>
      <c r="P399" s="83">
        <v>183.182476523487</v>
      </c>
      <c r="Q399" s="83">
        <v>0</v>
      </c>
      <c r="R399" s="83">
        <v>216.3</v>
      </c>
      <c r="S399" s="83">
        <v>0</v>
      </c>
      <c r="T399" s="83">
        <v>1490.6969999999999</v>
      </c>
      <c r="U399" s="83">
        <v>0</v>
      </c>
      <c r="V399" s="83">
        <v>384821.98378798598</v>
      </c>
      <c r="W399" s="83">
        <v>27461.3184</v>
      </c>
      <c r="X399" s="83">
        <v>0</v>
      </c>
      <c r="Y399" s="83">
        <v>5470700.0275199898</v>
      </c>
      <c r="Z399" s="83">
        <v>0</v>
      </c>
      <c r="AA399" s="83">
        <v>4384442.3620316302</v>
      </c>
      <c r="AB399" s="83">
        <v>0</v>
      </c>
      <c r="AC399" s="83">
        <v>145617.48000000001</v>
      </c>
      <c r="AD399" s="83">
        <v>0</v>
      </c>
      <c r="AE399" s="83">
        <v>5506149.6206046296</v>
      </c>
      <c r="AF399" s="83">
        <v>31446607.972800002</v>
      </c>
      <c r="AG399" s="83">
        <v>0</v>
      </c>
      <c r="AH399" s="83">
        <v>309283.07518082502</v>
      </c>
      <c r="AI399" s="83">
        <v>4043436.3399091</v>
      </c>
      <c r="AJ399" s="83">
        <v>0</v>
      </c>
      <c r="AK399" s="83">
        <v>625476.020608188</v>
      </c>
      <c r="AL399" s="83">
        <v>0</v>
      </c>
      <c r="AM399" s="83">
        <v>0</v>
      </c>
      <c r="AN399" s="83">
        <v>52343996.200842299</v>
      </c>
      <c r="AO399" s="83">
        <v>6.1620887409242897</v>
      </c>
      <c r="AP399" s="83">
        <v>117.722932679433</v>
      </c>
    </row>
    <row r="400" spans="1:42" x14ac:dyDescent="0.2">
      <c r="A400" s="83" t="s">
        <v>328</v>
      </c>
      <c r="B400" s="83">
        <v>2048</v>
      </c>
      <c r="C400" s="83" t="s">
        <v>329</v>
      </c>
      <c r="D400" s="83" t="s">
        <v>297</v>
      </c>
      <c r="E400" s="83">
        <v>3937</v>
      </c>
      <c r="F400" s="83">
        <v>826</v>
      </c>
      <c r="G400" s="83">
        <v>0</v>
      </c>
      <c r="H400" s="83">
        <v>2186.6967407020702</v>
      </c>
      <c r="I400" s="83">
        <v>1864.67138461538</v>
      </c>
      <c r="J400" s="83">
        <v>161.44919999999999</v>
      </c>
      <c r="K400" s="83">
        <v>28.2</v>
      </c>
      <c r="L400" s="83">
        <v>8114.1</v>
      </c>
      <c r="M400" s="83">
        <v>2388.6781818181798</v>
      </c>
      <c r="N400" s="83">
        <v>0</v>
      </c>
      <c r="O400" s="83">
        <v>0</v>
      </c>
      <c r="P400" s="83">
        <v>295.04647044133799</v>
      </c>
      <c r="Q400" s="83">
        <v>0</v>
      </c>
      <c r="R400" s="83">
        <v>216.3</v>
      </c>
      <c r="S400" s="83">
        <v>0</v>
      </c>
      <c r="T400" s="83">
        <v>1490.6969999999999</v>
      </c>
      <c r="U400" s="83">
        <v>0</v>
      </c>
      <c r="V400" s="83">
        <v>549471.329484788</v>
      </c>
      <c r="W400" s="83">
        <v>27461.3184</v>
      </c>
      <c r="X400" s="83">
        <v>0</v>
      </c>
      <c r="Y400" s="83">
        <v>5470700.0275199898</v>
      </c>
      <c r="Z400" s="83">
        <v>0</v>
      </c>
      <c r="AA400" s="83">
        <v>4498170.9087364599</v>
      </c>
      <c r="AB400" s="83">
        <v>20025.323419983299</v>
      </c>
      <c r="AC400" s="83">
        <v>191554.63448550101</v>
      </c>
      <c r="AD400" s="83">
        <v>0</v>
      </c>
      <c r="AE400" s="83">
        <v>5506149.6206046296</v>
      </c>
      <c r="AF400" s="83">
        <v>31446607.972800002</v>
      </c>
      <c r="AG400" s="83">
        <v>0</v>
      </c>
      <c r="AH400" s="83">
        <v>165270.58297295001</v>
      </c>
      <c r="AI400" s="83">
        <v>4998563.7455786699</v>
      </c>
      <c r="AJ400" s="83">
        <v>0</v>
      </c>
      <c r="AK400" s="83">
        <v>645866.41845495102</v>
      </c>
      <c r="AL400" s="83">
        <v>0</v>
      </c>
      <c r="AM400" s="83">
        <v>0</v>
      </c>
      <c r="AN400" s="83">
        <v>53519841.882457897</v>
      </c>
      <c r="AO400" s="83">
        <v>6.1967084923347304</v>
      </c>
      <c r="AP400" s="83">
        <v>115.783385644975</v>
      </c>
    </row>
    <row r="401" spans="1:42" x14ac:dyDescent="0.2">
      <c r="A401" s="83" t="s">
        <v>328</v>
      </c>
      <c r="B401" s="83">
        <v>2050</v>
      </c>
      <c r="C401" s="83" t="s">
        <v>329</v>
      </c>
      <c r="D401" s="83" t="s">
        <v>297</v>
      </c>
      <c r="E401" s="83">
        <v>3937</v>
      </c>
      <c r="F401" s="83">
        <v>826</v>
      </c>
      <c r="G401" s="83">
        <v>0</v>
      </c>
      <c r="H401" s="83">
        <v>4439.6178784123103</v>
      </c>
      <c r="I401" s="83">
        <v>1822.05170210493</v>
      </c>
      <c r="J401" s="83">
        <v>303.99299999999999</v>
      </c>
      <c r="K401" s="83">
        <v>28.2</v>
      </c>
      <c r="L401" s="83">
        <v>8114.1</v>
      </c>
      <c r="M401" s="83">
        <v>2447.8954545454499</v>
      </c>
      <c r="N401" s="83">
        <v>0</v>
      </c>
      <c r="O401" s="83">
        <v>0</v>
      </c>
      <c r="P401" s="83">
        <v>348.90717141454797</v>
      </c>
      <c r="Q401" s="83">
        <v>0</v>
      </c>
      <c r="R401" s="83">
        <v>216.3</v>
      </c>
      <c r="S401" s="83">
        <v>0</v>
      </c>
      <c r="T401" s="83">
        <v>1490.6969999999999</v>
      </c>
      <c r="U401" s="83">
        <v>0</v>
      </c>
      <c r="V401" s="83">
        <v>688957.31400645699</v>
      </c>
      <c r="W401" s="83">
        <v>27461.3184</v>
      </c>
      <c r="X401" s="83">
        <v>0</v>
      </c>
      <c r="Y401" s="83">
        <v>5470700.0275199898</v>
      </c>
      <c r="Z401" s="83">
        <v>0</v>
      </c>
      <c r="AA401" s="83">
        <v>4609684.2199493498</v>
      </c>
      <c r="AB401" s="83">
        <v>0</v>
      </c>
      <c r="AC401" s="83">
        <v>388910.52614891803</v>
      </c>
      <c r="AD401" s="83">
        <v>0</v>
      </c>
      <c r="AE401" s="83">
        <v>5506149.6206046296</v>
      </c>
      <c r="AF401" s="83">
        <v>31446607.972800002</v>
      </c>
      <c r="AG401" s="83">
        <v>0</v>
      </c>
      <c r="AH401" s="83">
        <v>190590.27344446801</v>
      </c>
      <c r="AI401" s="83">
        <v>5116955.8700854601</v>
      </c>
      <c r="AJ401" s="83">
        <v>0</v>
      </c>
      <c r="AK401" s="83">
        <v>1168976.28967227</v>
      </c>
      <c r="AL401" s="83">
        <v>0</v>
      </c>
      <c r="AM401" s="83">
        <v>0</v>
      </c>
      <c r="AN401" s="83">
        <v>54614993.4326315</v>
      </c>
      <c r="AO401" s="83">
        <v>6.3033690128229596</v>
      </c>
      <c r="AP401" s="83">
        <v>115.41462548371901</v>
      </c>
    </row>
    <row r="402" spans="1:42" x14ac:dyDescent="0.2">
      <c r="A402" s="83" t="s">
        <v>330</v>
      </c>
      <c r="B402" s="83">
        <v>2020</v>
      </c>
      <c r="C402" s="83" t="s">
        <v>329</v>
      </c>
      <c r="D402" s="83" t="s">
        <v>297</v>
      </c>
      <c r="E402" s="83">
        <v>0</v>
      </c>
      <c r="F402" s="83">
        <v>2387</v>
      </c>
      <c r="G402" s="83">
        <v>0</v>
      </c>
      <c r="H402" s="83">
        <v>0</v>
      </c>
      <c r="I402" s="83">
        <v>8.3000000000000007</v>
      </c>
      <c r="J402" s="83">
        <v>0</v>
      </c>
      <c r="K402" s="83">
        <v>0</v>
      </c>
      <c r="L402" s="83">
        <v>0</v>
      </c>
      <c r="M402" s="83">
        <v>9.8990909090909103</v>
      </c>
      <c r="N402" s="83">
        <v>0</v>
      </c>
      <c r="O402" s="83">
        <v>0</v>
      </c>
      <c r="P402" s="83">
        <v>0</v>
      </c>
      <c r="Q402" s="83">
        <v>0</v>
      </c>
      <c r="R402" s="83">
        <v>0</v>
      </c>
      <c r="S402" s="83">
        <v>0</v>
      </c>
      <c r="T402" s="83">
        <v>0</v>
      </c>
      <c r="U402" s="83">
        <v>0</v>
      </c>
      <c r="V402" s="83">
        <v>0</v>
      </c>
      <c r="W402" s="83">
        <v>0</v>
      </c>
      <c r="X402" s="83">
        <v>0</v>
      </c>
      <c r="Y402" s="83">
        <v>9944413.2566681392</v>
      </c>
      <c r="Z402" s="83">
        <v>0</v>
      </c>
      <c r="AA402" s="83">
        <v>18458.142079799902</v>
      </c>
      <c r="AB402" s="83">
        <v>0</v>
      </c>
      <c r="AC402" s="83">
        <v>0</v>
      </c>
      <c r="AD402" s="83">
        <v>0</v>
      </c>
      <c r="AE402" s="83">
        <v>0</v>
      </c>
      <c r="AF402" s="83">
        <v>0</v>
      </c>
      <c r="AG402" s="83">
        <v>0</v>
      </c>
      <c r="AH402" s="83">
        <v>0</v>
      </c>
      <c r="AI402" s="83">
        <v>21897.009833560802</v>
      </c>
      <c r="AJ402" s="83">
        <v>0</v>
      </c>
      <c r="AK402" s="83">
        <v>0</v>
      </c>
      <c r="AL402" s="83">
        <v>0</v>
      </c>
      <c r="AM402" s="83">
        <v>0</v>
      </c>
      <c r="AN402" s="83">
        <v>9984768.4085815009</v>
      </c>
      <c r="AO402" s="83">
        <v>10.5775558588838</v>
      </c>
      <c r="AP402" s="83">
        <v>1059.36917372994</v>
      </c>
    </row>
    <row r="403" spans="1:42" x14ac:dyDescent="0.2">
      <c r="A403" s="83" t="s">
        <v>330</v>
      </c>
      <c r="B403" s="83">
        <v>2022</v>
      </c>
      <c r="C403" s="83" t="s">
        <v>329</v>
      </c>
      <c r="D403" s="83" t="s">
        <v>297</v>
      </c>
      <c r="E403" s="83">
        <v>0</v>
      </c>
      <c r="F403" s="83">
        <v>2387</v>
      </c>
      <c r="G403" s="83">
        <v>0</v>
      </c>
      <c r="H403" s="83">
        <v>0</v>
      </c>
      <c r="I403" s="83">
        <v>8.3000000000000007</v>
      </c>
      <c r="J403" s="83">
        <v>0</v>
      </c>
      <c r="K403" s="83">
        <v>0</v>
      </c>
      <c r="L403" s="83">
        <v>0</v>
      </c>
      <c r="M403" s="83">
        <v>10.1081818181818</v>
      </c>
      <c r="N403" s="83">
        <v>0</v>
      </c>
      <c r="O403" s="83">
        <v>0</v>
      </c>
      <c r="P403" s="83">
        <v>0</v>
      </c>
      <c r="Q403" s="83">
        <v>0</v>
      </c>
      <c r="R403" s="83">
        <v>0</v>
      </c>
      <c r="S403" s="83">
        <v>0</v>
      </c>
      <c r="T403" s="83">
        <v>0</v>
      </c>
      <c r="U403" s="83">
        <v>0</v>
      </c>
      <c r="V403" s="83">
        <v>0</v>
      </c>
      <c r="W403" s="83">
        <v>0</v>
      </c>
      <c r="X403" s="83">
        <v>0</v>
      </c>
      <c r="Y403" s="83">
        <v>15991484.9244</v>
      </c>
      <c r="Z403" s="83">
        <v>0</v>
      </c>
      <c r="AA403" s="83">
        <v>18848.0192657999</v>
      </c>
      <c r="AB403" s="83">
        <v>0</v>
      </c>
      <c r="AC403" s="83">
        <v>0</v>
      </c>
      <c r="AD403" s="83">
        <v>0</v>
      </c>
      <c r="AE403" s="83">
        <v>0</v>
      </c>
      <c r="AF403" s="83">
        <v>0</v>
      </c>
      <c r="AG403" s="83">
        <v>0</v>
      </c>
      <c r="AH403" s="83">
        <v>0</v>
      </c>
      <c r="AI403" s="83">
        <v>21533.157646238</v>
      </c>
      <c r="AJ403" s="83">
        <v>0</v>
      </c>
      <c r="AK403" s="83">
        <v>0</v>
      </c>
      <c r="AL403" s="83">
        <v>0</v>
      </c>
      <c r="AM403" s="83">
        <v>0</v>
      </c>
      <c r="AN403" s="83">
        <v>16031866.101312</v>
      </c>
      <c r="AO403" s="83">
        <v>16.9725470827129</v>
      </c>
      <c r="AP403" s="83">
        <v>1058.67570097306</v>
      </c>
    </row>
    <row r="404" spans="1:42" x14ac:dyDescent="0.2">
      <c r="A404" s="83" t="s">
        <v>330</v>
      </c>
      <c r="B404" s="83">
        <v>2024</v>
      </c>
      <c r="C404" s="83" t="s">
        <v>329</v>
      </c>
      <c r="D404" s="83" t="s">
        <v>297</v>
      </c>
      <c r="E404" s="83">
        <v>0</v>
      </c>
      <c r="F404" s="83">
        <v>2387</v>
      </c>
      <c r="G404" s="83">
        <v>0</v>
      </c>
      <c r="H404" s="83">
        <v>0</v>
      </c>
      <c r="I404" s="83">
        <v>8.3000000000000007</v>
      </c>
      <c r="J404" s="83">
        <v>0</v>
      </c>
      <c r="K404" s="83">
        <v>0</v>
      </c>
      <c r="L404" s="83">
        <v>0</v>
      </c>
      <c r="M404" s="83">
        <v>10.404545454545501</v>
      </c>
      <c r="N404" s="83">
        <v>0</v>
      </c>
      <c r="O404" s="83">
        <v>0</v>
      </c>
      <c r="P404" s="83">
        <v>0</v>
      </c>
      <c r="Q404" s="83">
        <v>0</v>
      </c>
      <c r="R404" s="83">
        <v>0</v>
      </c>
      <c r="S404" s="83">
        <v>0</v>
      </c>
      <c r="T404" s="83">
        <v>0</v>
      </c>
      <c r="U404" s="83">
        <v>0</v>
      </c>
      <c r="V404" s="83">
        <v>0</v>
      </c>
      <c r="W404" s="83">
        <v>0</v>
      </c>
      <c r="X404" s="83">
        <v>0</v>
      </c>
      <c r="Y404" s="83">
        <v>16928901.897599999</v>
      </c>
      <c r="Z404" s="83">
        <v>0</v>
      </c>
      <c r="AA404" s="83">
        <v>19400.627799000002</v>
      </c>
      <c r="AB404" s="83">
        <v>0</v>
      </c>
      <c r="AC404" s="83">
        <v>0</v>
      </c>
      <c r="AD404" s="83">
        <v>0</v>
      </c>
      <c r="AE404" s="83">
        <v>0</v>
      </c>
      <c r="AF404" s="83">
        <v>0</v>
      </c>
      <c r="AG404" s="83">
        <v>0</v>
      </c>
      <c r="AH404" s="83">
        <v>0</v>
      </c>
      <c r="AI404" s="83">
        <v>21249.2374903989</v>
      </c>
      <c r="AJ404" s="83">
        <v>0</v>
      </c>
      <c r="AK404" s="83">
        <v>0</v>
      </c>
      <c r="AL404" s="83">
        <v>0</v>
      </c>
      <c r="AM404" s="83">
        <v>0</v>
      </c>
      <c r="AN404" s="83">
        <v>16969551.7628894</v>
      </c>
      <c r="AO404" s="83">
        <v>17.952804011588199</v>
      </c>
      <c r="AP404" s="83">
        <v>1057.94214617082</v>
      </c>
    </row>
    <row r="405" spans="1:42" x14ac:dyDescent="0.2">
      <c r="A405" s="83" t="s">
        <v>330</v>
      </c>
      <c r="B405" s="83">
        <v>2026</v>
      </c>
      <c r="C405" s="83" t="s">
        <v>329</v>
      </c>
      <c r="D405" s="83" t="s">
        <v>297</v>
      </c>
      <c r="E405" s="83">
        <v>0</v>
      </c>
      <c r="F405" s="83">
        <v>2387</v>
      </c>
      <c r="G405" s="83">
        <v>0</v>
      </c>
      <c r="H405" s="83">
        <v>0</v>
      </c>
      <c r="I405" s="83">
        <v>8.3000000000000007</v>
      </c>
      <c r="J405" s="83">
        <v>0</v>
      </c>
      <c r="K405" s="83">
        <v>0</v>
      </c>
      <c r="L405" s="83">
        <v>0</v>
      </c>
      <c r="M405" s="83">
        <v>10.97</v>
      </c>
      <c r="N405" s="83">
        <v>0</v>
      </c>
      <c r="O405" s="83">
        <v>0</v>
      </c>
      <c r="P405" s="83">
        <v>0</v>
      </c>
      <c r="Q405" s="83">
        <v>0</v>
      </c>
      <c r="R405" s="83">
        <v>0</v>
      </c>
      <c r="S405" s="83">
        <v>0</v>
      </c>
      <c r="T405" s="83">
        <v>0</v>
      </c>
      <c r="U405" s="83">
        <v>0</v>
      </c>
      <c r="V405" s="83">
        <v>0</v>
      </c>
      <c r="W405" s="83">
        <v>0</v>
      </c>
      <c r="X405" s="83">
        <v>0</v>
      </c>
      <c r="Y405" s="83">
        <v>16928901.897599999</v>
      </c>
      <c r="Z405" s="83">
        <v>0</v>
      </c>
      <c r="AA405" s="83">
        <v>20454.9913194</v>
      </c>
      <c r="AB405" s="83">
        <v>0</v>
      </c>
      <c r="AC405" s="83">
        <v>0</v>
      </c>
      <c r="AD405" s="83">
        <v>0</v>
      </c>
      <c r="AE405" s="83">
        <v>0</v>
      </c>
      <c r="AF405" s="83">
        <v>0</v>
      </c>
      <c r="AG405" s="83">
        <v>0</v>
      </c>
      <c r="AH405" s="83">
        <v>0</v>
      </c>
      <c r="AI405" s="83">
        <v>20964.273397526998</v>
      </c>
      <c r="AJ405" s="83">
        <v>0</v>
      </c>
      <c r="AK405" s="83">
        <v>0</v>
      </c>
      <c r="AL405" s="83">
        <v>0</v>
      </c>
      <c r="AM405" s="83">
        <v>0</v>
      </c>
      <c r="AN405" s="83">
        <v>16970321.1623169</v>
      </c>
      <c r="AO405" s="83">
        <v>17.952804011588199</v>
      </c>
      <c r="AP405" s="83">
        <v>1057.8941812517301</v>
      </c>
    </row>
    <row r="406" spans="1:42" x14ac:dyDescent="0.2">
      <c r="A406" s="83" t="s">
        <v>330</v>
      </c>
      <c r="B406" s="83">
        <v>2028</v>
      </c>
      <c r="C406" s="83" t="s">
        <v>329</v>
      </c>
      <c r="D406" s="83" t="s">
        <v>297</v>
      </c>
      <c r="E406" s="83">
        <v>0</v>
      </c>
      <c r="F406" s="83">
        <v>2387</v>
      </c>
      <c r="G406" s="83">
        <v>0</v>
      </c>
      <c r="H406" s="83">
        <v>0</v>
      </c>
      <c r="I406" s="83">
        <v>8.3000000000000007</v>
      </c>
      <c r="J406" s="83">
        <v>0</v>
      </c>
      <c r="K406" s="83">
        <v>0</v>
      </c>
      <c r="L406" s="83">
        <v>0</v>
      </c>
      <c r="M406" s="83">
        <v>12.1654545454545</v>
      </c>
      <c r="N406" s="83">
        <v>0</v>
      </c>
      <c r="O406" s="83">
        <v>0</v>
      </c>
      <c r="P406" s="83">
        <v>0.14681040760629099</v>
      </c>
      <c r="Q406" s="83">
        <v>0</v>
      </c>
      <c r="R406" s="83">
        <v>0</v>
      </c>
      <c r="S406" s="83">
        <v>0</v>
      </c>
      <c r="T406" s="83">
        <v>0</v>
      </c>
      <c r="U406" s="83">
        <v>0</v>
      </c>
      <c r="V406" s="83">
        <v>203.43490407061799</v>
      </c>
      <c r="W406" s="83">
        <v>0</v>
      </c>
      <c r="X406" s="83">
        <v>0</v>
      </c>
      <c r="Y406" s="83">
        <v>16928901.897599999</v>
      </c>
      <c r="Z406" s="83">
        <v>0</v>
      </c>
      <c r="AA406" s="83">
        <v>22684.071752399999</v>
      </c>
      <c r="AB406" s="83">
        <v>0</v>
      </c>
      <c r="AC406" s="83">
        <v>0</v>
      </c>
      <c r="AD406" s="83">
        <v>0</v>
      </c>
      <c r="AE406" s="83">
        <v>0</v>
      </c>
      <c r="AF406" s="83">
        <v>0</v>
      </c>
      <c r="AG406" s="83">
        <v>0</v>
      </c>
      <c r="AH406" s="83">
        <v>0</v>
      </c>
      <c r="AI406" s="83">
        <v>20700.177336138699</v>
      </c>
      <c r="AJ406" s="83">
        <v>0</v>
      </c>
      <c r="AK406" s="83">
        <v>0</v>
      </c>
      <c r="AL406" s="83">
        <v>0</v>
      </c>
      <c r="AM406" s="83">
        <v>0</v>
      </c>
      <c r="AN406" s="83">
        <v>16972489.581592601</v>
      </c>
      <c r="AO406" s="83">
        <v>17.952804011588199</v>
      </c>
      <c r="AP406" s="83">
        <v>1057.7590238180901</v>
      </c>
    </row>
    <row r="407" spans="1:42" x14ac:dyDescent="0.2">
      <c r="A407" s="83" t="s">
        <v>330</v>
      </c>
      <c r="B407" s="83">
        <v>2030</v>
      </c>
      <c r="C407" s="83" t="s">
        <v>329</v>
      </c>
      <c r="D407" s="83" t="s">
        <v>297</v>
      </c>
      <c r="E407" s="83">
        <v>0</v>
      </c>
      <c r="F407" s="83">
        <v>2387</v>
      </c>
      <c r="G407" s="83">
        <v>0</v>
      </c>
      <c r="H407" s="83">
        <v>0</v>
      </c>
      <c r="I407" s="83">
        <v>8.3000000000000007</v>
      </c>
      <c r="J407" s="83">
        <v>0</v>
      </c>
      <c r="K407" s="83">
        <v>0</v>
      </c>
      <c r="L407" s="83">
        <v>0</v>
      </c>
      <c r="M407" s="83">
        <v>14.0018181818182</v>
      </c>
      <c r="N407" s="83">
        <v>0</v>
      </c>
      <c r="O407" s="83">
        <v>0</v>
      </c>
      <c r="P407" s="83">
        <v>0.28504829905388201</v>
      </c>
      <c r="Q407" s="83">
        <v>0</v>
      </c>
      <c r="R407" s="83">
        <v>0</v>
      </c>
      <c r="S407" s="83">
        <v>0</v>
      </c>
      <c r="T407" s="83">
        <v>0</v>
      </c>
      <c r="U407" s="83">
        <v>0</v>
      </c>
      <c r="V407" s="83">
        <v>363.99134821978299</v>
      </c>
      <c r="W407" s="83">
        <v>0</v>
      </c>
      <c r="X407" s="83">
        <v>0</v>
      </c>
      <c r="Y407" s="83">
        <v>16004969.3759999</v>
      </c>
      <c r="Z407" s="83">
        <v>0</v>
      </c>
      <c r="AA407" s="83">
        <v>26035.205650969699</v>
      </c>
      <c r="AB407" s="83">
        <v>0</v>
      </c>
      <c r="AC407" s="83">
        <v>0</v>
      </c>
      <c r="AD407" s="83">
        <v>0</v>
      </c>
      <c r="AE407" s="83">
        <v>0</v>
      </c>
      <c r="AF407" s="83">
        <v>0</v>
      </c>
      <c r="AG407" s="83">
        <v>0</v>
      </c>
      <c r="AH407" s="83">
        <v>0</v>
      </c>
      <c r="AI407" s="83">
        <v>20412.389369201199</v>
      </c>
      <c r="AJ407" s="83">
        <v>0</v>
      </c>
      <c r="AK407" s="83">
        <v>0</v>
      </c>
      <c r="AL407" s="83">
        <v>0</v>
      </c>
      <c r="AM407" s="83">
        <v>0</v>
      </c>
      <c r="AN407" s="83">
        <v>16051780.9623683</v>
      </c>
      <c r="AO407" s="83">
        <v>16.968729673648902</v>
      </c>
      <c r="AP407" s="83">
        <v>1057.1244221080599</v>
      </c>
    </row>
    <row r="408" spans="1:42" x14ac:dyDescent="0.2">
      <c r="A408" s="83" t="s">
        <v>330</v>
      </c>
      <c r="B408" s="83">
        <v>2032</v>
      </c>
      <c r="C408" s="83" t="s">
        <v>329</v>
      </c>
      <c r="D408" s="83" t="s">
        <v>297</v>
      </c>
      <c r="E408" s="83">
        <v>0</v>
      </c>
      <c r="F408" s="83">
        <v>2387</v>
      </c>
      <c r="G408" s="83">
        <v>0</v>
      </c>
      <c r="H408" s="83">
        <v>0</v>
      </c>
      <c r="I408" s="83">
        <v>8.7059191998921897</v>
      </c>
      <c r="J408" s="83">
        <v>0</v>
      </c>
      <c r="K408" s="83">
        <v>0</v>
      </c>
      <c r="L408" s="83">
        <v>0</v>
      </c>
      <c r="M408" s="83">
        <v>15.6390909090909</v>
      </c>
      <c r="N408" s="83">
        <v>0</v>
      </c>
      <c r="O408" s="83">
        <v>0</v>
      </c>
      <c r="P408" s="83">
        <v>0.46918573347421</v>
      </c>
      <c r="Q408" s="83">
        <v>0</v>
      </c>
      <c r="R408" s="83">
        <v>0</v>
      </c>
      <c r="S408" s="83">
        <v>0</v>
      </c>
      <c r="T408" s="83">
        <v>0</v>
      </c>
      <c r="U408" s="83">
        <v>0</v>
      </c>
      <c r="V408" s="83">
        <v>634.61390597905404</v>
      </c>
      <c r="W408" s="83">
        <v>0</v>
      </c>
      <c r="X408" s="83">
        <v>0</v>
      </c>
      <c r="Y408" s="83">
        <v>15809395.84224</v>
      </c>
      <c r="Z408" s="83">
        <v>0</v>
      </c>
      <c r="AA408" s="83">
        <v>29161.118394599998</v>
      </c>
      <c r="AB408" s="83">
        <v>0</v>
      </c>
      <c r="AC408" s="83">
        <v>0</v>
      </c>
      <c r="AD408" s="83">
        <v>0</v>
      </c>
      <c r="AE408" s="83">
        <v>0</v>
      </c>
      <c r="AF408" s="83">
        <v>0</v>
      </c>
      <c r="AG408" s="83">
        <v>0</v>
      </c>
      <c r="AH408" s="83">
        <v>0</v>
      </c>
      <c r="AI408" s="83">
        <v>21281.4706903632</v>
      </c>
      <c r="AJ408" s="83">
        <v>0</v>
      </c>
      <c r="AK408" s="83">
        <v>0</v>
      </c>
      <c r="AL408" s="83">
        <v>0</v>
      </c>
      <c r="AM408" s="83">
        <v>0</v>
      </c>
      <c r="AN408" s="83">
        <v>15860473.045230901</v>
      </c>
      <c r="AO408" s="83">
        <v>16.7655874441324</v>
      </c>
      <c r="AP408" s="83">
        <v>1057.06730160697</v>
      </c>
    </row>
    <row r="409" spans="1:42" x14ac:dyDescent="0.2">
      <c r="A409" s="83" t="s">
        <v>330</v>
      </c>
      <c r="B409" s="83">
        <v>2034</v>
      </c>
      <c r="C409" s="83" t="s">
        <v>329</v>
      </c>
      <c r="D409" s="83" t="s">
        <v>297</v>
      </c>
      <c r="E409" s="83">
        <v>0</v>
      </c>
      <c r="F409" s="83">
        <v>2387</v>
      </c>
      <c r="G409" s="83">
        <v>0</v>
      </c>
      <c r="H409" s="83">
        <v>0</v>
      </c>
      <c r="I409" s="83">
        <v>8.7059191998921897</v>
      </c>
      <c r="J409" s="83">
        <v>0</v>
      </c>
      <c r="K409" s="83">
        <v>0</v>
      </c>
      <c r="L409" s="83">
        <v>0</v>
      </c>
      <c r="M409" s="83">
        <v>16.4509090909091</v>
      </c>
      <c r="N409" s="83">
        <v>0</v>
      </c>
      <c r="O409" s="83">
        <v>0</v>
      </c>
      <c r="P409" s="83">
        <v>0.704190148935116</v>
      </c>
      <c r="Q409" s="83">
        <v>0</v>
      </c>
      <c r="R409" s="83">
        <v>0</v>
      </c>
      <c r="S409" s="83">
        <v>0</v>
      </c>
      <c r="T409" s="83">
        <v>0</v>
      </c>
      <c r="U409" s="83">
        <v>0</v>
      </c>
      <c r="V409" s="83">
        <v>887.060681724191</v>
      </c>
      <c r="W409" s="83">
        <v>0</v>
      </c>
      <c r="X409" s="83">
        <v>0</v>
      </c>
      <c r="Y409" s="83">
        <v>15809395.84224</v>
      </c>
      <c r="Z409" s="83">
        <v>0</v>
      </c>
      <c r="AA409" s="83">
        <v>30674.858947199999</v>
      </c>
      <c r="AB409" s="83">
        <v>0</v>
      </c>
      <c r="AC409" s="83">
        <v>0</v>
      </c>
      <c r="AD409" s="83">
        <v>0</v>
      </c>
      <c r="AE409" s="83">
        <v>0</v>
      </c>
      <c r="AF409" s="83">
        <v>0</v>
      </c>
      <c r="AG409" s="83">
        <v>0</v>
      </c>
      <c r="AH409" s="83">
        <v>0</v>
      </c>
      <c r="AI409" s="83">
        <v>20806.5616947007</v>
      </c>
      <c r="AJ409" s="83">
        <v>0</v>
      </c>
      <c r="AK409" s="83">
        <v>0</v>
      </c>
      <c r="AL409" s="83">
        <v>0</v>
      </c>
      <c r="AM409" s="83">
        <v>0</v>
      </c>
      <c r="AN409" s="83">
        <v>15861764.3235636</v>
      </c>
      <c r="AO409" s="83">
        <v>16.7655874441324</v>
      </c>
      <c r="AP409" s="83">
        <v>1056.9812476173299</v>
      </c>
    </row>
    <row r="410" spans="1:42" x14ac:dyDescent="0.2">
      <c r="A410" s="83" t="s">
        <v>330</v>
      </c>
      <c r="B410" s="83">
        <v>2036</v>
      </c>
      <c r="C410" s="83" t="s">
        <v>329</v>
      </c>
      <c r="D410" s="83" t="s">
        <v>297</v>
      </c>
      <c r="E410" s="83">
        <v>0</v>
      </c>
      <c r="F410" s="83">
        <v>2387</v>
      </c>
      <c r="G410" s="83">
        <v>0</v>
      </c>
      <c r="H410" s="83">
        <v>0</v>
      </c>
      <c r="I410" s="83">
        <v>8.7059191998921897</v>
      </c>
      <c r="J410" s="83">
        <v>0</v>
      </c>
      <c r="K410" s="83">
        <v>0</v>
      </c>
      <c r="L410" s="83">
        <v>0</v>
      </c>
      <c r="M410" s="83">
        <v>17.268181818181802</v>
      </c>
      <c r="N410" s="83">
        <v>0</v>
      </c>
      <c r="O410" s="83">
        <v>0</v>
      </c>
      <c r="P410" s="83">
        <v>1.2200411266048801</v>
      </c>
      <c r="Q410" s="83">
        <v>0</v>
      </c>
      <c r="R410" s="83">
        <v>0</v>
      </c>
      <c r="S410" s="83">
        <v>0</v>
      </c>
      <c r="T410" s="83">
        <v>0</v>
      </c>
      <c r="U410" s="83">
        <v>0</v>
      </c>
      <c r="V410" s="83">
        <v>1157.1758139051401</v>
      </c>
      <c r="W410" s="83">
        <v>0</v>
      </c>
      <c r="X410" s="83">
        <v>0</v>
      </c>
      <c r="Y410" s="83">
        <v>15809395.84224</v>
      </c>
      <c r="Z410" s="83">
        <v>0</v>
      </c>
      <c r="AA410" s="83">
        <v>32198.770208999998</v>
      </c>
      <c r="AB410" s="83">
        <v>0</v>
      </c>
      <c r="AC410" s="83">
        <v>0</v>
      </c>
      <c r="AD410" s="83">
        <v>0</v>
      </c>
      <c r="AE410" s="83">
        <v>0</v>
      </c>
      <c r="AF410" s="83">
        <v>0</v>
      </c>
      <c r="AG410" s="83">
        <v>0</v>
      </c>
      <c r="AH410" s="83">
        <v>0</v>
      </c>
      <c r="AI410" s="83">
        <v>20746.790135536699</v>
      </c>
      <c r="AJ410" s="83">
        <v>0</v>
      </c>
      <c r="AK410" s="83">
        <v>0</v>
      </c>
      <c r="AL410" s="83">
        <v>0</v>
      </c>
      <c r="AM410" s="83">
        <v>0</v>
      </c>
      <c r="AN410" s="83">
        <v>15863498.578398401</v>
      </c>
      <c r="AO410" s="83">
        <v>16.7655874441324</v>
      </c>
      <c r="AP410" s="83">
        <v>1056.8656946181</v>
      </c>
    </row>
    <row r="411" spans="1:42" x14ac:dyDescent="0.2">
      <c r="A411" s="83" t="s">
        <v>330</v>
      </c>
      <c r="B411" s="83">
        <v>2038</v>
      </c>
      <c r="C411" s="83" t="s">
        <v>329</v>
      </c>
      <c r="D411" s="83" t="s">
        <v>297</v>
      </c>
      <c r="E411" s="83">
        <v>0</v>
      </c>
      <c r="F411" s="83">
        <v>2387</v>
      </c>
      <c r="G411" s="83">
        <v>0</v>
      </c>
      <c r="H411" s="83">
        <v>0</v>
      </c>
      <c r="I411" s="83">
        <v>8.7059191998921897</v>
      </c>
      <c r="J411" s="83">
        <v>0</v>
      </c>
      <c r="K411" s="83">
        <v>0</v>
      </c>
      <c r="L411" s="83">
        <v>0</v>
      </c>
      <c r="M411" s="83">
        <v>17.916363636363599</v>
      </c>
      <c r="N411" s="83">
        <v>0</v>
      </c>
      <c r="O411" s="83">
        <v>0</v>
      </c>
      <c r="P411" s="83">
        <v>1.6521853624495599</v>
      </c>
      <c r="Q411" s="83">
        <v>0</v>
      </c>
      <c r="R411" s="83">
        <v>0</v>
      </c>
      <c r="S411" s="83">
        <v>0</v>
      </c>
      <c r="T411" s="83">
        <v>0</v>
      </c>
      <c r="U411" s="83">
        <v>0</v>
      </c>
      <c r="V411" s="83">
        <v>1982.0809135711199</v>
      </c>
      <c r="W411" s="83">
        <v>0</v>
      </c>
      <c r="X411" s="83">
        <v>0</v>
      </c>
      <c r="Y411" s="83">
        <v>15809395.84224</v>
      </c>
      <c r="Z411" s="83">
        <v>0</v>
      </c>
      <c r="AA411" s="83">
        <v>33407.389485599997</v>
      </c>
      <c r="AB411" s="83">
        <v>0</v>
      </c>
      <c r="AC411" s="83">
        <v>0</v>
      </c>
      <c r="AD411" s="83">
        <v>0</v>
      </c>
      <c r="AE411" s="83">
        <v>0</v>
      </c>
      <c r="AF411" s="83">
        <v>0</v>
      </c>
      <c r="AG411" s="83">
        <v>0</v>
      </c>
      <c r="AH411" s="83">
        <v>0</v>
      </c>
      <c r="AI411" s="83">
        <v>20458.524242713502</v>
      </c>
      <c r="AJ411" s="83">
        <v>0</v>
      </c>
      <c r="AK411" s="83">
        <v>0</v>
      </c>
      <c r="AL411" s="83">
        <v>0</v>
      </c>
      <c r="AM411" s="83">
        <v>0</v>
      </c>
      <c r="AN411" s="83">
        <v>15865243.8368818</v>
      </c>
      <c r="AO411" s="83">
        <v>16.7655874441324</v>
      </c>
      <c r="AP411" s="83">
        <v>1056.74943395181</v>
      </c>
    </row>
    <row r="412" spans="1:42" x14ac:dyDescent="0.2">
      <c r="A412" s="83" t="s">
        <v>330</v>
      </c>
      <c r="B412" s="83">
        <v>2040</v>
      </c>
      <c r="C412" s="83" t="s">
        <v>329</v>
      </c>
      <c r="D412" s="83" t="s">
        <v>297</v>
      </c>
      <c r="E412" s="83">
        <v>0</v>
      </c>
      <c r="F412" s="83">
        <v>2387</v>
      </c>
      <c r="G412" s="83">
        <v>0</v>
      </c>
      <c r="H412" s="83">
        <v>0</v>
      </c>
      <c r="I412" s="83">
        <v>8.7059191998921897</v>
      </c>
      <c r="J412" s="83">
        <v>0</v>
      </c>
      <c r="K412" s="83">
        <v>0</v>
      </c>
      <c r="L412" s="83">
        <v>0</v>
      </c>
      <c r="M412" s="83">
        <v>18.39</v>
      </c>
      <c r="N412" s="83">
        <v>0</v>
      </c>
      <c r="O412" s="83">
        <v>0</v>
      </c>
      <c r="P412" s="83">
        <v>2.2640403944211198</v>
      </c>
      <c r="Q412" s="83">
        <v>0</v>
      </c>
      <c r="R412" s="83">
        <v>0</v>
      </c>
      <c r="S412" s="83">
        <v>0</v>
      </c>
      <c r="T412" s="83">
        <v>0</v>
      </c>
      <c r="U412" s="83">
        <v>0</v>
      </c>
      <c r="V412" s="83">
        <v>2187.8209825921999</v>
      </c>
      <c r="W412" s="83">
        <v>0</v>
      </c>
      <c r="X412" s="83">
        <v>0</v>
      </c>
      <c r="Y412" s="83">
        <v>15809395.84224</v>
      </c>
      <c r="Z412" s="83">
        <v>0</v>
      </c>
      <c r="AA412" s="83">
        <v>34290.5460677999</v>
      </c>
      <c r="AB412" s="83">
        <v>0</v>
      </c>
      <c r="AC412" s="83">
        <v>0</v>
      </c>
      <c r="AD412" s="83">
        <v>0</v>
      </c>
      <c r="AE412" s="83">
        <v>0</v>
      </c>
      <c r="AF412" s="83">
        <v>0</v>
      </c>
      <c r="AG412" s="83">
        <v>0</v>
      </c>
      <c r="AH412" s="83">
        <v>0</v>
      </c>
      <c r="AI412" s="83">
        <v>20172.9056051886</v>
      </c>
      <c r="AJ412" s="83">
        <v>0</v>
      </c>
      <c r="AK412" s="83">
        <v>0</v>
      </c>
      <c r="AL412" s="83">
        <v>0</v>
      </c>
      <c r="AM412" s="83">
        <v>0</v>
      </c>
      <c r="AN412" s="83">
        <v>15866047.1148955</v>
      </c>
      <c r="AO412" s="83">
        <v>16.7655874441324</v>
      </c>
      <c r="AP412" s="83">
        <v>1056.6959320568401</v>
      </c>
    </row>
    <row r="413" spans="1:42" x14ac:dyDescent="0.2">
      <c r="A413" s="83" t="s">
        <v>330</v>
      </c>
      <c r="B413" s="83">
        <v>2042</v>
      </c>
      <c r="C413" s="83" t="s">
        <v>329</v>
      </c>
      <c r="D413" s="83" t="s">
        <v>297</v>
      </c>
      <c r="E413" s="83">
        <v>0</v>
      </c>
      <c r="F413" s="83">
        <v>2387</v>
      </c>
      <c r="G413" s="83">
        <v>0</v>
      </c>
      <c r="H413" s="83">
        <v>0</v>
      </c>
      <c r="I413" s="83">
        <v>8.7059191998921897</v>
      </c>
      <c r="J413" s="83">
        <v>0</v>
      </c>
      <c r="K413" s="83">
        <v>0</v>
      </c>
      <c r="L413" s="83">
        <v>0</v>
      </c>
      <c r="M413" s="83">
        <v>18.8527272727273</v>
      </c>
      <c r="N413" s="83">
        <v>0</v>
      </c>
      <c r="O413" s="83">
        <v>0</v>
      </c>
      <c r="P413" s="83">
        <v>2.4296113086597799</v>
      </c>
      <c r="Q413" s="83">
        <v>0</v>
      </c>
      <c r="R413" s="83">
        <v>0</v>
      </c>
      <c r="S413" s="83">
        <v>0</v>
      </c>
      <c r="T413" s="83">
        <v>0</v>
      </c>
      <c r="U413" s="83">
        <v>0</v>
      </c>
      <c r="V413" s="83">
        <v>1852.1802310343501</v>
      </c>
      <c r="W413" s="83">
        <v>0</v>
      </c>
      <c r="X413" s="83">
        <v>0</v>
      </c>
      <c r="Y413" s="83">
        <v>15809395.84224</v>
      </c>
      <c r="Z413" s="83">
        <v>0</v>
      </c>
      <c r="AA413" s="83">
        <v>35153.3612316</v>
      </c>
      <c r="AB413" s="83">
        <v>0</v>
      </c>
      <c r="AC413" s="83">
        <v>0</v>
      </c>
      <c r="AD413" s="83">
        <v>0</v>
      </c>
      <c r="AE413" s="83">
        <v>0</v>
      </c>
      <c r="AF413" s="83">
        <v>0</v>
      </c>
      <c r="AG413" s="83">
        <v>0</v>
      </c>
      <c r="AH413" s="83">
        <v>0</v>
      </c>
      <c r="AI413" s="83">
        <v>19889.6920737523</v>
      </c>
      <c r="AJ413" s="83">
        <v>0</v>
      </c>
      <c r="AK413" s="83">
        <v>0</v>
      </c>
      <c r="AL413" s="83">
        <v>0</v>
      </c>
      <c r="AM413" s="83">
        <v>0</v>
      </c>
      <c r="AN413" s="83">
        <v>15866291.075776299</v>
      </c>
      <c r="AO413" s="83">
        <v>16.7655874441324</v>
      </c>
      <c r="AP413" s="83">
        <v>1056.6796842476299</v>
      </c>
    </row>
    <row r="414" spans="1:42" x14ac:dyDescent="0.2">
      <c r="A414" s="83" t="s">
        <v>330</v>
      </c>
      <c r="B414" s="83">
        <v>2044</v>
      </c>
      <c r="C414" s="83" t="s">
        <v>329</v>
      </c>
      <c r="D414" s="83" t="s">
        <v>297</v>
      </c>
      <c r="E414" s="83">
        <v>0</v>
      </c>
      <c r="F414" s="83">
        <v>2387</v>
      </c>
      <c r="G414" s="83">
        <v>0</v>
      </c>
      <c r="H414" s="83">
        <v>0</v>
      </c>
      <c r="I414" s="83">
        <v>0.405919199892192</v>
      </c>
      <c r="J414" s="83">
        <v>0</v>
      </c>
      <c r="K414" s="83">
        <v>0</v>
      </c>
      <c r="L414" s="83">
        <v>0</v>
      </c>
      <c r="M414" s="83">
        <v>19.242727272727301</v>
      </c>
      <c r="N414" s="83">
        <v>0</v>
      </c>
      <c r="O414" s="83">
        <v>0</v>
      </c>
      <c r="P414" s="83">
        <v>2.51157835441595</v>
      </c>
      <c r="Q414" s="83">
        <v>0</v>
      </c>
      <c r="R414" s="83">
        <v>0</v>
      </c>
      <c r="S414" s="83">
        <v>0</v>
      </c>
      <c r="T414" s="83">
        <v>0</v>
      </c>
      <c r="U414" s="83">
        <v>0</v>
      </c>
      <c r="V414" s="83">
        <v>2310.8467247941899</v>
      </c>
      <c r="W414" s="83">
        <v>0</v>
      </c>
      <c r="X414" s="83">
        <v>0</v>
      </c>
      <c r="Y414" s="83">
        <v>15809395.84224</v>
      </c>
      <c r="Z414" s="83">
        <v>0</v>
      </c>
      <c r="AA414" s="83">
        <v>35880.5669394</v>
      </c>
      <c r="AB414" s="83">
        <v>0</v>
      </c>
      <c r="AC414" s="83">
        <v>0</v>
      </c>
      <c r="AD414" s="83">
        <v>0</v>
      </c>
      <c r="AE414" s="83">
        <v>0</v>
      </c>
      <c r="AF414" s="83">
        <v>0</v>
      </c>
      <c r="AG414" s="83">
        <v>0</v>
      </c>
      <c r="AH414" s="83">
        <v>0</v>
      </c>
      <c r="AI414" s="83">
        <v>1112.91776857386</v>
      </c>
      <c r="AJ414" s="83">
        <v>0</v>
      </c>
      <c r="AK414" s="83">
        <v>0</v>
      </c>
      <c r="AL414" s="83">
        <v>0</v>
      </c>
      <c r="AM414" s="83">
        <v>0</v>
      </c>
      <c r="AN414" s="83">
        <v>15848700.1736727</v>
      </c>
      <c r="AO414" s="83">
        <v>16.7655874441324</v>
      </c>
      <c r="AP414" s="83">
        <v>1057.85252168393</v>
      </c>
    </row>
    <row r="415" spans="1:42" x14ac:dyDescent="0.2">
      <c r="A415" s="83" t="s">
        <v>330</v>
      </c>
      <c r="B415" s="83">
        <v>2046</v>
      </c>
      <c r="C415" s="83" t="s">
        <v>329</v>
      </c>
      <c r="D415" s="83" t="s">
        <v>297</v>
      </c>
      <c r="E415" s="83">
        <v>0</v>
      </c>
      <c r="F415" s="83">
        <v>2387</v>
      </c>
      <c r="G415" s="83">
        <v>0</v>
      </c>
      <c r="H415" s="83">
        <v>0</v>
      </c>
      <c r="I415" s="83">
        <v>8.7059191998921897</v>
      </c>
      <c r="J415" s="83">
        <v>0</v>
      </c>
      <c r="K415" s="83">
        <v>0</v>
      </c>
      <c r="L415" s="83">
        <v>0</v>
      </c>
      <c r="M415" s="83">
        <v>19.607272727272601</v>
      </c>
      <c r="N415" s="83">
        <v>0</v>
      </c>
      <c r="O415" s="83">
        <v>0</v>
      </c>
      <c r="P415" s="83">
        <v>4.5933315697641302</v>
      </c>
      <c r="Q415" s="83">
        <v>0</v>
      </c>
      <c r="R415" s="83">
        <v>0</v>
      </c>
      <c r="S415" s="83">
        <v>0</v>
      </c>
      <c r="T415" s="83">
        <v>0</v>
      </c>
      <c r="U415" s="83">
        <v>0</v>
      </c>
      <c r="V415" s="83">
        <v>7057.6322631321</v>
      </c>
      <c r="W415" s="83">
        <v>0</v>
      </c>
      <c r="X415" s="83">
        <v>0</v>
      </c>
      <c r="Y415" s="83">
        <v>15809395.84224</v>
      </c>
      <c r="Z415" s="83">
        <v>0</v>
      </c>
      <c r="AA415" s="83">
        <v>36560.309337599901</v>
      </c>
      <c r="AB415" s="83">
        <v>0</v>
      </c>
      <c r="AC415" s="83">
        <v>0</v>
      </c>
      <c r="AD415" s="83">
        <v>0</v>
      </c>
      <c r="AE415" s="83">
        <v>0</v>
      </c>
      <c r="AF415" s="83">
        <v>0</v>
      </c>
      <c r="AG415" s="83">
        <v>0</v>
      </c>
      <c r="AH415" s="83">
        <v>0</v>
      </c>
      <c r="AI415" s="83">
        <v>23010.693701171</v>
      </c>
      <c r="AJ415" s="83">
        <v>0</v>
      </c>
      <c r="AK415" s="83">
        <v>0</v>
      </c>
      <c r="AL415" s="83">
        <v>0</v>
      </c>
      <c r="AM415" s="83">
        <v>0</v>
      </c>
      <c r="AN415" s="83">
        <v>15876024.477541899</v>
      </c>
      <c r="AO415" s="83">
        <v>16.7655874441324</v>
      </c>
      <c r="AP415" s="83">
        <v>1056.0318465021801</v>
      </c>
    </row>
    <row r="416" spans="1:42" x14ac:dyDescent="0.2">
      <c r="A416" s="83" t="s">
        <v>330</v>
      </c>
      <c r="B416" s="83">
        <v>2048</v>
      </c>
      <c r="C416" s="83" t="s">
        <v>329</v>
      </c>
      <c r="D416" s="83" t="s">
        <v>297</v>
      </c>
      <c r="E416" s="83">
        <v>0</v>
      </c>
      <c r="F416" s="83">
        <v>2387</v>
      </c>
      <c r="G416" s="83">
        <v>0</v>
      </c>
      <c r="H416" s="83">
        <v>0</v>
      </c>
      <c r="I416" s="83">
        <v>8.7059191998921897</v>
      </c>
      <c r="J416" s="83">
        <v>0</v>
      </c>
      <c r="K416" s="83">
        <v>0</v>
      </c>
      <c r="L416" s="83">
        <v>0</v>
      </c>
      <c r="M416" s="83">
        <v>20.107272727272601</v>
      </c>
      <c r="N416" s="83">
        <v>0</v>
      </c>
      <c r="O416" s="83">
        <v>0</v>
      </c>
      <c r="P416" s="83">
        <v>4.5915110051670496</v>
      </c>
      <c r="Q416" s="83">
        <v>0</v>
      </c>
      <c r="R416" s="83">
        <v>0</v>
      </c>
      <c r="S416" s="83">
        <v>0</v>
      </c>
      <c r="T416" s="83">
        <v>0</v>
      </c>
      <c r="U416" s="83">
        <v>0</v>
      </c>
      <c r="V416" s="83">
        <v>7056.8895740808903</v>
      </c>
      <c r="W416" s="83">
        <v>0</v>
      </c>
      <c r="X416" s="83">
        <v>0</v>
      </c>
      <c r="Y416" s="83">
        <v>15760521.657122901</v>
      </c>
      <c r="Z416" s="83">
        <v>0</v>
      </c>
      <c r="AA416" s="83">
        <v>37492.624347600002</v>
      </c>
      <c r="AB416" s="83">
        <v>0</v>
      </c>
      <c r="AC416" s="83">
        <v>0</v>
      </c>
      <c r="AD416" s="83">
        <v>0</v>
      </c>
      <c r="AE416" s="83">
        <v>0</v>
      </c>
      <c r="AF416" s="83">
        <v>0</v>
      </c>
      <c r="AG416" s="83">
        <v>0</v>
      </c>
      <c r="AH416" s="83">
        <v>0</v>
      </c>
      <c r="AI416" s="83">
        <v>26395.129315899299</v>
      </c>
      <c r="AJ416" s="83">
        <v>0</v>
      </c>
      <c r="AK416" s="83">
        <v>0</v>
      </c>
      <c r="AL416" s="83">
        <v>0</v>
      </c>
      <c r="AM416" s="83">
        <v>0</v>
      </c>
      <c r="AN416" s="83">
        <v>15831466.300360501</v>
      </c>
      <c r="AO416" s="83">
        <v>16.714479708755501</v>
      </c>
      <c r="AP416" s="83">
        <v>1055.77584486756</v>
      </c>
    </row>
    <row r="417" spans="1:42" x14ac:dyDescent="0.2">
      <c r="A417" s="83" t="s">
        <v>330</v>
      </c>
      <c r="B417" s="83">
        <v>2050</v>
      </c>
      <c r="C417" s="83" t="s">
        <v>329</v>
      </c>
      <c r="D417" s="83" t="s">
        <v>297</v>
      </c>
      <c r="E417" s="83">
        <v>0</v>
      </c>
      <c r="F417" s="83">
        <v>2387</v>
      </c>
      <c r="G417" s="83">
        <v>0</v>
      </c>
      <c r="H417" s="83">
        <v>0</v>
      </c>
      <c r="I417" s="83">
        <v>8.7059191998921897</v>
      </c>
      <c r="J417" s="83">
        <v>0</v>
      </c>
      <c r="K417" s="83">
        <v>0</v>
      </c>
      <c r="L417" s="83">
        <v>0</v>
      </c>
      <c r="M417" s="83">
        <v>20.632727272727301</v>
      </c>
      <c r="N417" s="83">
        <v>0</v>
      </c>
      <c r="O417" s="83">
        <v>0</v>
      </c>
      <c r="P417" s="83">
        <v>4.5256492067175103</v>
      </c>
      <c r="Q417" s="83">
        <v>0</v>
      </c>
      <c r="R417" s="83">
        <v>0</v>
      </c>
      <c r="S417" s="83">
        <v>0</v>
      </c>
      <c r="T417" s="83">
        <v>0</v>
      </c>
      <c r="U417" s="83">
        <v>0</v>
      </c>
      <c r="V417" s="83">
        <v>7045.2195504194797</v>
      </c>
      <c r="W417" s="83">
        <v>0</v>
      </c>
      <c r="X417" s="83">
        <v>0</v>
      </c>
      <c r="Y417" s="83">
        <v>15809395.84224</v>
      </c>
      <c r="Z417" s="83">
        <v>0</v>
      </c>
      <c r="AA417" s="83">
        <v>38472.402667199902</v>
      </c>
      <c r="AB417" s="83">
        <v>0</v>
      </c>
      <c r="AC417" s="83">
        <v>0</v>
      </c>
      <c r="AD417" s="83">
        <v>0</v>
      </c>
      <c r="AE417" s="83">
        <v>0</v>
      </c>
      <c r="AF417" s="83">
        <v>0</v>
      </c>
      <c r="AG417" s="83">
        <v>0</v>
      </c>
      <c r="AH417" s="83">
        <v>0</v>
      </c>
      <c r="AI417" s="83">
        <v>26028.2817323403</v>
      </c>
      <c r="AJ417" s="83">
        <v>0</v>
      </c>
      <c r="AK417" s="83">
        <v>0</v>
      </c>
      <c r="AL417" s="83">
        <v>0</v>
      </c>
      <c r="AM417" s="83">
        <v>0</v>
      </c>
      <c r="AN417" s="83">
        <v>15880941.7461899</v>
      </c>
      <c r="AO417" s="83">
        <v>16.7655874441324</v>
      </c>
      <c r="AP417" s="83">
        <v>1055.70486386014</v>
      </c>
    </row>
    <row r="418" spans="1:42" x14ac:dyDescent="0.2">
      <c r="A418" s="83" t="s">
        <v>331</v>
      </c>
      <c r="B418" s="83">
        <v>2020</v>
      </c>
      <c r="C418" s="83" t="s">
        <v>329</v>
      </c>
      <c r="D418" s="83" t="s">
        <v>297</v>
      </c>
      <c r="E418" s="83">
        <v>0</v>
      </c>
      <c r="F418" s="83">
        <v>0</v>
      </c>
      <c r="G418" s="83">
        <v>7</v>
      </c>
      <c r="H418" s="83">
        <v>460.3</v>
      </c>
      <c r="I418" s="83">
        <v>149.5</v>
      </c>
      <c r="J418" s="83">
        <v>0</v>
      </c>
      <c r="K418" s="83">
        <v>0</v>
      </c>
      <c r="L418" s="83">
        <v>0</v>
      </c>
      <c r="M418" s="83">
        <v>289.80454545454501</v>
      </c>
      <c r="N418" s="83">
        <v>0</v>
      </c>
      <c r="O418" s="83">
        <v>0</v>
      </c>
      <c r="P418" s="83">
        <v>40</v>
      </c>
      <c r="Q418" s="83">
        <v>0</v>
      </c>
      <c r="R418" s="83">
        <v>0</v>
      </c>
      <c r="S418" s="83">
        <v>0</v>
      </c>
      <c r="T418" s="83">
        <v>0</v>
      </c>
      <c r="U418" s="83">
        <v>260</v>
      </c>
      <c r="V418" s="83">
        <v>314.04785293588299</v>
      </c>
      <c r="W418" s="83">
        <v>0</v>
      </c>
      <c r="X418" s="83">
        <v>0</v>
      </c>
      <c r="Y418" s="83">
        <v>0</v>
      </c>
      <c r="Z418" s="83">
        <v>19303.47552</v>
      </c>
      <c r="AA418" s="83">
        <v>560295.1834787</v>
      </c>
      <c r="AB418" s="83">
        <v>0</v>
      </c>
      <c r="AC418" s="83">
        <v>40322.28</v>
      </c>
      <c r="AD418" s="83">
        <v>0</v>
      </c>
      <c r="AE418" s="83">
        <v>0</v>
      </c>
      <c r="AF418" s="83">
        <v>0</v>
      </c>
      <c r="AG418" s="83">
        <v>0</v>
      </c>
      <c r="AH418" s="83">
        <v>0</v>
      </c>
      <c r="AI418" s="83">
        <v>388808.16769310902</v>
      </c>
      <c r="AJ418" s="83">
        <v>0</v>
      </c>
      <c r="AK418" s="83">
        <v>0</v>
      </c>
      <c r="AL418" s="83">
        <v>0</v>
      </c>
      <c r="AM418" s="83">
        <v>0</v>
      </c>
      <c r="AN418" s="83">
        <v>1009043.15454474</v>
      </c>
      <c r="AO418" s="83">
        <v>3.1553456927999997E-2</v>
      </c>
      <c r="AP418" s="83">
        <v>31.270671413688</v>
      </c>
    </row>
    <row r="419" spans="1:42" x14ac:dyDescent="0.2">
      <c r="A419" s="83" t="s">
        <v>331</v>
      </c>
      <c r="B419" s="83">
        <v>2022</v>
      </c>
      <c r="C419" s="83" t="s">
        <v>329</v>
      </c>
      <c r="D419" s="83" t="s">
        <v>297</v>
      </c>
      <c r="E419" s="83">
        <v>0</v>
      </c>
      <c r="F419" s="83">
        <v>0</v>
      </c>
      <c r="G419" s="83">
        <v>7</v>
      </c>
      <c r="H419" s="83">
        <v>337.3</v>
      </c>
      <c r="I419" s="83">
        <v>149.5</v>
      </c>
      <c r="J419" s="83">
        <v>0</v>
      </c>
      <c r="K419" s="83">
        <v>0</v>
      </c>
      <c r="L419" s="83">
        <v>0</v>
      </c>
      <c r="M419" s="83">
        <v>298.98181818181803</v>
      </c>
      <c r="N419" s="83">
        <v>0</v>
      </c>
      <c r="O419" s="83">
        <v>0</v>
      </c>
      <c r="P419" s="83">
        <v>40</v>
      </c>
      <c r="Q419" s="83">
        <v>0</v>
      </c>
      <c r="R419" s="83">
        <v>0</v>
      </c>
      <c r="S419" s="83">
        <v>0</v>
      </c>
      <c r="T419" s="83">
        <v>0</v>
      </c>
      <c r="U419" s="83">
        <v>260</v>
      </c>
      <c r="V419" s="83">
        <v>0</v>
      </c>
      <c r="W419" s="83">
        <v>0</v>
      </c>
      <c r="X419" s="83">
        <v>0</v>
      </c>
      <c r="Y419" s="83">
        <v>0</v>
      </c>
      <c r="Z419" s="83">
        <v>19303.47552</v>
      </c>
      <c r="AA419" s="83">
        <v>578038.11328159994</v>
      </c>
      <c r="AB419" s="83">
        <v>0</v>
      </c>
      <c r="AC419" s="83">
        <v>29547.48</v>
      </c>
      <c r="AD419" s="83">
        <v>0</v>
      </c>
      <c r="AE419" s="83">
        <v>0</v>
      </c>
      <c r="AF419" s="83">
        <v>0</v>
      </c>
      <c r="AG419" s="83">
        <v>0</v>
      </c>
      <c r="AH419" s="83">
        <v>0</v>
      </c>
      <c r="AI419" s="83">
        <v>383550.29324324901</v>
      </c>
      <c r="AJ419" s="83">
        <v>0</v>
      </c>
      <c r="AK419" s="83">
        <v>0</v>
      </c>
      <c r="AL419" s="83">
        <v>0</v>
      </c>
      <c r="AM419" s="83">
        <v>0</v>
      </c>
      <c r="AN419" s="83">
        <v>1010439.36204484</v>
      </c>
      <c r="AO419" s="83">
        <v>2.2363989167999899E-2</v>
      </c>
      <c r="AP419" s="83">
        <v>22.1329354418076</v>
      </c>
    </row>
    <row r="420" spans="1:42" x14ac:dyDescent="0.2">
      <c r="A420" s="83" t="s">
        <v>331</v>
      </c>
      <c r="B420" s="83">
        <v>2024</v>
      </c>
      <c r="C420" s="83" t="s">
        <v>329</v>
      </c>
      <c r="D420" s="83" t="s">
        <v>297</v>
      </c>
      <c r="E420" s="83">
        <v>0</v>
      </c>
      <c r="F420" s="83">
        <v>0</v>
      </c>
      <c r="G420" s="83">
        <v>7</v>
      </c>
      <c r="H420" s="83">
        <v>337.3</v>
      </c>
      <c r="I420" s="83">
        <v>149.5</v>
      </c>
      <c r="J420" s="83">
        <v>0</v>
      </c>
      <c r="K420" s="83">
        <v>0</v>
      </c>
      <c r="L420" s="83">
        <v>0</v>
      </c>
      <c r="M420" s="83">
        <v>312.02727272727299</v>
      </c>
      <c r="N420" s="83">
        <v>0</v>
      </c>
      <c r="O420" s="83">
        <v>0</v>
      </c>
      <c r="P420" s="83">
        <v>40</v>
      </c>
      <c r="Q420" s="83">
        <v>0</v>
      </c>
      <c r="R420" s="83">
        <v>0</v>
      </c>
      <c r="S420" s="83">
        <v>0</v>
      </c>
      <c r="T420" s="83">
        <v>0</v>
      </c>
      <c r="U420" s="83">
        <v>0</v>
      </c>
      <c r="V420" s="83">
        <v>7360</v>
      </c>
      <c r="W420" s="83">
        <v>0</v>
      </c>
      <c r="X420" s="83">
        <v>0</v>
      </c>
      <c r="Y420" s="83">
        <v>0</v>
      </c>
      <c r="Z420" s="83">
        <v>19244.427519999899</v>
      </c>
      <c r="AA420" s="83">
        <v>603259.61329859996</v>
      </c>
      <c r="AB420" s="83">
        <v>0</v>
      </c>
      <c r="AC420" s="83">
        <v>29547.48</v>
      </c>
      <c r="AD420" s="83">
        <v>0</v>
      </c>
      <c r="AE420" s="83">
        <v>0</v>
      </c>
      <c r="AF420" s="83">
        <v>0</v>
      </c>
      <c r="AG420" s="83">
        <v>0</v>
      </c>
      <c r="AH420" s="83">
        <v>0</v>
      </c>
      <c r="AI420" s="83">
        <v>378218.83156296198</v>
      </c>
      <c r="AJ420" s="83">
        <v>0</v>
      </c>
      <c r="AK420" s="83">
        <v>0</v>
      </c>
      <c r="AL420" s="83">
        <v>0</v>
      </c>
      <c r="AM420" s="83">
        <v>0</v>
      </c>
      <c r="AN420" s="83">
        <v>1037630.35238156</v>
      </c>
      <c r="AO420" s="83">
        <v>2.2363989167999899E-2</v>
      </c>
      <c r="AP420" s="83">
        <v>21.552944279887601</v>
      </c>
    </row>
    <row r="421" spans="1:42" x14ac:dyDescent="0.2">
      <c r="A421" s="83" t="s">
        <v>331</v>
      </c>
      <c r="B421" s="83">
        <v>2026</v>
      </c>
      <c r="C421" s="83" t="s">
        <v>329</v>
      </c>
      <c r="D421" s="83" t="s">
        <v>297</v>
      </c>
      <c r="E421" s="83">
        <v>0</v>
      </c>
      <c r="F421" s="83">
        <v>0</v>
      </c>
      <c r="G421" s="83">
        <v>7</v>
      </c>
      <c r="H421" s="83">
        <v>337.3</v>
      </c>
      <c r="I421" s="83">
        <v>149.5</v>
      </c>
      <c r="J421" s="83">
        <v>0</v>
      </c>
      <c r="K421" s="83">
        <v>0</v>
      </c>
      <c r="L421" s="83">
        <v>647.52794683944103</v>
      </c>
      <c r="M421" s="83">
        <v>345.82272727272698</v>
      </c>
      <c r="N421" s="83">
        <v>0</v>
      </c>
      <c r="O421" s="83">
        <v>0</v>
      </c>
      <c r="P421" s="83">
        <v>40</v>
      </c>
      <c r="Q421" s="83">
        <v>0</v>
      </c>
      <c r="R421" s="83">
        <v>0</v>
      </c>
      <c r="S421" s="83">
        <v>0</v>
      </c>
      <c r="T421" s="83">
        <v>0</v>
      </c>
      <c r="U421" s="83">
        <v>0</v>
      </c>
      <c r="V421" s="83">
        <v>7360</v>
      </c>
      <c r="W421" s="83">
        <v>0</v>
      </c>
      <c r="X421" s="83">
        <v>0</v>
      </c>
      <c r="Y421" s="83">
        <v>0</v>
      </c>
      <c r="Z421" s="83">
        <v>19303.47552</v>
      </c>
      <c r="AA421" s="83">
        <v>668598.2379071</v>
      </c>
      <c r="AB421" s="83">
        <v>4849916.9789209496</v>
      </c>
      <c r="AC421" s="83">
        <v>29547.48</v>
      </c>
      <c r="AD421" s="83">
        <v>0</v>
      </c>
      <c r="AE421" s="83">
        <v>0</v>
      </c>
      <c r="AF421" s="83">
        <v>0</v>
      </c>
      <c r="AG421" s="83">
        <v>0</v>
      </c>
      <c r="AH421" s="83">
        <v>0</v>
      </c>
      <c r="AI421" s="83">
        <v>372872.71184081701</v>
      </c>
      <c r="AJ421" s="83">
        <v>0</v>
      </c>
      <c r="AK421" s="83">
        <v>0</v>
      </c>
      <c r="AL421" s="83">
        <v>0</v>
      </c>
      <c r="AM421" s="83">
        <v>0</v>
      </c>
      <c r="AN421" s="83">
        <v>5947598.8841888597</v>
      </c>
      <c r="AO421" s="83">
        <v>1.7591192593195899</v>
      </c>
      <c r="AP421" s="83">
        <v>295.76965319501301</v>
      </c>
    </row>
    <row r="422" spans="1:42" x14ac:dyDescent="0.2">
      <c r="A422" s="83" t="s">
        <v>331</v>
      </c>
      <c r="B422" s="83">
        <v>2028</v>
      </c>
      <c r="C422" s="83" t="s">
        <v>329</v>
      </c>
      <c r="D422" s="83" t="s">
        <v>297</v>
      </c>
      <c r="E422" s="83">
        <v>0</v>
      </c>
      <c r="F422" s="83">
        <v>0</v>
      </c>
      <c r="G422" s="83">
        <v>7</v>
      </c>
      <c r="H422" s="83">
        <v>337.3</v>
      </c>
      <c r="I422" s="83">
        <v>1604.69785674953</v>
      </c>
      <c r="J422" s="83">
        <v>0</v>
      </c>
      <c r="K422" s="83">
        <v>0</v>
      </c>
      <c r="L422" s="83">
        <v>647.52794683944103</v>
      </c>
      <c r="M422" s="83">
        <v>405.99181818181802</v>
      </c>
      <c r="N422" s="83">
        <v>0</v>
      </c>
      <c r="O422" s="83">
        <v>0</v>
      </c>
      <c r="P422" s="83">
        <v>295.41540718129698</v>
      </c>
      <c r="Q422" s="83">
        <v>0</v>
      </c>
      <c r="R422" s="83">
        <v>0</v>
      </c>
      <c r="S422" s="83">
        <v>0</v>
      </c>
      <c r="T422" s="83">
        <v>0</v>
      </c>
      <c r="U422" s="83">
        <v>0</v>
      </c>
      <c r="V422" s="83">
        <v>472371.08790887397</v>
      </c>
      <c r="W422" s="83">
        <v>0</v>
      </c>
      <c r="X422" s="83">
        <v>0</v>
      </c>
      <c r="Y422" s="83">
        <v>0</v>
      </c>
      <c r="Z422" s="83">
        <v>19303.47552</v>
      </c>
      <c r="AA422" s="83">
        <v>784926.47484962002</v>
      </c>
      <c r="AB422" s="83">
        <v>4310606.4926690999</v>
      </c>
      <c r="AC422" s="83">
        <v>29547.48</v>
      </c>
      <c r="AD422" s="83">
        <v>0</v>
      </c>
      <c r="AE422" s="83">
        <v>0</v>
      </c>
      <c r="AF422" s="83">
        <v>0</v>
      </c>
      <c r="AG422" s="83">
        <v>0</v>
      </c>
      <c r="AH422" s="83">
        <v>0</v>
      </c>
      <c r="AI422" s="83">
        <v>4584398.9490053803</v>
      </c>
      <c r="AJ422" s="83">
        <v>0</v>
      </c>
      <c r="AK422" s="83">
        <v>0</v>
      </c>
      <c r="AL422" s="83">
        <v>0</v>
      </c>
      <c r="AM422" s="83">
        <v>0</v>
      </c>
      <c r="AN422" s="83">
        <v>10201153.9599529</v>
      </c>
      <c r="AO422" s="83">
        <v>1.5659921741928</v>
      </c>
      <c r="AP422" s="83">
        <v>153.51127728690901</v>
      </c>
    </row>
    <row r="423" spans="1:42" x14ac:dyDescent="0.2">
      <c r="A423" s="83" t="s">
        <v>331</v>
      </c>
      <c r="B423" s="83">
        <v>2030</v>
      </c>
      <c r="C423" s="83" t="s">
        <v>329</v>
      </c>
      <c r="D423" s="83" t="s">
        <v>297</v>
      </c>
      <c r="E423" s="83">
        <v>0</v>
      </c>
      <c r="F423" s="83">
        <v>0</v>
      </c>
      <c r="G423" s="83">
        <v>7</v>
      </c>
      <c r="H423" s="83">
        <v>337.3</v>
      </c>
      <c r="I423" s="83">
        <v>3224.7342372154199</v>
      </c>
      <c r="J423" s="83">
        <v>0</v>
      </c>
      <c r="K423" s="83">
        <v>0</v>
      </c>
      <c r="L423" s="83">
        <v>647.52794683944103</v>
      </c>
      <c r="M423" s="83">
        <v>477.63272727272698</v>
      </c>
      <c r="N423" s="83">
        <v>0</v>
      </c>
      <c r="O423" s="83">
        <v>0</v>
      </c>
      <c r="P423" s="83">
        <v>342.72260930412398</v>
      </c>
      <c r="Q423" s="83">
        <v>0</v>
      </c>
      <c r="R423" s="83">
        <v>0</v>
      </c>
      <c r="S423" s="83">
        <v>0</v>
      </c>
      <c r="T423" s="83">
        <v>0</v>
      </c>
      <c r="U423" s="83">
        <v>0</v>
      </c>
      <c r="V423" s="83">
        <v>490955.86940378201</v>
      </c>
      <c r="W423" s="83">
        <v>0</v>
      </c>
      <c r="X423" s="83">
        <v>0</v>
      </c>
      <c r="Y423" s="83">
        <v>0</v>
      </c>
      <c r="Z423" s="83">
        <v>19303.47552</v>
      </c>
      <c r="AA423" s="83">
        <v>923433.81344472</v>
      </c>
      <c r="AB423" s="83">
        <v>3987868.3070358601</v>
      </c>
      <c r="AC423" s="83">
        <v>29547.48</v>
      </c>
      <c r="AD423" s="83">
        <v>0</v>
      </c>
      <c r="AE423" s="83">
        <v>0</v>
      </c>
      <c r="AF423" s="83">
        <v>0</v>
      </c>
      <c r="AG423" s="83">
        <v>0</v>
      </c>
      <c r="AH423" s="83">
        <v>0</v>
      </c>
      <c r="AI423" s="83">
        <v>9419812.7308000997</v>
      </c>
      <c r="AJ423" s="83">
        <v>0</v>
      </c>
      <c r="AK423" s="83">
        <v>0</v>
      </c>
      <c r="AL423" s="83">
        <v>0</v>
      </c>
      <c r="AM423" s="83">
        <v>0</v>
      </c>
      <c r="AN423" s="83">
        <v>14870921.6762044</v>
      </c>
      <c r="AO423" s="83">
        <v>1.45041962991754</v>
      </c>
      <c r="AP423" s="83">
        <v>97.533943187826196</v>
      </c>
    </row>
    <row r="424" spans="1:42" x14ac:dyDescent="0.2">
      <c r="A424" s="83" t="s">
        <v>331</v>
      </c>
      <c r="B424" s="83">
        <v>2032</v>
      </c>
      <c r="C424" s="83" t="s">
        <v>329</v>
      </c>
      <c r="D424" s="83" t="s">
        <v>297</v>
      </c>
      <c r="E424" s="83">
        <v>0</v>
      </c>
      <c r="F424" s="83">
        <v>0</v>
      </c>
      <c r="G424" s="83">
        <v>7</v>
      </c>
      <c r="H424" s="83">
        <v>337.3</v>
      </c>
      <c r="I424" s="83">
        <v>3503.54428264643</v>
      </c>
      <c r="J424" s="83">
        <v>0</v>
      </c>
      <c r="K424" s="83">
        <v>0</v>
      </c>
      <c r="L424" s="83">
        <v>647.52794683944103</v>
      </c>
      <c r="M424" s="83">
        <v>537.43818181818199</v>
      </c>
      <c r="N424" s="83">
        <v>0</v>
      </c>
      <c r="O424" s="83">
        <v>0</v>
      </c>
      <c r="P424" s="83">
        <v>714.46299249053698</v>
      </c>
      <c r="Q424" s="83">
        <v>0</v>
      </c>
      <c r="R424" s="83">
        <v>0</v>
      </c>
      <c r="S424" s="83">
        <v>0</v>
      </c>
      <c r="T424" s="83">
        <v>0</v>
      </c>
      <c r="U424" s="83">
        <v>0</v>
      </c>
      <c r="V424" s="83">
        <v>1016394.29598128</v>
      </c>
      <c r="W424" s="83">
        <v>0</v>
      </c>
      <c r="X424" s="83">
        <v>0</v>
      </c>
      <c r="Y424" s="83">
        <v>0</v>
      </c>
      <c r="Z424" s="83">
        <v>19303.47552</v>
      </c>
      <c r="AA424" s="83">
        <v>1039059.01205924</v>
      </c>
      <c r="AB424" s="83">
        <v>3955925.7244977802</v>
      </c>
      <c r="AC424" s="83">
        <v>29547.48</v>
      </c>
      <c r="AD424" s="83">
        <v>0</v>
      </c>
      <c r="AE424" s="83">
        <v>0</v>
      </c>
      <c r="AF424" s="83">
        <v>0</v>
      </c>
      <c r="AG424" s="83">
        <v>0</v>
      </c>
      <c r="AH424" s="83">
        <v>0</v>
      </c>
      <c r="AI424" s="83">
        <v>10152435.8476623</v>
      </c>
      <c r="AJ424" s="83">
        <v>0</v>
      </c>
      <c r="AK424" s="83">
        <v>0</v>
      </c>
      <c r="AL424" s="83">
        <v>0</v>
      </c>
      <c r="AM424" s="83">
        <v>0</v>
      </c>
      <c r="AN424" s="83">
        <v>16212665.835720699</v>
      </c>
      <c r="AO424" s="83">
        <v>1.4389809911106499</v>
      </c>
      <c r="AP424" s="83">
        <v>88.756593498658404</v>
      </c>
    </row>
    <row r="425" spans="1:42" x14ac:dyDescent="0.2">
      <c r="A425" s="83" t="s">
        <v>331</v>
      </c>
      <c r="B425" s="83">
        <v>2034</v>
      </c>
      <c r="C425" s="83" t="s">
        <v>329</v>
      </c>
      <c r="D425" s="83" t="s">
        <v>297</v>
      </c>
      <c r="E425" s="83">
        <v>0</v>
      </c>
      <c r="F425" s="83">
        <v>0</v>
      </c>
      <c r="G425" s="83">
        <v>7</v>
      </c>
      <c r="H425" s="83">
        <v>337.3</v>
      </c>
      <c r="I425" s="83">
        <v>3503.54428264643</v>
      </c>
      <c r="J425" s="83">
        <v>0</v>
      </c>
      <c r="K425" s="83">
        <v>0</v>
      </c>
      <c r="L425" s="83">
        <v>647.52794683944103</v>
      </c>
      <c r="M425" s="83">
        <v>555.76545454545499</v>
      </c>
      <c r="N425" s="83">
        <v>0</v>
      </c>
      <c r="O425" s="83">
        <v>0</v>
      </c>
      <c r="P425" s="83">
        <v>679.24381749053703</v>
      </c>
      <c r="Q425" s="83">
        <v>0</v>
      </c>
      <c r="R425" s="83">
        <v>0</v>
      </c>
      <c r="S425" s="83">
        <v>0</v>
      </c>
      <c r="T425" s="83">
        <v>0</v>
      </c>
      <c r="U425" s="83">
        <v>0</v>
      </c>
      <c r="V425" s="83">
        <v>994305.31358101906</v>
      </c>
      <c r="W425" s="83">
        <v>0</v>
      </c>
      <c r="X425" s="83">
        <v>0</v>
      </c>
      <c r="Y425" s="83">
        <v>0</v>
      </c>
      <c r="Z425" s="83">
        <v>19303.47552</v>
      </c>
      <c r="AA425" s="83">
        <v>1074492.1437904399</v>
      </c>
      <c r="AB425" s="83">
        <v>3914448.89479273</v>
      </c>
      <c r="AC425" s="83">
        <v>29547.48</v>
      </c>
      <c r="AD425" s="83">
        <v>0</v>
      </c>
      <c r="AE425" s="83">
        <v>0</v>
      </c>
      <c r="AF425" s="83">
        <v>0</v>
      </c>
      <c r="AG425" s="83">
        <v>0</v>
      </c>
      <c r="AH425" s="83">
        <v>0</v>
      </c>
      <c r="AI425" s="83">
        <v>10027513.621995101</v>
      </c>
      <c r="AJ425" s="83">
        <v>0</v>
      </c>
      <c r="AK425" s="83">
        <v>0</v>
      </c>
      <c r="AL425" s="83">
        <v>0</v>
      </c>
      <c r="AM425" s="83">
        <v>0</v>
      </c>
      <c r="AN425" s="83">
        <v>16059610.929679301</v>
      </c>
      <c r="AO425" s="83">
        <v>1.42412813839328</v>
      </c>
      <c r="AP425" s="83">
        <v>88.677623924337297</v>
      </c>
    </row>
    <row r="426" spans="1:42" x14ac:dyDescent="0.2">
      <c r="A426" s="83" t="s">
        <v>331</v>
      </c>
      <c r="B426" s="83">
        <v>2036</v>
      </c>
      <c r="C426" s="83" t="s">
        <v>329</v>
      </c>
      <c r="D426" s="83" t="s">
        <v>297</v>
      </c>
      <c r="E426" s="83">
        <v>0</v>
      </c>
      <c r="F426" s="83">
        <v>0</v>
      </c>
      <c r="G426" s="83">
        <v>7</v>
      </c>
      <c r="H426" s="83">
        <v>337.3</v>
      </c>
      <c r="I426" s="83">
        <v>4757.5708826186501</v>
      </c>
      <c r="J426" s="83">
        <v>0</v>
      </c>
      <c r="K426" s="83">
        <v>0</v>
      </c>
      <c r="L426" s="83">
        <v>647.52794683944103</v>
      </c>
      <c r="M426" s="83">
        <v>573.56454545454596</v>
      </c>
      <c r="N426" s="83">
        <v>0</v>
      </c>
      <c r="O426" s="83">
        <v>0</v>
      </c>
      <c r="P426" s="83">
        <v>1329.38349316056</v>
      </c>
      <c r="Q426" s="83">
        <v>0</v>
      </c>
      <c r="R426" s="83">
        <v>0</v>
      </c>
      <c r="S426" s="83">
        <v>0</v>
      </c>
      <c r="T426" s="83">
        <v>0</v>
      </c>
      <c r="U426" s="83">
        <v>0</v>
      </c>
      <c r="V426" s="83">
        <v>2254947.7531721899</v>
      </c>
      <c r="W426" s="83">
        <v>0</v>
      </c>
      <c r="X426" s="83">
        <v>0</v>
      </c>
      <c r="Y426" s="83">
        <v>0</v>
      </c>
      <c r="Z426" s="83">
        <v>19303.47552</v>
      </c>
      <c r="AA426" s="83">
        <v>1108904.1123502201</v>
      </c>
      <c r="AB426" s="83">
        <v>3749267.27304046</v>
      </c>
      <c r="AC426" s="83">
        <v>29547.48</v>
      </c>
      <c r="AD426" s="83">
        <v>0</v>
      </c>
      <c r="AE426" s="83">
        <v>0</v>
      </c>
      <c r="AF426" s="83">
        <v>0</v>
      </c>
      <c r="AG426" s="83">
        <v>0</v>
      </c>
      <c r="AH426" s="83">
        <v>0</v>
      </c>
      <c r="AI426" s="83">
        <v>13516182.247895399</v>
      </c>
      <c r="AJ426" s="83">
        <v>0</v>
      </c>
      <c r="AK426" s="83">
        <v>0</v>
      </c>
      <c r="AL426" s="83">
        <v>0</v>
      </c>
      <c r="AM426" s="83">
        <v>0</v>
      </c>
      <c r="AN426" s="83">
        <v>20678152.3419782</v>
      </c>
      <c r="AO426" s="83">
        <v>1.3649765996437899</v>
      </c>
      <c r="AP426" s="83">
        <v>66.010568887858497</v>
      </c>
    </row>
    <row r="427" spans="1:42" x14ac:dyDescent="0.2">
      <c r="A427" s="83" t="s">
        <v>331</v>
      </c>
      <c r="B427" s="83">
        <v>2038</v>
      </c>
      <c r="C427" s="83" t="s">
        <v>329</v>
      </c>
      <c r="D427" s="83" t="s">
        <v>297</v>
      </c>
      <c r="E427" s="83">
        <v>0</v>
      </c>
      <c r="F427" s="83">
        <v>0</v>
      </c>
      <c r="G427" s="83">
        <v>7</v>
      </c>
      <c r="H427" s="83">
        <v>337.3</v>
      </c>
      <c r="I427" s="83">
        <v>5740.1442638020899</v>
      </c>
      <c r="J427" s="83">
        <v>0</v>
      </c>
      <c r="K427" s="83">
        <v>0</v>
      </c>
      <c r="L427" s="83">
        <v>647.52794683944103</v>
      </c>
      <c r="M427" s="83">
        <v>587.71909090909105</v>
      </c>
      <c r="N427" s="83">
        <v>0</v>
      </c>
      <c r="O427" s="83">
        <v>0</v>
      </c>
      <c r="P427" s="83">
        <v>1913.6920446389499</v>
      </c>
      <c r="Q427" s="83">
        <v>0</v>
      </c>
      <c r="R427" s="83">
        <v>0</v>
      </c>
      <c r="S427" s="83">
        <v>0</v>
      </c>
      <c r="T427" s="83">
        <v>0</v>
      </c>
      <c r="U427" s="83">
        <v>0</v>
      </c>
      <c r="V427" s="83">
        <v>3090776.8758478099</v>
      </c>
      <c r="W427" s="83">
        <v>0</v>
      </c>
      <c r="X427" s="83">
        <v>0</v>
      </c>
      <c r="Y427" s="83">
        <v>0</v>
      </c>
      <c r="Z427" s="83">
        <v>19303.47552</v>
      </c>
      <c r="AA427" s="83">
        <v>1136269.8792676199</v>
      </c>
      <c r="AB427" s="83">
        <v>2853414.1337972502</v>
      </c>
      <c r="AC427" s="83">
        <v>29547.48</v>
      </c>
      <c r="AD427" s="83">
        <v>0</v>
      </c>
      <c r="AE427" s="83">
        <v>0</v>
      </c>
      <c r="AF427" s="83">
        <v>0</v>
      </c>
      <c r="AG427" s="83">
        <v>0</v>
      </c>
      <c r="AH427" s="83">
        <v>0</v>
      </c>
      <c r="AI427" s="83">
        <v>16281062.073330401</v>
      </c>
      <c r="AJ427" s="83">
        <v>0</v>
      </c>
      <c r="AK427" s="83">
        <v>0</v>
      </c>
      <c r="AL427" s="83">
        <v>0</v>
      </c>
      <c r="AM427" s="83">
        <v>0</v>
      </c>
      <c r="AN427" s="83">
        <v>23410373.917762998</v>
      </c>
      <c r="AO427" s="83">
        <v>1.04417159048079</v>
      </c>
      <c r="AP427" s="83">
        <v>44.602943726947601</v>
      </c>
    </row>
    <row r="428" spans="1:42" x14ac:dyDescent="0.2">
      <c r="A428" s="83" t="s">
        <v>331</v>
      </c>
      <c r="B428" s="83">
        <v>2040</v>
      </c>
      <c r="C428" s="83" t="s">
        <v>329</v>
      </c>
      <c r="D428" s="83" t="s">
        <v>297</v>
      </c>
      <c r="E428" s="83">
        <v>0</v>
      </c>
      <c r="F428" s="83">
        <v>0</v>
      </c>
      <c r="G428" s="83">
        <v>7</v>
      </c>
      <c r="H428" s="83">
        <v>296.8</v>
      </c>
      <c r="I428" s="83">
        <v>5738.0442638020804</v>
      </c>
      <c r="J428" s="83">
        <v>0</v>
      </c>
      <c r="K428" s="83">
        <v>0</v>
      </c>
      <c r="L428" s="83">
        <v>647.52794683944103</v>
      </c>
      <c r="M428" s="83">
        <v>602.77454545454498</v>
      </c>
      <c r="N428" s="83">
        <v>0</v>
      </c>
      <c r="O428" s="83">
        <v>0</v>
      </c>
      <c r="P428" s="83">
        <v>1921.99526963895</v>
      </c>
      <c r="Q428" s="83">
        <v>0</v>
      </c>
      <c r="R428" s="83">
        <v>0</v>
      </c>
      <c r="S428" s="83">
        <v>0</v>
      </c>
      <c r="T428" s="83">
        <v>0</v>
      </c>
      <c r="U428" s="83">
        <v>0</v>
      </c>
      <c r="V428" s="83">
        <v>2918696.8774433602</v>
      </c>
      <c r="W428" s="83">
        <v>0</v>
      </c>
      <c r="X428" s="83">
        <v>0</v>
      </c>
      <c r="Y428" s="83">
        <v>0</v>
      </c>
      <c r="Z428" s="83">
        <v>19303.47552</v>
      </c>
      <c r="AA428" s="83">
        <v>1165377.42364264</v>
      </c>
      <c r="AB428" s="83">
        <v>2853414.1337972502</v>
      </c>
      <c r="AC428" s="83">
        <v>25999.68</v>
      </c>
      <c r="AD428" s="83">
        <v>0</v>
      </c>
      <c r="AE428" s="83">
        <v>0</v>
      </c>
      <c r="AF428" s="83">
        <v>0</v>
      </c>
      <c r="AG428" s="83">
        <v>0</v>
      </c>
      <c r="AH428" s="83">
        <v>0</v>
      </c>
      <c r="AI428" s="83">
        <v>16136112.5678082</v>
      </c>
      <c r="AJ428" s="83">
        <v>0</v>
      </c>
      <c r="AK428" s="83">
        <v>0</v>
      </c>
      <c r="AL428" s="83">
        <v>0</v>
      </c>
      <c r="AM428" s="83">
        <v>0</v>
      </c>
      <c r="AN428" s="83">
        <v>23118904.158211499</v>
      </c>
      <c r="AO428" s="83">
        <v>1.0387583572407899</v>
      </c>
      <c r="AP428" s="83">
        <v>44.931124335832202</v>
      </c>
    </row>
    <row r="429" spans="1:42" x14ac:dyDescent="0.2">
      <c r="A429" s="83" t="s">
        <v>331</v>
      </c>
      <c r="B429" s="83">
        <v>2042</v>
      </c>
      <c r="C429" s="83" t="s">
        <v>329</v>
      </c>
      <c r="D429" s="83" t="s">
        <v>297</v>
      </c>
      <c r="E429" s="83">
        <v>0</v>
      </c>
      <c r="F429" s="83">
        <v>0</v>
      </c>
      <c r="G429" s="83">
        <v>2</v>
      </c>
      <c r="H429" s="83">
        <v>296.8</v>
      </c>
      <c r="I429" s="83">
        <v>6974.9518981703204</v>
      </c>
      <c r="J429" s="83">
        <v>0</v>
      </c>
      <c r="K429" s="83">
        <v>0</v>
      </c>
      <c r="L429" s="83">
        <v>647.52794683944103</v>
      </c>
      <c r="M429" s="83">
        <v>618.89090909090896</v>
      </c>
      <c r="N429" s="83">
        <v>0</v>
      </c>
      <c r="O429" s="83">
        <v>0</v>
      </c>
      <c r="P429" s="83">
        <v>2258.4567982140502</v>
      </c>
      <c r="Q429" s="83">
        <v>0</v>
      </c>
      <c r="R429" s="83">
        <v>0</v>
      </c>
      <c r="S429" s="83">
        <v>0</v>
      </c>
      <c r="T429" s="83">
        <v>0</v>
      </c>
      <c r="U429" s="83">
        <v>0</v>
      </c>
      <c r="V429" s="83">
        <v>3544369.1804329199</v>
      </c>
      <c r="W429" s="83">
        <v>0</v>
      </c>
      <c r="X429" s="83">
        <v>0</v>
      </c>
      <c r="Y429" s="83">
        <v>0</v>
      </c>
      <c r="Z429" s="83">
        <v>5515.2787200000002</v>
      </c>
      <c r="AA429" s="83">
        <v>1196536.0823396</v>
      </c>
      <c r="AB429" s="83">
        <v>2014277.4872644399</v>
      </c>
      <c r="AC429" s="83">
        <v>25999.68</v>
      </c>
      <c r="AD429" s="83">
        <v>0</v>
      </c>
      <c r="AE429" s="83">
        <v>0</v>
      </c>
      <c r="AF429" s="83">
        <v>0</v>
      </c>
      <c r="AG429" s="83">
        <v>0</v>
      </c>
      <c r="AH429" s="83">
        <v>0</v>
      </c>
      <c r="AI429" s="83">
        <v>19301679.242708702</v>
      </c>
      <c r="AJ429" s="83">
        <v>0</v>
      </c>
      <c r="AK429" s="83">
        <v>0</v>
      </c>
      <c r="AL429" s="83">
        <v>0</v>
      </c>
      <c r="AM429" s="83">
        <v>0</v>
      </c>
      <c r="AN429" s="83">
        <v>26088376.9514657</v>
      </c>
      <c r="AO429" s="83">
        <v>0.73826352411739604</v>
      </c>
      <c r="AP429" s="83">
        <v>28.298560906676698</v>
      </c>
    </row>
    <row r="430" spans="1:42" x14ac:dyDescent="0.2">
      <c r="A430" s="83" t="s">
        <v>331</v>
      </c>
      <c r="B430" s="83">
        <v>2044</v>
      </c>
      <c r="C430" s="83" t="s">
        <v>329</v>
      </c>
      <c r="D430" s="83" t="s">
        <v>297</v>
      </c>
      <c r="E430" s="83">
        <v>0</v>
      </c>
      <c r="F430" s="83">
        <v>0</v>
      </c>
      <c r="G430" s="83">
        <v>0</v>
      </c>
      <c r="H430" s="83">
        <v>296.8</v>
      </c>
      <c r="I430" s="83">
        <v>7383.5111849278401</v>
      </c>
      <c r="J430" s="83">
        <v>0</v>
      </c>
      <c r="K430" s="83">
        <v>0</v>
      </c>
      <c r="L430" s="83">
        <v>647.52794683944103</v>
      </c>
      <c r="M430" s="83">
        <v>633.42090909090803</v>
      </c>
      <c r="N430" s="83">
        <v>0</v>
      </c>
      <c r="O430" s="83">
        <v>0</v>
      </c>
      <c r="P430" s="83">
        <v>2411.0949638745301</v>
      </c>
      <c r="Q430" s="83">
        <v>0</v>
      </c>
      <c r="R430" s="83">
        <v>0</v>
      </c>
      <c r="S430" s="83">
        <v>0</v>
      </c>
      <c r="T430" s="83">
        <v>0</v>
      </c>
      <c r="U430" s="83">
        <v>0</v>
      </c>
      <c r="V430" s="83">
        <v>3812580.7102230801</v>
      </c>
      <c r="W430" s="83">
        <v>0</v>
      </c>
      <c r="X430" s="83">
        <v>0</v>
      </c>
      <c r="Y430" s="83">
        <v>0</v>
      </c>
      <c r="Z430" s="83">
        <v>0</v>
      </c>
      <c r="AA430" s="83">
        <v>1224627.7363306601</v>
      </c>
      <c r="AB430" s="83">
        <v>2014277.4872644399</v>
      </c>
      <c r="AC430" s="83">
        <v>25999.68</v>
      </c>
      <c r="AD430" s="83">
        <v>0</v>
      </c>
      <c r="AE430" s="83">
        <v>0</v>
      </c>
      <c r="AF430" s="83">
        <v>0</v>
      </c>
      <c r="AG430" s="83">
        <v>0</v>
      </c>
      <c r="AH430" s="83">
        <v>0</v>
      </c>
      <c r="AI430" s="83">
        <v>20714596.6751035</v>
      </c>
      <c r="AJ430" s="83">
        <v>0</v>
      </c>
      <c r="AK430" s="83">
        <v>0</v>
      </c>
      <c r="AL430" s="83">
        <v>0</v>
      </c>
      <c r="AM430" s="83">
        <v>0</v>
      </c>
      <c r="AN430" s="83">
        <v>27792082.288921699</v>
      </c>
      <c r="AO430" s="83">
        <v>0.73826352411739604</v>
      </c>
      <c r="AP430" s="83">
        <v>26.563807506128299</v>
      </c>
    </row>
    <row r="431" spans="1:42" x14ac:dyDescent="0.2">
      <c r="A431" s="83" t="s">
        <v>331</v>
      </c>
      <c r="B431" s="83">
        <v>2046</v>
      </c>
      <c r="C431" s="83" t="s">
        <v>329</v>
      </c>
      <c r="D431" s="83" t="s">
        <v>297</v>
      </c>
      <c r="E431" s="83">
        <v>0</v>
      </c>
      <c r="F431" s="83">
        <v>0</v>
      </c>
      <c r="G431" s="83">
        <v>0</v>
      </c>
      <c r="H431" s="83">
        <v>296.8</v>
      </c>
      <c r="I431" s="83">
        <v>8348.7347170968005</v>
      </c>
      <c r="J431" s="83">
        <v>0</v>
      </c>
      <c r="K431" s="83">
        <v>0</v>
      </c>
      <c r="L431" s="83">
        <v>647.52794683944103</v>
      </c>
      <c r="M431" s="83">
        <v>645.41363636363599</v>
      </c>
      <c r="N431" s="83">
        <v>0</v>
      </c>
      <c r="O431" s="83">
        <v>0</v>
      </c>
      <c r="P431" s="83">
        <v>2803.4658223144302</v>
      </c>
      <c r="Q431" s="83">
        <v>0</v>
      </c>
      <c r="R431" s="83">
        <v>0</v>
      </c>
      <c r="S431" s="83">
        <v>0</v>
      </c>
      <c r="T431" s="83">
        <v>0</v>
      </c>
      <c r="U431" s="83">
        <v>0</v>
      </c>
      <c r="V431" s="83">
        <v>4505413.4880571496</v>
      </c>
      <c r="W431" s="83">
        <v>0</v>
      </c>
      <c r="X431" s="83">
        <v>0</v>
      </c>
      <c r="Y431" s="83">
        <v>0</v>
      </c>
      <c r="Z431" s="83">
        <v>0</v>
      </c>
      <c r="AA431" s="83">
        <v>1247813.9403881</v>
      </c>
      <c r="AB431" s="83">
        <v>2014277.4872644399</v>
      </c>
      <c r="AC431" s="83">
        <v>25999.68</v>
      </c>
      <c r="AD431" s="83">
        <v>0</v>
      </c>
      <c r="AE431" s="83">
        <v>0</v>
      </c>
      <c r="AF431" s="83">
        <v>0</v>
      </c>
      <c r="AG431" s="83">
        <v>0</v>
      </c>
      <c r="AH431" s="83">
        <v>0</v>
      </c>
      <c r="AI431" s="83">
        <v>23068312.572957002</v>
      </c>
      <c r="AJ431" s="83">
        <v>0</v>
      </c>
      <c r="AK431" s="83">
        <v>0</v>
      </c>
      <c r="AL431" s="83">
        <v>0</v>
      </c>
      <c r="AM431" s="83">
        <v>0</v>
      </c>
      <c r="AN431" s="83">
        <v>30861817.168666702</v>
      </c>
      <c r="AO431" s="83">
        <v>0.73826352411739604</v>
      </c>
      <c r="AP431" s="83">
        <v>23.921583103244298</v>
      </c>
    </row>
    <row r="432" spans="1:42" x14ac:dyDescent="0.2">
      <c r="A432" s="83" t="s">
        <v>331</v>
      </c>
      <c r="B432" s="83">
        <v>2048</v>
      </c>
      <c r="C432" s="83" t="s">
        <v>329</v>
      </c>
      <c r="D432" s="83" t="s">
        <v>297</v>
      </c>
      <c r="E432" s="83">
        <v>0</v>
      </c>
      <c r="F432" s="83">
        <v>0</v>
      </c>
      <c r="G432" s="83">
        <v>0</v>
      </c>
      <c r="H432" s="83">
        <v>296.8</v>
      </c>
      <c r="I432" s="83">
        <v>8424.3162469999097</v>
      </c>
      <c r="J432" s="83">
        <v>0</v>
      </c>
      <c r="K432" s="83">
        <v>0</v>
      </c>
      <c r="L432" s="83">
        <v>647.52794683944103</v>
      </c>
      <c r="M432" s="83">
        <v>660.00545454545397</v>
      </c>
      <c r="N432" s="83">
        <v>0</v>
      </c>
      <c r="O432" s="83">
        <v>0</v>
      </c>
      <c r="P432" s="83">
        <v>2484.0040985138398</v>
      </c>
      <c r="Q432" s="83">
        <v>0</v>
      </c>
      <c r="R432" s="83">
        <v>0</v>
      </c>
      <c r="S432" s="83">
        <v>0</v>
      </c>
      <c r="T432" s="83">
        <v>0</v>
      </c>
      <c r="U432" s="83">
        <v>0</v>
      </c>
      <c r="V432" s="83">
        <v>3985014.9443811602</v>
      </c>
      <c r="W432" s="83">
        <v>0</v>
      </c>
      <c r="X432" s="83">
        <v>0</v>
      </c>
      <c r="Y432" s="83">
        <v>0</v>
      </c>
      <c r="Z432" s="83">
        <v>0</v>
      </c>
      <c r="AA432" s="83">
        <v>1276025.1108949201</v>
      </c>
      <c r="AB432" s="83">
        <v>2014277.4872644399</v>
      </c>
      <c r="AC432" s="83">
        <v>25999.68</v>
      </c>
      <c r="AD432" s="83">
        <v>0</v>
      </c>
      <c r="AE432" s="83">
        <v>0</v>
      </c>
      <c r="AF432" s="83">
        <v>0</v>
      </c>
      <c r="AG432" s="83">
        <v>0</v>
      </c>
      <c r="AH432" s="83">
        <v>0</v>
      </c>
      <c r="AI432" s="83">
        <v>23162533.111709502</v>
      </c>
      <c r="AJ432" s="83">
        <v>0</v>
      </c>
      <c r="AK432" s="83">
        <v>0</v>
      </c>
      <c r="AL432" s="83">
        <v>0</v>
      </c>
      <c r="AM432" s="83">
        <v>0</v>
      </c>
      <c r="AN432" s="83">
        <v>30463850.334249999</v>
      </c>
      <c r="AO432" s="83">
        <v>0.73826352411739604</v>
      </c>
      <c r="AP432" s="83">
        <v>24.234084530259601</v>
      </c>
    </row>
    <row r="433" spans="1:42" x14ac:dyDescent="0.2">
      <c r="A433" s="83" t="s">
        <v>331</v>
      </c>
      <c r="B433" s="83">
        <v>2050</v>
      </c>
      <c r="C433" s="83" t="s">
        <v>329</v>
      </c>
      <c r="D433" s="83" t="s">
        <v>297</v>
      </c>
      <c r="E433" s="83">
        <v>0</v>
      </c>
      <c r="F433" s="83">
        <v>0</v>
      </c>
      <c r="G433" s="83">
        <v>0</v>
      </c>
      <c r="H433" s="83">
        <v>296.8</v>
      </c>
      <c r="I433" s="83">
        <v>8477.2321433847192</v>
      </c>
      <c r="J433" s="83">
        <v>0</v>
      </c>
      <c r="K433" s="83">
        <v>0</v>
      </c>
      <c r="L433" s="83">
        <v>647.52794683944103</v>
      </c>
      <c r="M433" s="83">
        <v>674.64181818181805</v>
      </c>
      <c r="N433" s="83">
        <v>0</v>
      </c>
      <c r="O433" s="83">
        <v>0</v>
      </c>
      <c r="P433" s="83">
        <v>2510.19410578712</v>
      </c>
      <c r="Q433" s="83">
        <v>0</v>
      </c>
      <c r="R433" s="83">
        <v>0</v>
      </c>
      <c r="S433" s="83">
        <v>0</v>
      </c>
      <c r="T433" s="83">
        <v>0</v>
      </c>
      <c r="U433" s="83">
        <v>0</v>
      </c>
      <c r="V433" s="83">
        <v>4048666.3189600799</v>
      </c>
      <c r="W433" s="83">
        <v>0</v>
      </c>
      <c r="X433" s="83">
        <v>0</v>
      </c>
      <c r="Y433" s="83">
        <v>0</v>
      </c>
      <c r="Z433" s="83">
        <v>0</v>
      </c>
      <c r="AA433" s="83">
        <v>1304322.40359692</v>
      </c>
      <c r="AB433" s="83">
        <v>2014277.4872644399</v>
      </c>
      <c r="AC433" s="83">
        <v>25999.68</v>
      </c>
      <c r="AD433" s="83">
        <v>0</v>
      </c>
      <c r="AE433" s="83">
        <v>0</v>
      </c>
      <c r="AF433" s="83">
        <v>0</v>
      </c>
      <c r="AG433" s="83">
        <v>0</v>
      </c>
      <c r="AH433" s="83">
        <v>0</v>
      </c>
      <c r="AI433" s="83">
        <v>23038281.937690001</v>
      </c>
      <c r="AJ433" s="83">
        <v>0</v>
      </c>
      <c r="AK433" s="83">
        <v>0</v>
      </c>
      <c r="AL433" s="83">
        <v>0</v>
      </c>
      <c r="AM433" s="83">
        <v>0</v>
      </c>
      <c r="AN433" s="83">
        <v>30431547.8275114</v>
      </c>
      <c r="AO433" s="83">
        <v>0.73826352411739604</v>
      </c>
      <c r="AP433" s="83">
        <v>24.259808548087399</v>
      </c>
    </row>
    <row r="434" spans="1:42" x14ac:dyDescent="0.2">
      <c r="A434" s="83" t="s">
        <v>332</v>
      </c>
      <c r="B434" s="83">
        <v>2020</v>
      </c>
      <c r="C434" s="83" t="s">
        <v>333</v>
      </c>
      <c r="D434" s="83" t="s">
        <v>297</v>
      </c>
      <c r="E434" s="83">
        <v>0</v>
      </c>
      <c r="F434" s="83">
        <v>2836.4629999999902</v>
      </c>
      <c r="G434" s="83">
        <v>1</v>
      </c>
      <c r="H434" s="83">
        <v>664.4</v>
      </c>
      <c r="I434" s="83">
        <v>358.7</v>
      </c>
      <c r="J434" s="83">
        <v>857.69999999999902</v>
      </c>
      <c r="K434" s="83">
        <v>5.4</v>
      </c>
      <c r="L434" s="83">
        <v>852.60199999999998</v>
      </c>
      <c r="M434" s="83">
        <v>151.42454545454501</v>
      </c>
      <c r="N434" s="83">
        <v>0</v>
      </c>
      <c r="O434" s="83">
        <v>0</v>
      </c>
      <c r="P434" s="83">
        <v>7.2</v>
      </c>
      <c r="Q434" s="83">
        <v>0</v>
      </c>
      <c r="R434" s="83">
        <v>0</v>
      </c>
      <c r="S434" s="83">
        <v>0</v>
      </c>
      <c r="T434" s="83">
        <v>79.900000000000006</v>
      </c>
      <c r="U434" s="83">
        <v>144</v>
      </c>
      <c r="V434" s="83">
        <v>28206.901250348099</v>
      </c>
      <c r="W434" s="83">
        <v>14646.036480000001</v>
      </c>
      <c r="X434" s="83">
        <v>0</v>
      </c>
      <c r="Y434" s="83">
        <v>9495425.73110676</v>
      </c>
      <c r="Z434" s="83">
        <v>2757.6393600000001</v>
      </c>
      <c r="AA434" s="83">
        <v>293005.26800718001</v>
      </c>
      <c r="AB434" s="83">
        <v>5666322.6578820599</v>
      </c>
      <c r="AC434" s="83">
        <v>58201.4399999999</v>
      </c>
      <c r="AD434" s="83">
        <v>0</v>
      </c>
      <c r="AE434" s="83">
        <v>202104.99177600001</v>
      </c>
      <c r="AF434" s="83">
        <v>0</v>
      </c>
      <c r="AG434" s="83">
        <v>0</v>
      </c>
      <c r="AH434" s="83">
        <v>0</v>
      </c>
      <c r="AI434" s="83">
        <v>985445.456461553</v>
      </c>
      <c r="AJ434" s="83">
        <v>0</v>
      </c>
      <c r="AK434" s="83">
        <v>2942814.7421793202</v>
      </c>
      <c r="AL434" s="83">
        <v>0</v>
      </c>
      <c r="AM434" s="83">
        <v>0</v>
      </c>
      <c r="AN434" s="83">
        <v>19688930.864503201</v>
      </c>
      <c r="AO434" s="83">
        <v>12.9022365420646</v>
      </c>
      <c r="AP434" s="83">
        <v>655.30407064030896</v>
      </c>
    </row>
    <row r="435" spans="1:42" x14ac:dyDescent="0.2">
      <c r="A435" s="83" t="s">
        <v>332</v>
      </c>
      <c r="B435" s="83">
        <v>2022</v>
      </c>
      <c r="C435" s="83" t="s">
        <v>333</v>
      </c>
      <c r="D435" s="83" t="s">
        <v>297</v>
      </c>
      <c r="E435" s="83">
        <v>0</v>
      </c>
      <c r="F435" s="83">
        <v>2836.4629999999902</v>
      </c>
      <c r="G435" s="83">
        <v>1</v>
      </c>
      <c r="H435" s="83">
        <v>664.4</v>
      </c>
      <c r="I435" s="83">
        <v>358.7</v>
      </c>
      <c r="J435" s="83">
        <v>1037.7</v>
      </c>
      <c r="K435" s="83">
        <v>5.4</v>
      </c>
      <c r="L435" s="83">
        <v>852.60199999999998</v>
      </c>
      <c r="M435" s="83">
        <v>200.65636363636301</v>
      </c>
      <c r="N435" s="83">
        <v>0</v>
      </c>
      <c r="O435" s="83">
        <v>0</v>
      </c>
      <c r="P435" s="83">
        <v>7.2</v>
      </c>
      <c r="Q435" s="83">
        <v>0</v>
      </c>
      <c r="R435" s="83">
        <v>0</v>
      </c>
      <c r="S435" s="83">
        <v>0</v>
      </c>
      <c r="T435" s="83">
        <v>79.900000000000006</v>
      </c>
      <c r="U435" s="83">
        <v>144</v>
      </c>
      <c r="V435" s="83">
        <v>28228.216164324302</v>
      </c>
      <c r="W435" s="83">
        <v>14646.036480000001</v>
      </c>
      <c r="X435" s="83">
        <v>0</v>
      </c>
      <c r="Y435" s="83">
        <v>18989917.2464201</v>
      </c>
      <c r="Z435" s="83">
        <v>2757.6393600000001</v>
      </c>
      <c r="AA435" s="83">
        <v>388268.43711588002</v>
      </c>
      <c r="AB435" s="83">
        <v>2999473.0699872598</v>
      </c>
      <c r="AC435" s="83">
        <v>58201.4399999999</v>
      </c>
      <c r="AD435" s="83">
        <v>0</v>
      </c>
      <c r="AE435" s="83">
        <v>202104.99177600001</v>
      </c>
      <c r="AF435" s="83">
        <v>0</v>
      </c>
      <c r="AG435" s="83">
        <v>0</v>
      </c>
      <c r="AH435" s="83">
        <v>0</v>
      </c>
      <c r="AI435" s="83">
        <v>971717.640675609</v>
      </c>
      <c r="AJ435" s="83">
        <v>0</v>
      </c>
      <c r="AK435" s="83">
        <v>3641936.0048531201</v>
      </c>
      <c r="AL435" s="83">
        <v>0</v>
      </c>
      <c r="AM435" s="83">
        <v>0</v>
      </c>
      <c r="AN435" s="83">
        <v>27297250.7228323</v>
      </c>
      <c r="AO435" s="83">
        <v>21.388547601814199</v>
      </c>
      <c r="AP435" s="83">
        <v>783.54218961414006</v>
      </c>
    </row>
    <row r="436" spans="1:42" x14ac:dyDescent="0.2">
      <c r="A436" s="83" t="s">
        <v>332</v>
      </c>
      <c r="B436" s="83">
        <v>2024</v>
      </c>
      <c r="C436" s="83" t="s">
        <v>333</v>
      </c>
      <c r="D436" s="83" t="s">
        <v>297</v>
      </c>
      <c r="E436" s="83">
        <v>0</v>
      </c>
      <c r="F436" s="83">
        <v>2836.4629999999902</v>
      </c>
      <c r="G436" s="83">
        <v>1</v>
      </c>
      <c r="H436" s="83">
        <v>664.4</v>
      </c>
      <c r="I436" s="83">
        <v>358.7</v>
      </c>
      <c r="J436" s="83">
        <v>1037.7</v>
      </c>
      <c r="K436" s="83">
        <v>5.4</v>
      </c>
      <c r="L436" s="83">
        <v>852.60199999999998</v>
      </c>
      <c r="M436" s="83">
        <v>267.20272727272697</v>
      </c>
      <c r="N436" s="83">
        <v>0</v>
      </c>
      <c r="O436" s="83">
        <v>0</v>
      </c>
      <c r="P436" s="83">
        <v>7.2</v>
      </c>
      <c r="Q436" s="83">
        <v>0</v>
      </c>
      <c r="R436" s="83">
        <v>0</v>
      </c>
      <c r="S436" s="83">
        <v>0</v>
      </c>
      <c r="T436" s="83">
        <v>79.900000000000006</v>
      </c>
      <c r="U436" s="83">
        <v>0</v>
      </c>
      <c r="V436" s="83">
        <v>0</v>
      </c>
      <c r="W436" s="83">
        <v>14646.036480000001</v>
      </c>
      <c r="X436" s="83">
        <v>0</v>
      </c>
      <c r="Y436" s="83">
        <v>20116549.5865824</v>
      </c>
      <c r="Z436" s="83">
        <v>2757.6393600000802</v>
      </c>
      <c r="AA436" s="83">
        <v>517035.11132741999</v>
      </c>
      <c r="AB436" s="83">
        <v>2569268.7641157699</v>
      </c>
      <c r="AC436" s="83">
        <v>58201.4399999999</v>
      </c>
      <c r="AD436" s="83">
        <v>0</v>
      </c>
      <c r="AE436" s="83">
        <v>202104.99177600001</v>
      </c>
      <c r="AF436" s="83">
        <v>0</v>
      </c>
      <c r="AG436" s="83">
        <v>0</v>
      </c>
      <c r="AH436" s="83">
        <v>0</v>
      </c>
      <c r="AI436" s="83">
        <v>958161.29020047898</v>
      </c>
      <c r="AJ436" s="83">
        <v>0</v>
      </c>
      <c r="AK436" s="83">
        <v>3894354.75174637</v>
      </c>
      <c r="AL436" s="83">
        <v>0</v>
      </c>
      <c r="AM436" s="83">
        <v>0</v>
      </c>
      <c r="AN436" s="83">
        <v>28333079.6115884</v>
      </c>
      <c r="AO436" s="83">
        <v>22.322294583845999</v>
      </c>
      <c r="AP436" s="83">
        <v>787.85274632539404</v>
      </c>
    </row>
    <row r="437" spans="1:42" x14ac:dyDescent="0.2">
      <c r="A437" s="83" t="s">
        <v>332</v>
      </c>
      <c r="B437" s="83">
        <v>2026</v>
      </c>
      <c r="C437" s="83" t="s">
        <v>333</v>
      </c>
      <c r="D437" s="83" t="s">
        <v>297</v>
      </c>
      <c r="E437" s="83">
        <v>0</v>
      </c>
      <c r="F437" s="83">
        <v>2836.4629999999902</v>
      </c>
      <c r="G437" s="83">
        <v>1</v>
      </c>
      <c r="H437" s="83">
        <v>664.4</v>
      </c>
      <c r="I437" s="83">
        <v>358.7</v>
      </c>
      <c r="J437" s="83">
        <v>1037.7</v>
      </c>
      <c r="K437" s="83">
        <v>5.4</v>
      </c>
      <c r="L437" s="83">
        <v>852.60199999999998</v>
      </c>
      <c r="M437" s="83">
        <v>360.97</v>
      </c>
      <c r="N437" s="83">
        <v>0</v>
      </c>
      <c r="O437" s="83">
        <v>0</v>
      </c>
      <c r="P437" s="83">
        <v>7.2</v>
      </c>
      <c r="Q437" s="83">
        <v>0</v>
      </c>
      <c r="R437" s="83">
        <v>0</v>
      </c>
      <c r="S437" s="83">
        <v>0</v>
      </c>
      <c r="T437" s="83">
        <v>79.900000000000006</v>
      </c>
      <c r="U437" s="83">
        <v>0</v>
      </c>
      <c r="V437" s="83">
        <v>1324.8</v>
      </c>
      <c r="W437" s="83">
        <v>14646.036480000001</v>
      </c>
      <c r="X437" s="83">
        <v>0</v>
      </c>
      <c r="Y437" s="83">
        <v>20116549.5865824</v>
      </c>
      <c r="Z437" s="83">
        <v>2757.6393600000001</v>
      </c>
      <c r="AA437" s="83">
        <v>698474.02397718001</v>
      </c>
      <c r="AB437" s="83">
        <v>2115751.4722993299</v>
      </c>
      <c r="AC437" s="83">
        <v>58201.4399999999</v>
      </c>
      <c r="AD437" s="83">
        <v>0</v>
      </c>
      <c r="AE437" s="83">
        <v>202104.99177600001</v>
      </c>
      <c r="AF437" s="83">
        <v>0</v>
      </c>
      <c r="AG437" s="83">
        <v>0</v>
      </c>
      <c r="AH437" s="83">
        <v>0</v>
      </c>
      <c r="AI437" s="83">
        <v>944793.87870642496</v>
      </c>
      <c r="AJ437" s="83">
        <v>0</v>
      </c>
      <c r="AK437" s="83">
        <v>3876051.3869240298</v>
      </c>
      <c r="AL437" s="83">
        <v>0</v>
      </c>
      <c r="AM437" s="83">
        <v>0</v>
      </c>
      <c r="AN437" s="83">
        <v>28030655.2561053</v>
      </c>
      <c r="AO437" s="83">
        <v>22.124059093845801</v>
      </c>
      <c r="AP437" s="83">
        <v>789.28083884257501</v>
      </c>
    </row>
    <row r="438" spans="1:42" x14ac:dyDescent="0.2">
      <c r="A438" s="83" t="s">
        <v>332</v>
      </c>
      <c r="B438" s="83">
        <v>2028</v>
      </c>
      <c r="C438" s="83" t="s">
        <v>333</v>
      </c>
      <c r="D438" s="83" t="s">
        <v>297</v>
      </c>
      <c r="E438" s="83">
        <v>0</v>
      </c>
      <c r="F438" s="83">
        <v>2836.4629999999902</v>
      </c>
      <c r="G438" s="83">
        <v>1</v>
      </c>
      <c r="H438" s="83">
        <v>664.4</v>
      </c>
      <c r="I438" s="83">
        <v>358.7</v>
      </c>
      <c r="J438" s="83">
        <v>1037.7</v>
      </c>
      <c r="K438" s="83">
        <v>5.4</v>
      </c>
      <c r="L438" s="83">
        <v>852.60199999999998</v>
      </c>
      <c r="M438" s="83">
        <v>487.11727272727302</v>
      </c>
      <c r="N438" s="83">
        <v>0</v>
      </c>
      <c r="O438" s="83">
        <v>0</v>
      </c>
      <c r="P438" s="83">
        <v>2</v>
      </c>
      <c r="Q438" s="83">
        <v>0</v>
      </c>
      <c r="R438" s="83">
        <v>0</v>
      </c>
      <c r="S438" s="83">
        <v>0</v>
      </c>
      <c r="T438" s="83">
        <v>79.900000000000006</v>
      </c>
      <c r="U438" s="83">
        <v>0</v>
      </c>
      <c r="V438" s="83">
        <v>1216</v>
      </c>
      <c r="W438" s="83">
        <v>14646.036480000001</v>
      </c>
      <c r="X438" s="83">
        <v>0</v>
      </c>
      <c r="Y438" s="83">
        <v>20116549.5865824</v>
      </c>
      <c r="Z438" s="83">
        <v>2757.6393600000001</v>
      </c>
      <c r="AA438" s="83">
        <v>942567.97415466001</v>
      </c>
      <c r="AB438" s="83">
        <v>1161617.9462113299</v>
      </c>
      <c r="AC438" s="83">
        <v>58201.4399999999</v>
      </c>
      <c r="AD438" s="83">
        <v>0</v>
      </c>
      <c r="AE438" s="83">
        <v>202104.99177600001</v>
      </c>
      <c r="AF438" s="83">
        <v>0</v>
      </c>
      <c r="AG438" s="83">
        <v>0</v>
      </c>
      <c r="AH438" s="83">
        <v>0</v>
      </c>
      <c r="AI438" s="83">
        <v>931601.17657134496</v>
      </c>
      <c r="AJ438" s="83">
        <v>0</v>
      </c>
      <c r="AK438" s="83">
        <v>3857831.1581274802</v>
      </c>
      <c r="AL438" s="83">
        <v>0</v>
      </c>
      <c r="AM438" s="83">
        <v>0</v>
      </c>
      <c r="AN438" s="83">
        <v>27289093.9492632</v>
      </c>
      <c r="AO438" s="83">
        <v>21.707293569650599</v>
      </c>
      <c r="AP438" s="83">
        <v>795.45673484101701</v>
      </c>
    </row>
    <row r="439" spans="1:42" x14ac:dyDescent="0.2">
      <c r="A439" s="83" t="s">
        <v>332</v>
      </c>
      <c r="B439" s="83">
        <v>2030</v>
      </c>
      <c r="C439" s="83" t="s">
        <v>333</v>
      </c>
      <c r="D439" s="83" t="s">
        <v>297</v>
      </c>
      <c r="E439" s="83">
        <v>0</v>
      </c>
      <c r="F439" s="83">
        <v>2836.4629999999902</v>
      </c>
      <c r="G439" s="83">
        <v>1</v>
      </c>
      <c r="H439" s="83">
        <v>664.4</v>
      </c>
      <c r="I439" s="83">
        <v>358.7</v>
      </c>
      <c r="J439" s="83">
        <v>1217.60057046017</v>
      </c>
      <c r="K439" s="83">
        <v>5.4</v>
      </c>
      <c r="L439" s="83">
        <v>852.60199999999998</v>
      </c>
      <c r="M439" s="83">
        <v>538.02727272727304</v>
      </c>
      <c r="N439" s="83">
        <v>0</v>
      </c>
      <c r="O439" s="83">
        <v>0</v>
      </c>
      <c r="P439" s="83">
        <v>71.394456777611097</v>
      </c>
      <c r="Q439" s="83">
        <v>0</v>
      </c>
      <c r="R439" s="83">
        <v>0</v>
      </c>
      <c r="S439" s="83">
        <v>0</v>
      </c>
      <c r="T439" s="83">
        <v>79.900000000000006</v>
      </c>
      <c r="U439" s="83">
        <v>0</v>
      </c>
      <c r="V439" s="83">
        <v>202374.08888139299</v>
      </c>
      <c r="W439" s="83">
        <v>14646.036480000001</v>
      </c>
      <c r="X439" s="83">
        <v>0</v>
      </c>
      <c r="Y439" s="83">
        <v>19275630.2915424</v>
      </c>
      <c r="Z439" s="83">
        <v>2534.6121600000001</v>
      </c>
      <c r="AA439" s="83">
        <v>1041078.4114782</v>
      </c>
      <c r="AB439" s="83">
        <v>1229770.9365796801</v>
      </c>
      <c r="AC439" s="83">
        <v>58201.4399999999</v>
      </c>
      <c r="AD439" s="83">
        <v>0</v>
      </c>
      <c r="AE439" s="83">
        <v>202104.99177600001</v>
      </c>
      <c r="AF439" s="83">
        <v>0</v>
      </c>
      <c r="AG439" s="83">
        <v>0</v>
      </c>
      <c r="AH439" s="83">
        <v>0</v>
      </c>
      <c r="AI439" s="83">
        <v>916868.33580350305</v>
      </c>
      <c r="AJ439" s="83">
        <v>0</v>
      </c>
      <c r="AK439" s="83">
        <v>4654201.2289445298</v>
      </c>
      <c r="AL439" s="83">
        <v>0</v>
      </c>
      <c r="AM439" s="83">
        <v>0</v>
      </c>
      <c r="AN439" s="83">
        <v>27597410.373645701</v>
      </c>
      <c r="AO439" s="83">
        <v>20.887226931822099</v>
      </c>
      <c r="AP439" s="83">
        <v>756.85459791431902</v>
      </c>
    </row>
    <row r="440" spans="1:42" x14ac:dyDescent="0.2">
      <c r="A440" s="83" t="s">
        <v>332</v>
      </c>
      <c r="B440" s="83">
        <v>2032</v>
      </c>
      <c r="C440" s="83" t="s">
        <v>333</v>
      </c>
      <c r="D440" s="83" t="s">
        <v>297</v>
      </c>
      <c r="E440" s="83">
        <v>0</v>
      </c>
      <c r="F440" s="83">
        <v>2836.4629999999902</v>
      </c>
      <c r="G440" s="83">
        <v>1</v>
      </c>
      <c r="H440" s="83">
        <v>664.4</v>
      </c>
      <c r="I440" s="83">
        <v>358.7</v>
      </c>
      <c r="J440" s="83">
        <v>1573.56609459126</v>
      </c>
      <c r="K440" s="83">
        <v>5.4</v>
      </c>
      <c r="L440" s="83">
        <v>852.60199999999998</v>
      </c>
      <c r="M440" s="83">
        <v>577.44090909090801</v>
      </c>
      <c r="N440" s="83">
        <v>0</v>
      </c>
      <c r="O440" s="83">
        <v>0</v>
      </c>
      <c r="P440" s="83">
        <v>211.71000291301701</v>
      </c>
      <c r="Q440" s="83">
        <v>0</v>
      </c>
      <c r="R440" s="83">
        <v>0</v>
      </c>
      <c r="S440" s="83">
        <v>0</v>
      </c>
      <c r="T440" s="83">
        <v>79.900000000000006</v>
      </c>
      <c r="U440" s="83">
        <v>0</v>
      </c>
      <c r="V440" s="83">
        <v>470877.11118491198</v>
      </c>
      <c r="W440" s="83">
        <v>14646.036480000001</v>
      </c>
      <c r="X440" s="83">
        <v>0</v>
      </c>
      <c r="Y440" s="83">
        <v>19116169.856342401</v>
      </c>
      <c r="Z440" s="83">
        <v>2534.6121600000001</v>
      </c>
      <c r="AA440" s="83">
        <v>1117343.4783548999</v>
      </c>
      <c r="AB440" s="83">
        <v>765952.98262785596</v>
      </c>
      <c r="AC440" s="83">
        <v>58201.4399999999</v>
      </c>
      <c r="AD440" s="83">
        <v>0</v>
      </c>
      <c r="AE440" s="83">
        <v>202104.99177600001</v>
      </c>
      <c r="AF440" s="83">
        <v>0</v>
      </c>
      <c r="AG440" s="83">
        <v>0</v>
      </c>
      <c r="AH440" s="83">
        <v>0</v>
      </c>
      <c r="AI440" s="83">
        <v>889688.09874394105</v>
      </c>
      <c r="AJ440" s="83">
        <v>0</v>
      </c>
      <c r="AK440" s="83">
        <v>6317796.2263346398</v>
      </c>
      <c r="AL440" s="83">
        <v>0</v>
      </c>
      <c r="AM440" s="83">
        <v>0</v>
      </c>
      <c r="AN440" s="83">
        <v>28955314.8340046</v>
      </c>
      <c r="AO440" s="83">
        <v>20.5010208946501</v>
      </c>
      <c r="AP440" s="83">
        <v>708.02272440063496</v>
      </c>
    </row>
    <row r="441" spans="1:42" x14ac:dyDescent="0.2">
      <c r="A441" s="83" t="s">
        <v>332</v>
      </c>
      <c r="B441" s="83">
        <v>2034</v>
      </c>
      <c r="C441" s="83" t="s">
        <v>333</v>
      </c>
      <c r="D441" s="83" t="s">
        <v>297</v>
      </c>
      <c r="E441" s="83">
        <v>0</v>
      </c>
      <c r="F441" s="83">
        <v>2651.663</v>
      </c>
      <c r="G441" s="83">
        <v>1</v>
      </c>
      <c r="H441" s="83">
        <v>664.4</v>
      </c>
      <c r="I441" s="83">
        <v>358.7</v>
      </c>
      <c r="J441" s="83">
        <v>2153.17481153366</v>
      </c>
      <c r="K441" s="83">
        <v>5.4</v>
      </c>
      <c r="L441" s="83">
        <v>852.60199999999998</v>
      </c>
      <c r="M441" s="83">
        <v>610.04727272727303</v>
      </c>
      <c r="N441" s="83">
        <v>0</v>
      </c>
      <c r="O441" s="83">
        <v>0</v>
      </c>
      <c r="P441" s="83">
        <v>332.438340211634</v>
      </c>
      <c r="Q441" s="83">
        <v>0</v>
      </c>
      <c r="R441" s="83">
        <v>0</v>
      </c>
      <c r="S441" s="83">
        <v>0</v>
      </c>
      <c r="T441" s="83">
        <v>79.900000000000006</v>
      </c>
      <c r="U441" s="83">
        <v>0</v>
      </c>
      <c r="V441" s="83">
        <v>707766.16490430397</v>
      </c>
      <c r="W441" s="83">
        <v>14646.036480000001</v>
      </c>
      <c r="X441" s="83">
        <v>0</v>
      </c>
      <c r="Y441" s="83">
        <v>17892216.629846402</v>
      </c>
      <c r="Z441" s="83">
        <v>2534.6121600000001</v>
      </c>
      <c r="AA441" s="83">
        <v>1180436.5276840799</v>
      </c>
      <c r="AB441" s="83">
        <v>762749.47927799996</v>
      </c>
      <c r="AC441" s="83">
        <v>58201.4399999999</v>
      </c>
      <c r="AD441" s="83">
        <v>0</v>
      </c>
      <c r="AE441" s="83">
        <v>202104.99177600001</v>
      </c>
      <c r="AF441" s="83">
        <v>0</v>
      </c>
      <c r="AG441" s="83">
        <v>0</v>
      </c>
      <c r="AH441" s="83">
        <v>0</v>
      </c>
      <c r="AI441" s="83">
        <v>893137.492449429</v>
      </c>
      <c r="AJ441" s="83">
        <v>0</v>
      </c>
      <c r="AK441" s="83">
        <v>8940421.3367539793</v>
      </c>
      <c r="AL441" s="83">
        <v>0</v>
      </c>
      <c r="AM441" s="83">
        <v>0</v>
      </c>
      <c r="AN441" s="83">
        <v>30654214.711332101</v>
      </c>
      <c r="AO441" s="83">
        <v>19.2810537720875</v>
      </c>
      <c r="AP441" s="83">
        <v>628.985408814263</v>
      </c>
    </row>
    <row r="442" spans="1:42" x14ac:dyDescent="0.2">
      <c r="A442" s="83" t="s">
        <v>332</v>
      </c>
      <c r="B442" s="83">
        <v>2036</v>
      </c>
      <c r="C442" s="83" t="s">
        <v>333</v>
      </c>
      <c r="D442" s="83" t="s">
        <v>297</v>
      </c>
      <c r="E442" s="83">
        <v>0</v>
      </c>
      <c r="F442" s="83">
        <v>2466.8629999999998</v>
      </c>
      <c r="G442" s="83">
        <v>1</v>
      </c>
      <c r="H442" s="83">
        <v>664.4</v>
      </c>
      <c r="I442" s="83">
        <v>358.7</v>
      </c>
      <c r="J442" s="83">
        <v>5944.9397280038702</v>
      </c>
      <c r="K442" s="83">
        <v>5.4</v>
      </c>
      <c r="L442" s="83">
        <v>852.60199999999998</v>
      </c>
      <c r="M442" s="83">
        <v>640.04</v>
      </c>
      <c r="N442" s="83">
        <v>0</v>
      </c>
      <c r="O442" s="83">
        <v>0</v>
      </c>
      <c r="P442" s="83">
        <v>1352.17228435577</v>
      </c>
      <c r="Q442" s="83">
        <v>0</v>
      </c>
      <c r="R442" s="83">
        <v>0</v>
      </c>
      <c r="S442" s="83">
        <v>0</v>
      </c>
      <c r="T442" s="83">
        <v>79.900000000000006</v>
      </c>
      <c r="U442" s="83">
        <v>0</v>
      </c>
      <c r="V442" s="83">
        <v>3171796.70465635</v>
      </c>
      <c r="W442" s="83">
        <v>14646.036480000001</v>
      </c>
      <c r="X442" s="83">
        <v>0</v>
      </c>
      <c r="Y442" s="83">
        <v>16338338.3559177</v>
      </c>
      <c r="Z442" s="83">
        <v>2534.6121600000001</v>
      </c>
      <c r="AA442" s="83">
        <v>1238472.2118357599</v>
      </c>
      <c r="AB442" s="83">
        <v>0</v>
      </c>
      <c r="AC442" s="83">
        <v>58201.4399999999</v>
      </c>
      <c r="AD442" s="83">
        <v>0</v>
      </c>
      <c r="AE442" s="83">
        <v>202104.99177600001</v>
      </c>
      <c r="AF442" s="83">
        <v>0</v>
      </c>
      <c r="AG442" s="83">
        <v>0</v>
      </c>
      <c r="AH442" s="83">
        <v>0</v>
      </c>
      <c r="AI442" s="83">
        <v>784433.44963712001</v>
      </c>
      <c r="AJ442" s="83">
        <v>0</v>
      </c>
      <c r="AK442" s="83">
        <v>26836826.909496602</v>
      </c>
      <c r="AL442" s="83">
        <v>0</v>
      </c>
      <c r="AM442" s="83">
        <v>0</v>
      </c>
      <c r="AN442" s="83">
        <v>48647354.7119596</v>
      </c>
      <c r="AO442" s="83">
        <v>17.363331112122399</v>
      </c>
      <c r="AP442" s="83">
        <v>356.92241057978299</v>
      </c>
    </row>
    <row r="443" spans="1:42" x14ac:dyDescent="0.2">
      <c r="A443" s="83" t="s">
        <v>332</v>
      </c>
      <c r="B443" s="83">
        <v>2038</v>
      </c>
      <c r="C443" s="83" t="s">
        <v>333</v>
      </c>
      <c r="D443" s="83" t="s">
        <v>297</v>
      </c>
      <c r="E443" s="83">
        <v>0</v>
      </c>
      <c r="F443" s="83">
        <v>2466.8629999999998</v>
      </c>
      <c r="G443" s="83">
        <v>1</v>
      </c>
      <c r="H443" s="83">
        <v>664.4</v>
      </c>
      <c r="I443" s="83">
        <v>358.7</v>
      </c>
      <c r="J443" s="83">
        <v>6929.4620239017804</v>
      </c>
      <c r="K443" s="83">
        <v>3.2</v>
      </c>
      <c r="L443" s="83">
        <v>852.60199999999998</v>
      </c>
      <c r="M443" s="83">
        <v>666.845454545454</v>
      </c>
      <c r="N443" s="83">
        <v>0</v>
      </c>
      <c r="O443" s="83">
        <v>0</v>
      </c>
      <c r="P443" s="83">
        <v>1671.4266118375001</v>
      </c>
      <c r="Q443" s="83">
        <v>0</v>
      </c>
      <c r="R443" s="83">
        <v>0</v>
      </c>
      <c r="S443" s="83">
        <v>0</v>
      </c>
      <c r="T443" s="83">
        <v>79.900000000000006</v>
      </c>
      <c r="U443" s="83">
        <v>0</v>
      </c>
      <c r="V443" s="83">
        <v>3136089.6759502101</v>
      </c>
      <c r="W443" s="83">
        <v>14646.036480000001</v>
      </c>
      <c r="X443" s="83">
        <v>0</v>
      </c>
      <c r="Y443" s="83">
        <v>16338338.3559177</v>
      </c>
      <c r="Z443" s="83">
        <v>2757.6393600000001</v>
      </c>
      <c r="AA443" s="83">
        <v>1290340.5490961999</v>
      </c>
      <c r="AB443" s="83">
        <v>0</v>
      </c>
      <c r="AC443" s="83">
        <v>58201.4399999999</v>
      </c>
      <c r="AD443" s="83">
        <v>0</v>
      </c>
      <c r="AE443" s="83">
        <v>202104.99177600001</v>
      </c>
      <c r="AF443" s="83">
        <v>0</v>
      </c>
      <c r="AG443" s="83">
        <v>0</v>
      </c>
      <c r="AH443" s="83">
        <v>0</v>
      </c>
      <c r="AI443" s="83">
        <v>868406.18366767198</v>
      </c>
      <c r="AJ443" s="83">
        <v>0</v>
      </c>
      <c r="AK443" s="83">
        <v>31270035.389986601</v>
      </c>
      <c r="AL443" s="83">
        <v>0</v>
      </c>
      <c r="AM443" s="83">
        <v>0</v>
      </c>
      <c r="AN443" s="83">
        <v>53180920.262234397</v>
      </c>
      <c r="AO443" s="83">
        <v>17.363331112122399</v>
      </c>
      <c r="AP443" s="83">
        <v>326.49549925996001</v>
      </c>
    </row>
    <row r="444" spans="1:42" x14ac:dyDescent="0.2">
      <c r="A444" s="83" t="s">
        <v>332</v>
      </c>
      <c r="B444" s="83">
        <v>2040</v>
      </c>
      <c r="C444" s="83" t="s">
        <v>333</v>
      </c>
      <c r="D444" s="83" t="s">
        <v>297</v>
      </c>
      <c r="E444" s="83">
        <v>0</v>
      </c>
      <c r="F444" s="83">
        <v>2466.8629999999998</v>
      </c>
      <c r="G444" s="83">
        <v>1</v>
      </c>
      <c r="H444" s="83">
        <v>664.4</v>
      </c>
      <c r="I444" s="83">
        <v>328.7</v>
      </c>
      <c r="J444" s="83">
        <v>8786.2440239017797</v>
      </c>
      <c r="K444" s="83">
        <v>3.2</v>
      </c>
      <c r="L444" s="83">
        <v>852.60199999999998</v>
      </c>
      <c r="M444" s="83">
        <v>696.25363636363602</v>
      </c>
      <c r="N444" s="83">
        <v>0</v>
      </c>
      <c r="O444" s="83">
        <v>0</v>
      </c>
      <c r="P444" s="83">
        <v>2170.16660293411</v>
      </c>
      <c r="Q444" s="83">
        <v>0</v>
      </c>
      <c r="R444" s="83">
        <v>0</v>
      </c>
      <c r="S444" s="83">
        <v>0</v>
      </c>
      <c r="T444" s="83">
        <v>79.900000000000006</v>
      </c>
      <c r="U444" s="83">
        <v>0</v>
      </c>
      <c r="V444" s="83">
        <v>3709083.7891748799</v>
      </c>
      <c r="W444" s="83">
        <v>14646.036480000001</v>
      </c>
      <c r="X444" s="83">
        <v>0</v>
      </c>
      <c r="Y444" s="83">
        <v>16338338.3559177</v>
      </c>
      <c r="Z444" s="83">
        <v>2757.6393600000001</v>
      </c>
      <c r="AA444" s="83">
        <v>1347245.1425316599</v>
      </c>
      <c r="AB444" s="83">
        <v>0</v>
      </c>
      <c r="AC444" s="83">
        <v>58201.4399999999</v>
      </c>
      <c r="AD444" s="83">
        <v>0</v>
      </c>
      <c r="AE444" s="83">
        <v>202104.99177600001</v>
      </c>
      <c r="AF444" s="83">
        <v>0</v>
      </c>
      <c r="AG444" s="83">
        <v>0</v>
      </c>
      <c r="AH444" s="83">
        <v>0</v>
      </c>
      <c r="AI444" s="83">
        <v>676645.868527869</v>
      </c>
      <c r="AJ444" s="83">
        <v>0</v>
      </c>
      <c r="AK444" s="83">
        <v>39071806.807860002</v>
      </c>
      <c r="AL444" s="83">
        <v>0</v>
      </c>
      <c r="AM444" s="83">
        <v>0</v>
      </c>
      <c r="AN444" s="83">
        <v>61420830.071628101</v>
      </c>
      <c r="AO444" s="83">
        <v>17.363331112122399</v>
      </c>
      <c r="AP444" s="83">
        <v>282.69450432163597</v>
      </c>
    </row>
    <row r="445" spans="1:42" x14ac:dyDescent="0.2">
      <c r="A445" s="83" t="s">
        <v>332</v>
      </c>
      <c r="B445" s="83">
        <v>2042</v>
      </c>
      <c r="C445" s="83" t="s">
        <v>333</v>
      </c>
      <c r="D445" s="83" t="s">
        <v>297</v>
      </c>
      <c r="E445" s="83">
        <v>0</v>
      </c>
      <c r="F445" s="83">
        <v>2466.8629999999998</v>
      </c>
      <c r="G445" s="83">
        <v>0</v>
      </c>
      <c r="H445" s="83">
        <v>664.4</v>
      </c>
      <c r="I445" s="83">
        <v>276.2</v>
      </c>
      <c r="J445" s="83">
        <v>8990.0197280038701</v>
      </c>
      <c r="K445" s="83">
        <v>3.2</v>
      </c>
      <c r="L445" s="83">
        <v>852.60199999999998</v>
      </c>
      <c r="M445" s="83">
        <v>722.54272727272701</v>
      </c>
      <c r="N445" s="83">
        <v>0</v>
      </c>
      <c r="O445" s="83">
        <v>0</v>
      </c>
      <c r="P445" s="83">
        <v>2262.67962916334</v>
      </c>
      <c r="Q445" s="83">
        <v>0</v>
      </c>
      <c r="R445" s="83">
        <v>0</v>
      </c>
      <c r="S445" s="83">
        <v>0</v>
      </c>
      <c r="T445" s="83">
        <v>79.900000000000006</v>
      </c>
      <c r="U445" s="83">
        <v>0</v>
      </c>
      <c r="V445" s="83">
        <v>3599926.0705809402</v>
      </c>
      <c r="W445" s="83">
        <v>14646.036480000001</v>
      </c>
      <c r="X445" s="83">
        <v>0</v>
      </c>
      <c r="Y445" s="83">
        <v>16338338.3559177</v>
      </c>
      <c r="Z445" s="83">
        <v>0</v>
      </c>
      <c r="AA445" s="83">
        <v>1397511.80063162</v>
      </c>
      <c r="AB445" s="83">
        <v>0</v>
      </c>
      <c r="AC445" s="83">
        <v>58201.4399999999</v>
      </c>
      <c r="AD445" s="83">
        <v>0</v>
      </c>
      <c r="AE445" s="83">
        <v>202104.99177600001</v>
      </c>
      <c r="AF445" s="83">
        <v>0</v>
      </c>
      <c r="AG445" s="83">
        <v>0</v>
      </c>
      <c r="AH445" s="83">
        <v>0</v>
      </c>
      <c r="AI445" s="83">
        <v>505414.544577486</v>
      </c>
      <c r="AJ445" s="83">
        <v>0</v>
      </c>
      <c r="AK445" s="83">
        <v>40227795.727286004</v>
      </c>
      <c r="AL445" s="83">
        <v>0</v>
      </c>
      <c r="AM445" s="83">
        <v>0</v>
      </c>
      <c r="AN445" s="83">
        <v>62343938.967249803</v>
      </c>
      <c r="AO445" s="83">
        <v>17.363331112122399</v>
      </c>
      <c r="AP445" s="83">
        <v>278.50872754837599</v>
      </c>
    </row>
    <row r="446" spans="1:42" x14ac:dyDescent="0.2">
      <c r="A446" s="83" t="s">
        <v>332</v>
      </c>
      <c r="B446" s="83">
        <v>2044</v>
      </c>
      <c r="C446" s="83" t="s">
        <v>333</v>
      </c>
      <c r="D446" s="83" t="s">
        <v>297</v>
      </c>
      <c r="E446" s="83">
        <v>0</v>
      </c>
      <c r="F446" s="83">
        <v>1881.663</v>
      </c>
      <c r="G446" s="83">
        <v>0</v>
      </c>
      <c r="H446" s="83">
        <v>647.4</v>
      </c>
      <c r="I446" s="83">
        <v>253.9</v>
      </c>
      <c r="J446" s="83">
        <v>10931.525100000001</v>
      </c>
      <c r="K446" s="83">
        <v>3.2</v>
      </c>
      <c r="L446" s="83">
        <v>852.60199999999998</v>
      </c>
      <c r="M446" s="83">
        <v>744.26545454545499</v>
      </c>
      <c r="N446" s="83">
        <v>0</v>
      </c>
      <c r="O446" s="83">
        <v>0</v>
      </c>
      <c r="P446" s="83">
        <v>2946.9787264103602</v>
      </c>
      <c r="Q446" s="83">
        <v>0</v>
      </c>
      <c r="R446" s="83">
        <v>0</v>
      </c>
      <c r="S446" s="83">
        <v>0</v>
      </c>
      <c r="T446" s="83">
        <v>79.900000000000006</v>
      </c>
      <c r="U446" s="83">
        <v>0</v>
      </c>
      <c r="V446" s="83">
        <v>5245413.5085042901</v>
      </c>
      <c r="W446" s="83">
        <v>14646.036480000001</v>
      </c>
      <c r="X446" s="83">
        <v>0</v>
      </c>
      <c r="Y446" s="83">
        <v>12462486.472013701</v>
      </c>
      <c r="Z446" s="83">
        <v>0</v>
      </c>
      <c r="AA446" s="83">
        <v>1296570.2652263199</v>
      </c>
      <c r="AB446" s="83">
        <v>0</v>
      </c>
      <c r="AC446" s="83">
        <v>56712.24</v>
      </c>
      <c r="AD446" s="83">
        <v>0</v>
      </c>
      <c r="AE446" s="83">
        <v>202104.99177600001</v>
      </c>
      <c r="AF446" s="83">
        <v>0</v>
      </c>
      <c r="AG446" s="83">
        <v>0</v>
      </c>
      <c r="AH446" s="83">
        <v>0</v>
      </c>
      <c r="AI446" s="83">
        <v>612419.78759207705</v>
      </c>
      <c r="AJ446" s="83">
        <v>0</v>
      </c>
      <c r="AK446" s="83">
        <v>48683645.690156303</v>
      </c>
      <c r="AL446" s="83">
        <v>0</v>
      </c>
      <c r="AM446" s="83">
        <v>0</v>
      </c>
      <c r="AN446" s="83">
        <v>68573998.991748795</v>
      </c>
      <c r="AO446" s="83">
        <v>13.5026334601308</v>
      </c>
      <c r="AP446" s="83">
        <v>196.90602354626401</v>
      </c>
    </row>
    <row r="447" spans="1:42" x14ac:dyDescent="0.2">
      <c r="A447" s="83" t="s">
        <v>332</v>
      </c>
      <c r="B447" s="83">
        <v>2046</v>
      </c>
      <c r="C447" s="83" t="s">
        <v>333</v>
      </c>
      <c r="D447" s="83" t="s">
        <v>297</v>
      </c>
      <c r="E447" s="83">
        <v>0</v>
      </c>
      <c r="F447" s="83">
        <v>1296.463</v>
      </c>
      <c r="G447" s="83">
        <v>0</v>
      </c>
      <c r="H447" s="83">
        <v>647.4</v>
      </c>
      <c r="I447" s="83">
        <v>1149.09185240225</v>
      </c>
      <c r="J447" s="83">
        <v>11434.7157668081</v>
      </c>
      <c r="K447" s="83">
        <v>3.2</v>
      </c>
      <c r="L447" s="83">
        <v>852.60199999999998</v>
      </c>
      <c r="M447" s="83">
        <v>762.86</v>
      </c>
      <c r="N447" s="83">
        <v>0</v>
      </c>
      <c r="O447" s="83">
        <v>0</v>
      </c>
      <c r="P447" s="83">
        <v>3343.4540176079099</v>
      </c>
      <c r="Q447" s="83">
        <v>0</v>
      </c>
      <c r="R447" s="83">
        <v>0</v>
      </c>
      <c r="S447" s="83">
        <v>0</v>
      </c>
      <c r="T447" s="83">
        <v>79.900000000000006</v>
      </c>
      <c r="U447" s="83">
        <v>0</v>
      </c>
      <c r="V447" s="83">
        <v>5626621.7740932098</v>
      </c>
      <c r="W447" s="83">
        <v>14646.036480000001</v>
      </c>
      <c r="X447" s="83">
        <v>0</v>
      </c>
      <c r="Y447" s="83">
        <v>8586634.5881097596</v>
      </c>
      <c r="Z447" s="83">
        <v>0</v>
      </c>
      <c r="AA447" s="83">
        <v>1476127.9162568401</v>
      </c>
      <c r="AB447" s="83">
        <v>0</v>
      </c>
      <c r="AC447" s="83">
        <v>56712.24</v>
      </c>
      <c r="AD447" s="83">
        <v>0</v>
      </c>
      <c r="AE447" s="83">
        <v>202104.99177600001</v>
      </c>
      <c r="AF447" s="83">
        <v>0</v>
      </c>
      <c r="AG447" s="83">
        <v>0</v>
      </c>
      <c r="AH447" s="83">
        <v>0</v>
      </c>
      <c r="AI447" s="83">
        <v>3058630.27046576</v>
      </c>
      <c r="AJ447" s="83">
        <v>0</v>
      </c>
      <c r="AK447" s="83">
        <v>50607682.422699504</v>
      </c>
      <c r="AL447" s="83">
        <v>0</v>
      </c>
      <c r="AM447" s="83">
        <v>0</v>
      </c>
      <c r="AN447" s="83">
        <v>69629160.239881098</v>
      </c>
      <c r="AO447" s="83">
        <v>9.6446104948927793</v>
      </c>
      <c r="AP447" s="83">
        <v>138.51395682018699</v>
      </c>
    </row>
    <row r="448" spans="1:42" x14ac:dyDescent="0.2">
      <c r="A448" s="83" t="s">
        <v>332</v>
      </c>
      <c r="B448" s="83">
        <v>2048</v>
      </c>
      <c r="C448" s="83" t="s">
        <v>333</v>
      </c>
      <c r="D448" s="83" t="s">
        <v>297</v>
      </c>
      <c r="E448" s="83">
        <v>0</v>
      </c>
      <c r="F448" s="83">
        <v>1130.42</v>
      </c>
      <c r="G448" s="83">
        <v>0</v>
      </c>
      <c r="H448" s="83">
        <v>647.4</v>
      </c>
      <c r="I448" s="83">
        <v>1126.29185240225</v>
      </c>
      <c r="J448" s="83">
        <v>12412.105767336199</v>
      </c>
      <c r="K448" s="83">
        <v>3.2</v>
      </c>
      <c r="L448" s="83">
        <v>852.60199999999998</v>
      </c>
      <c r="M448" s="83">
        <v>790.25909090909101</v>
      </c>
      <c r="N448" s="83">
        <v>0</v>
      </c>
      <c r="O448" s="83">
        <v>0</v>
      </c>
      <c r="P448" s="83">
        <v>4190.4225800631702</v>
      </c>
      <c r="Q448" s="83">
        <v>0</v>
      </c>
      <c r="R448" s="83">
        <v>0</v>
      </c>
      <c r="S448" s="83">
        <v>0</v>
      </c>
      <c r="T448" s="83">
        <v>79.900000000000006</v>
      </c>
      <c r="U448" s="83">
        <v>0</v>
      </c>
      <c r="V448" s="83">
        <v>7075421.5228690198</v>
      </c>
      <c r="W448" s="83">
        <v>14646.036480000001</v>
      </c>
      <c r="X448" s="83">
        <v>0</v>
      </c>
      <c r="Y448" s="83">
        <v>7174087.4357184004</v>
      </c>
      <c r="Z448" s="83">
        <v>0</v>
      </c>
      <c r="AA448" s="83">
        <v>1529144.9350689</v>
      </c>
      <c r="AB448" s="83">
        <v>0</v>
      </c>
      <c r="AC448" s="83">
        <v>56712.24</v>
      </c>
      <c r="AD448" s="83">
        <v>0</v>
      </c>
      <c r="AE448" s="83">
        <v>202104.99177600001</v>
      </c>
      <c r="AF448" s="83">
        <v>0</v>
      </c>
      <c r="AG448" s="83">
        <v>0</v>
      </c>
      <c r="AH448" s="83">
        <v>0</v>
      </c>
      <c r="AI448" s="83">
        <v>3137951.05366854</v>
      </c>
      <c r="AJ448" s="83">
        <v>0</v>
      </c>
      <c r="AK448" s="83">
        <v>54958210.868216902</v>
      </c>
      <c r="AL448" s="83">
        <v>0</v>
      </c>
      <c r="AM448" s="83">
        <v>0</v>
      </c>
      <c r="AN448" s="83">
        <v>74148279.083797798</v>
      </c>
      <c r="AO448" s="83">
        <v>8.0800494000336194</v>
      </c>
      <c r="AP448" s="83">
        <v>108.971502776241</v>
      </c>
    </row>
    <row r="449" spans="1:42" x14ac:dyDescent="0.2">
      <c r="A449" s="83" t="s">
        <v>332</v>
      </c>
      <c r="B449" s="83">
        <v>2050</v>
      </c>
      <c r="C449" s="83" t="s">
        <v>333</v>
      </c>
      <c r="D449" s="83" t="s">
        <v>297</v>
      </c>
      <c r="E449" s="83">
        <v>0</v>
      </c>
      <c r="F449" s="83">
        <v>1130.42</v>
      </c>
      <c r="G449" s="83">
        <v>0</v>
      </c>
      <c r="H449" s="83">
        <v>509.4</v>
      </c>
      <c r="I449" s="83">
        <v>1246.3613721289601</v>
      </c>
      <c r="J449" s="83">
        <v>12790.861618069801</v>
      </c>
      <c r="K449" s="83">
        <v>3.2</v>
      </c>
      <c r="L449" s="83">
        <v>852.60199999999998</v>
      </c>
      <c r="M449" s="83">
        <v>815.57909090909095</v>
      </c>
      <c r="N449" s="83">
        <v>0</v>
      </c>
      <c r="O449" s="83">
        <v>0</v>
      </c>
      <c r="P449" s="83">
        <v>4356.0114955113904</v>
      </c>
      <c r="Q449" s="83">
        <v>0</v>
      </c>
      <c r="R449" s="83">
        <v>0</v>
      </c>
      <c r="S449" s="83">
        <v>0</v>
      </c>
      <c r="T449" s="83">
        <v>79.900000000000006</v>
      </c>
      <c r="U449" s="83">
        <v>0</v>
      </c>
      <c r="V449" s="83">
        <v>6572971.9374781502</v>
      </c>
      <c r="W449" s="83">
        <v>14646.036480000001</v>
      </c>
      <c r="X449" s="83">
        <v>0</v>
      </c>
      <c r="Y449" s="83">
        <v>7174087.4357184004</v>
      </c>
      <c r="Z449" s="83">
        <v>0</v>
      </c>
      <c r="AA449" s="83">
        <v>1575051.9621503099</v>
      </c>
      <c r="AB449" s="83">
        <v>0</v>
      </c>
      <c r="AC449" s="83">
        <v>44623.44</v>
      </c>
      <c r="AD449" s="83">
        <v>0</v>
      </c>
      <c r="AE449" s="83">
        <v>202104.99177600001</v>
      </c>
      <c r="AF449" s="83">
        <v>0</v>
      </c>
      <c r="AG449" s="83">
        <v>0</v>
      </c>
      <c r="AH449" s="83">
        <v>0</v>
      </c>
      <c r="AI449" s="83">
        <v>2978074.5153501998</v>
      </c>
      <c r="AJ449" s="83">
        <v>0</v>
      </c>
      <c r="AK449" s="83">
        <v>56633101.249030203</v>
      </c>
      <c r="AL449" s="83">
        <v>0</v>
      </c>
      <c r="AM449" s="83">
        <v>0</v>
      </c>
      <c r="AN449" s="83">
        <v>75194661.567983299</v>
      </c>
      <c r="AO449" s="83">
        <v>8.0717383500336197</v>
      </c>
      <c r="AP449" s="83">
        <v>107.344566512025</v>
      </c>
    </row>
    <row r="450" spans="1:42" x14ac:dyDescent="0.2">
      <c r="A450" s="83" t="s">
        <v>334</v>
      </c>
      <c r="B450" s="83">
        <v>2020</v>
      </c>
      <c r="C450" s="83" t="s">
        <v>335</v>
      </c>
      <c r="D450" s="83" t="s">
        <v>297</v>
      </c>
      <c r="E450" s="83">
        <v>0</v>
      </c>
      <c r="F450" s="83">
        <v>0</v>
      </c>
      <c r="G450" s="83">
        <v>0</v>
      </c>
      <c r="H450" s="83">
        <v>102</v>
      </c>
      <c r="I450" s="83">
        <v>0</v>
      </c>
      <c r="J450" s="83">
        <v>103.5</v>
      </c>
      <c r="K450" s="83">
        <v>0</v>
      </c>
      <c r="L450" s="83">
        <v>0</v>
      </c>
      <c r="M450" s="83">
        <v>10.1881818181818</v>
      </c>
      <c r="N450" s="83">
        <v>0</v>
      </c>
      <c r="O450" s="83">
        <v>0</v>
      </c>
      <c r="P450" s="83">
        <v>0</v>
      </c>
      <c r="Q450" s="83">
        <v>0</v>
      </c>
      <c r="R450" s="83">
        <v>0</v>
      </c>
      <c r="S450" s="83">
        <v>0</v>
      </c>
      <c r="T450" s="83">
        <v>0</v>
      </c>
      <c r="U450" s="83">
        <v>0</v>
      </c>
      <c r="V450" s="83">
        <v>0</v>
      </c>
      <c r="W450" s="83">
        <v>0</v>
      </c>
      <c r="X450" s="83">
        <v>0</v>
      </c>
      <c r="Y450" s="83">
        <v>0</v>
      </c>
      <c r="Z450" s="83">
        <v>0</v>
      </c>
      <c r="AA450" s="83">
        <v>16178.13068004</v>
      </c>
      <c r="AB450" s="83">
        <v>0</v>
      </c>
      <c r="AC450" s="83">
        <v>8935.2000000000007</v>
      </c>
      <c r="AD450" s="83">
        <v>0</v>
      </c>
      <c r="AE450" s="83">
        <v>0</v>
      </c>
      <c r="AF450" s="83">
        <v>0</v>
      </c>
      <c r="AG450" s="83">
        <v>0</v>
      </c>
      <c r="AH450" s="83">
        <v>0</v>
      </c>
      <c r="AI450" s="83">
        <v>0</v>
      </c>
      <c r="AJ450" s="83">
        <v>0</v>
      </c>
      <c r="AK450" s="83">
        <v>380266.86506849999</v>
      </c>
      <c r="AL450" s="83">
        <v>0</v>
      </c>
      <c r="AM450" s="83">
        <v>0</v>
      </c>
      <c r="AN450" s="83">
        <v>405380.19574853999</v>
      </c>
      <c r="AO450" s="83">
        <v>1.0559917199999999E-2</v>
      </c>
      <c r="AP450" s="83">
        <v>26.0494156121785</v>
      </c>
    </row>
    <row r="451" spans="1:42" x14ac:dyDescent="0.2">
      <c r="A451" s="83" t="s">
        <v>334</v>
      </c>
      <c r="B451" s="83">
        <v>2022</v>
      </c>
      <c r="C451" s="83" t="s">
        <v>335</v>
      </c>
      <c r="D451" s="83" t="s">
        <v>297</v>
      </c>
      <c r="E451" s="83">
        <v>0</v>
      </c>
      <c r="F451" s="83">
        <v>0</v>
      </c>
      <c r="G451" s="83">
        <v>0</v>
      </c>
      <c r="H451" s="83">
        <v>102</v>
      </c>
      <c r="I451" s="83">
        <v>0</v>
      </c>
      <c r="J451" s="83">
        <v>103.5</v>
      </c>
      <c r="K451" s="83">
        <v>0</v>
      </c>
      <c r="L451" s="83">
        <v>0</v>
      </c>
      <c r="M451" s="83">
        <v>10.8172727272726</v>
      </c>
      <c r="N451" s="83">
        <v>0</v>
      </c>
      <c r="O451" s="83">
        <v>0</v>
      </c>
      <c r="P451" s="83">
        <v>0</v>
      </c>
      <c r="Q451" s="83">
        <v>0</v>
      </c>
      <c r="R451" s="83">
        <v>0</v>
      </c>
      <c r="S451" s="83">
        <v>0</v>
      </c>
      <c r="T451" s="83">
        <v>0</v>
      </c>
      <c r="U451" s="83">
        <v>0</v>
      </c>
      <c r="V451" s="83">
        <v>0</v>
      </c>
      <c r="W451" s="83">
        <v>0</v>
      </c>
      <c r="X451" s="83">
        <v>0</v>
      </c>
      <c r="Y451" s="83">
        <v>0</v>
      </c>
      <c r="Z451" s="83">
        <v>0</v>
      </c>
      <c r="AA451" s="83">
        <v>17177.083694280002</v>
      </c>
      <c r="AB451" s="83">
        <v>0</v>
      </c>
      <c r="AC451" s="83">
        <v>8935.2000000000007</v>
      </c>
      <c r="AD451" s="83">
        <v>0</v>
      </c>
      <c r="AE451" s="83">
        <v>0</v>
      </c>
      <c r="AF451" s="83">
        <v>0</v>
      </c>
      <c r="AG451" s="83">
        <v>0</v>
      </c>
      <c r="AH451" s="83">
        <v>0</v>
      </c>
      <c r="AI451" s="83">
        <v>0</v>
      </c>
      <c r="AJ451" s="83">
        <v>0</v>
      </c>
      <c r="AK451" s="83">
        <v>472250.78992016101</v>
      </c>
      <c r="AL451" s="83">
        <v>0</v>
      </c>
      <c r="AM451" s="83">
        <v>0</v>
      </c>
      <c r="AN451" s="83">
        <v>498363.07361444097</v>
      </c>
      <c r="AO451" s="83">
        <v>1.0559917199999999E-2</v>
      </c>
      <c r="AP451" s="83">
        <v>21.1892047366448</v>
      </c>
    </row>
    <row r="452" spans="1:42" x14ac:dyDescent="0.2">
      <c r="A452" s="83" t="s">
        <v>334</v>
      </c>
      <c r="B452" s="83">
        <v>2024</v>
      </c>
      <c r="C452" s="83" t="s">
        <v>335</v>
      </c>
      <c r="D452" s="83" t="s">
        <v>297</v>
      </c>
      <c r="E452" s="83">
        <v>0</v>
      </c>
      <c r="F452" s="83">
        <v>0</v>
      </c>
      <c r="G452" s="83">
        <v>0</v>
      </c>
      <c r="H452" s="83">
        <v>102</v>
      </c>
      <c r="I452" s="83">
        <v>0</v>
      </c>
      <c r="J452" s="83">
        <v>103.5</v>
      </c>
      <c r="K452" s="83">
        <v>0</v>
      </c>
      <c r="L452" s="83">
        <v>0</v>
      </c>
      <c r="M452" s="83">
        <v>11.62</v>
      </c>
      <c r="N452" s="83">
        <v>0</v>
      </c>
      <c r="O452" s="83">
        <v>0</v>
      </c>
      <c r="P452" s="83">
        <v>0</v>
      </c>
      <c r="Q452" s="83">
        <v>0</v>
      </c>
      <c r="R452" s="83">
        <v>0</v>
      </c>
      <c r="S452" s="83">
        <v>0</v>
      </c>
      <c r="T452" s="83">
        <v>0</v>
      </c>
      <c r="U452" s="83">
        <v>0</v>
      </c>
      <c r="V452" s="83">
        <v>0</v>
      </c>
      <c r="W452" s="83">
        <v>0</v>
      </c>
      <c r="X452" s="83">
        <v>0</v>
      </c>
      <c r="Y452" s="83">
        <v>0</v>
      </c>
      <c r="Z452" s="83">
        <v>0</v>
      </c>
      <c r="AA452" s="83">
        <v>18451.759289040001</v>
      </c>
      <c r="AB452" s="83">
        <v>0</v>
      </c>
      <c r="AC452" s="83">
        <v>8935.2000000000007</v>
      </c>
      <c r="AD452" s="83">
        <v>0</v>
      </c>
      <c r="AE452" s="83">
        <v>0</v>
      </c>
      <c r="AF452" s="83">
        <v>0</v>
      </c>
      <c r="AG452" s="83">
        <v>0</v>
      </c>
      <c r="AH452" s="83">
        <v>0</v>
      </c>
      <c r="AI452" s="83">
        <v>0</v>
      </c>
      <c r="AJ452" s="83">
        <v>0</v>
      </c>
      <c r="AK452" s="83">
        <v>469686.790055322</v>
      </c>
      <c r="AL452" s="83">
        <v>0</v>
      </c>
      <c r="AM452" s="83">
        <v>0</v>
      </c>
      <c r="AN452" s="83">
        <v>497073.749344362</v>
      </c>
      <c r="AO452" s="83">
        <v>1.0559917199999999E-2</v>
      </c>
      <c r="AP452" s="83">
        <v>21.244165908838401</v>
      </c>
    </row>
    <row r="453" spans="1:42" x14ac:dyDescent="0.2">
      <c r="A453" s="83" t="s">
        <v>334</v>
      </c>
      <c r="B453" s="83">
        <v>2026</v>
      </c>
      <c r="C453" s="83" t="s">
        <v>335</v>
      </c>
      <c r="D453" s="83" t="s">
        <v>297</v>
      </c>
      <c r="E453" s="83">
        <v>0</v>
      </c>
      <c r="F453" s="83">
        <v>0</v>
      </c>
      <c r="G453" s="83">
        <v>0</v>
      </c>
      <c r="H453" s="83">
        <v>102</v>
      </c>
      <c r="I453" s="83">
        <v>0</v>
      </c>
      <c r="J453" s="83">
        <v>103.5</v>
      </c>
      <c r="K453" s="83">
        <v>0</v>
      </c>
      <c r="L453" s="83">
        <v>0</v>
      </c>
      <c r="M453" s="83">
        <v>12.955454545454399</v>
      </c>
      <c r="N453" s="83">
        <v>0</v>
      </c>
      <c r="O453" s="83">
        <v>0</v>
      </c>
      <c r="P453" s="83">
        <v>0</v>
      </c>
      <c r="Q453" s="83">
        <v>0</v>
      </c>
      <c r="R453" s="83">
        <v>0</v>
      </c>
      <c r="S453" s="83">
        <v>0</v>
      </c>
      <c r="T453" s="83">
        <v>0</v>
      </c>
      <c r="U453" s="83">
        <v>0</v>
      </c>
      <c r="V453" s="83">
        <v>0</v>
      </c>
      <c r="W453" s="83">
        <v>0</v>
      </c>
      <c r="X453" s="83">
        <v>0</v>
      </c>
      <c r="Y453" s="83">
        <v>0</v>
      </c>
      <c r="Z453" s="83">
        <v>0</v>
      </c>
      <c r="AA453" s="83">
        <v>20572.369083720001</v>
      </c>
      <c r="AB453" s="83">
        <v>0</v>
      </c>
      <c r="AC453" s="83">
        <v>8935.2000000000007</v>
      </c>
      <c r="AD453" s="83">
        <v>0</v>
      </c>
      <c r="AE453" s="83">
        <v>0</v>
      </c>
      <c r="AF453" s="83">
        <v>0</v>
      </c>
      <c r="AG453" s="83">
        <v>0</v>
      </c>
      <c r="AH453" s="83">
        <v>0</v>
      </c>
      <c r="AI453" s="83">
        <v>0</v>
      </c>
      <c r="AJ453" s="83">
        <v>0</v>
      </c>
      <c r="AK453" s="83">
        <v>467170.27166946197</v>
      </c>
      <c r="AL453" s="83">
        <v>0</v>
      </c>
      <c r="AM453" s="83">
        <v>0</v>
      </c>
      <c r="AN453" s="83">
        <v>496677.84075318201</v>
      </c>
      <c r="AO453" s="83">
        <v>1.0559917199999999E-2</v>
      </c>
      <c r="AP453" s="83">
        <v>21.261099919389402</v>
      </c>
    </row>
    <row r="454" spans="1:42" x14ac:dyDescent="0.2">
      <c r="A454" s="83" t="s">
        <v>334</v>
      </c>
      <c r="B454" s="83">
        <v>2028</v>
      </c>
      <c r="C454" s="83" t="s">
        <v>335</v>
      </c>
      <c r="D454" s="83" t="s">
        <v>297</v>
      </c>
      <c r="E454" s="83">
        <v>0</v>
      </c>
      <c r="F454" s="83">
        <v>0</v>
      </c>
      <c r="G454" s="83">
        <v>0</v>
      </c>
      <c r="H454" s="83">
        <v>51</v>
      </c>
      <c r="I454" s="83">
        <v>0</v>
      </c>
      <c r="J454" s="83">
        <v>103.5</v>
      </c>
      <c r="K454" s="83">
        <v>0</v>
      </c>
      <c r="L454" s="83">
        <v>0</v>
      </c>
      <c r="M454" s="83">
        <v>14.933636363636399</v>
      </c>
      <c r="N454" s="83">
        <v>0</v>
      </c>
      <c r="O454" s="83">
        <v>0</v>
      </c>
      <c r="P454" s="83">
        <v>0</v>
      </c>
      <c r="Q454" s="83">
        <v>0</v>
      </c>
      <c r="R454" s="83">
        <v>0</v>
      </c>
      <c r="S454" s="83">
        <v>0</v>
      </c>
      <c r="T454" s="83">
        <v>0</v>
      </c>
      <c r="U454" s="83">
        <v>0</v>
      </c>
      <c r="V454" s="83">
        <v>0</v>
      </c>
      <c r="W454" s="83">
        <v>0</v>
      </c>
      <c r="X454" s="83">
        <v>0</v>
      </c>
      <c r="Y454" s="83">
        <v>0</v>
      </c>
      <c r="Z454" s="83">
        <v>0</v>
      </c>
      <c r="AA454" s="83">
        <v>23713.585498439999</v>
      </c>
      <c r="AB454" s="83">
        <v>0</v>
      </c>
      <c r="AC454" s="83">
        <v>4467.6000000000004</v>
      </c>
      <c r="AD454" s="83">
        <v>0</v>
      </c>
      <c r="AE454" s="83">
        <v>0</v>
      </c>
      <c r="AF454" s="83">
        <v>0</v>
      </c>
      <c r="AG454" s="83">
        <v>0</v>
      </c>
      <c r="AH454" s="83">
        <v>0</v>
      </c>
      <c r="AI454" s="83">
        <v>0</v>
      </c>
      <c r="AJ454" s="83">
        <v>0</v>
      </c>
      <c r="AK454" s="83">
        <v>464653.75328360102</v>
      </c>
      <c r="AL454" s="83">
        <v>0</v>
      </c>
      <c r="AM454" s="83">
        <v>0</v>
      </c>
      <c r="AN454" s="83">
        <v>492834.93878204102</v>
      </c>
      <c r="AO454" s="83">
        <v>4.3224029999999998E-3</v>
      </c>
      <c r="AP454" s="83">
        <v>8.7704881692886705</v>
      </c>
    </row>
    <row r="455" spans="1:42" x14ac:dyDescent="0.2">
      <c r="A455" s="83" t="s">
        <v>334</v>
      </c>
      <c r="B455" s="83">
        <v>2030</v>
      </c>
      <c r="C455" s="83" t="s">
        <v>335</v>
      </c>
      <c r="D455" s="83" t="s">
        <v>297</v>
      </c>
      <c r="E455" s="83">
        <v>0</v>
      </c>
      <c r="F455" s="83">
        <v>0</v>
      </c>
      <c r="G455" s="83">
        <v>0</v>
      </c>
      <c r="H455" s="83">
        <v>34</v>
      </c>
      <c r="I455" s="83">
        <v>0</v>
      </c>
      <c r="J455" s="83">
        <v>103.5</v>
      </c>
      <c r="K455" s="83">
        <v>0</v>
      </c>
      <c r="L455" s="83">
        <v>0</v>
      </c>
      <c r="M455" s="83">
        <v>17.947272727272701</v>
      </c>
      <c r="N455" s="83">
        <v>0</v>
      </c>
      <c r="O455" s="83">
        <v>0</v>
      </c>
      <c r="P455" s="83">
        <v>0</v>
      </c>
      <c r="Q455" s="83">
        <v>0</v>
      </c>
      <c r="R455" s="83">
        <v>0</v>
      </c>
      <c r="S455" s="83">
        <v>0</v>
      </c>
      <c r="T455" s="83">
        <v>0</v>
      </c>
      <c r="U455" s="83">
        <v>0</v>
      </c>
      <c r="V455" s="83">
        <v>0</v>
      </c>
      <c r="W455" s="83">
        <v>0</v>
      </c>
      <c r="X455" s="83">
        <v>0</v>
      </c>
      <c r="Y455" s="83">
        <v>0</v>
      </c>
      <c r="Z455" s="83">
        <v>0</v>
      </c>
      <c r="AA455" s="83">
        <v>28499.032380240002</v>
      </c>
      <c r="AB455" s="83">
        <v>0</v>
      </c>
      <c r="AC455" s="83">
        <v>2978.4</v>
      </c>
      <c r="AD455" s="83">
        <v>0</v>
      </c>
      <c r="AE455" s="83">
        <v>0</v>
      </c>
      <c r="AF455" s="83">
        <v>0</v>
      </c>
      <c r="AG455" s="83">
        <v>0</v>
      </c>
      <c r="AH455" s="83">
        <v>0</v>
      </c>
      <c r="AI455" s="83">
        <v>0</v>
      </c>
      <c r="AJ455" s="83">
        <v>0</v>
      </c>
      <c r="AK455" s="83">
        <v>462137.234897741</v>
      </c>
      <c r="AL455" s="83">
        <v>0</v>
      </c>
      <c r="AM455" s="83">
        <v>0</v>
      </c>
      <c r="AN455" s="83">
        <v>493614.667277981</v>
      </c>
      <c r="AO455" s="83">
        <v>2.24303303999999E-3</v>
      </c>
      <c r="AP455" s="83">
        <v>4.5440972254109004</v>
      </c>
    </row>
    <row r="456" spans="1:42" x14ac:dyDescent="0.2">
      <c r="A456" s="83" t="s">
        <v>334</v>
      </c>
      <c r="B456" s="83">
        <v>2032</v>
      </c>
      <c r="C456" s="83" t="s">
        <v>335</v>
      </c>
      <c r="D456" s="83" t="s">
        <v>297</v>
      </c>
      <c r="E456" s="83">
        <v>0</v>
      </c>
      <c r="F456" s="83">
        <v>0</v>
      </c>
      <c r="G456" s="83">
        <v>0</v>
      </c>
      <c r="H456" s="83">
        <v>34</v>
      </c>
      <c r="I456" s="83">
        <v>0</v>
      </c>
      <c r="J456" s="83">
        <v>103.5</v>
      </c>
      <c r="K456" s="83">
        <v>0</v>
      </c>
      <c r="L456" s="83">
        <v>0</v>
      </c>
      <c r="M456" s="83">
        <v>20.6436363636364</v>
      </c>
      <c r="N456" s="83">
        <v>0</v>
      </c>
      <c r="O456" s="83">
        <v>0</v>
      </c>
      <c r="P456" s="83">
        <v>0</v>
      </c>
      <c r="Q456" s="83">
        <v>0</v>
      </c>
      <c r="R456" s="83">
        <v>0</v>
      </c>
      <c r="S456" s="83">
        <v>0</v>
      </c>
      <c r="T456" s="83">
        <v>0</v>
      </c>
      <c r="U456" s="83">
        <v>0</v>
      </c>
      <c r="V456" s="83">
        <v>0</v>
      </c>
      <c r="W456" s="83">
        <v>0</v>
      </c>
      <c r="X456" s="83">
        <v>0</v>
      </c>
      <c r="Y456" s="83">
        <v>0</v>
      </c>
      <c r="Z456" s="83">
        <v>0</v>
      </c>
      <c r="AA456" s="83">
        <v>32780.672033759998</v>
      </c>
      <c r="AB456" s="83">
        <v>0</v>
      </c>
      <c r="AC456" s="83">
        <v>2978.4</v>
      </c>
      <c r="AD456" s="83">
        <v>0</v>
      </c>
      <c r="AE456" s="83">
        <v>0</v>
      </c>
      <c r="AF456" s="83">
        <v>0</v>
      </c>
      <c r="AG456" s="83">
        <v>0</v>
      </c>
      <c r="AH456" s="83">
        <v>0</v>
      </c>
      <c r="AI456" s="83">
        <v>0</v>
      </c>
      <c r="AJ456" s="83">
        <v>0</v>
      </c>
      <c r="AK456" s="83">
        <v>459668.197990858</v>
      </c>
      <c r="AL456" s="83">
        <v>0</v>
      </c>
      <c r="AM456" s="83">
        <v>0</v>
      </c>
      <c r="AN456" s="83">
        <v>495427.27002461802</v>
      </c>
      <c r="AO456" s="83">
        <v>2.24303303999999E-3</v>
      </c>
      <c r="AP456" s="83">
        <v>4.5274718928744901</v>
      </c>
    </row>
    <row r="457" spans="1:42" x14ac:dyDescent="0.2">
      <c r="A457" s="83" t="s">
        <v>334</v>
      </c>
      <c r="B457" s="83">
        <v>2034</v>
      </c>
      <c r="C457" s="83" t="s">
        <v>335</v>
      </c>
      <c r="D457" s="83" t="s">
        <v>297</v>
      </c>
      <c r="E457" s="83">
        <v>0</v>
      </c>
      <c r="F457" s="83">
        <v>0</v>
      </c>
      <c r="G457" s="83">
        <v>0</v>
      </c>
      <c r="H457" s="83">
        <v>34</v>
      </c>
      <c r="I457" s="83">
        <v>0</v>
      </c>
      <c r="J457" s="83">
        <v>265.07835318472399</v>
      </c>
      <c r="K457" s="83">
        <v>0</v>
      </c>
      <c r="L457" s="83">
        <v>0</v>
      </c>
      <c r="M457" s="83">
        <v>23.1181818181818</v>
      </c>
      <c r="N457" s="83">
        <v>0</v>
      </c>
      <c r="O457" s="83">
        <v>0</v>
      </c>
      <c r="P457" s="83">
        <v>56.3497271359115</v>
      </c>
      <c r="Q457" s="83">
        <v>0</v>
      </c>
      <c r="R457" s="83">
        <v>0</v>
      </c>
      <c r="S457" s="83">
        <v>0</v>
      </c>
      <c r="T457" s="83">
        <v>0</v>
      </c>
      <c r="U457" s="83">
        <v>0</v>
      </c>
      <c r="V457" s="83">
        <v>111429.71766102999</v>
      </c>
      <c r="W457" s="83">
        <v>0</v>
      </c>
      <c r="X457" s="83">
        <v>0</v>
      </c>
      <c r="Y457" s="83">
        <v>0</v>
      </c>
      <c r="Z457" s="83">
        <v>0</v>
      </c>
      <c r="AA457" s="83">
        <v>36710.079699599999</v>
      </c>
      <c r="AB457" s="83">
        <v>0</v>
      </c>
      <c r="AC457" s="83">
        <v>2978.4</v>
      </c>
      <c r="AD457" s="83">
        <v>0</v>
      </c>
      <c r="AE457" s="83">
        <v>0</v>
      </c>
      <c r="AF457" s="83">
        <v>0</v>
      </c>
      <c r="AG457" s="83">
        <v>0</v>
      </c>
      <c r="AH457" s="83">
        <v>0</v>
      </c>
      <c r="AI457" s="83">
        <v>0</v>
      </c>
      <c r="AJ457" s="83">
        <v>0</v>
      </c>
      <c r="AK457" s="83">
        <v>1136346.76682454</v>
      </c>
      <c r="AL457" s="83">
        <v>0</v>
      </c>
      <c r="AM457" s="83">
        <v>0</v>
      </c>
      <c r="AN457" s="83">
        <v>1287464.9641851699</v>
      </c>
      <c r="AO457" s="83">
        <v>2.24303303999999E-3</v>
      </c>
      <c r="AP457" s="83">
        <v>1.7422089939508201</v>
      </c>
    </row>
    <row r="458" spans="1:42" x14ac:dyDescent="0.2">
      <c r="A458" s="83" t="s">
        <v>334</v>
      </c>
      <c r="B458" s="83">
        <v>2036</v>
      </c>
      <c r="C458" s="83" t="s">
        <v>335</v>
      </c>
      <c r="D458" s="83" t="s">
        <v>297</v>
      </c>
      <c r="E458" s="83">
        <v>0</v>
      </c>
      <c r="F458" s="83">
        <v>0</v>
      </c>
      <c r="G458" s="83">
        <v>0</v>
      </c>
      <c r="H458" s="83">
        <v>34</v>
      </c>
      <c r="I458" s="83">
        <v>0</v>
      </c>
      <c r="J458" s="83">
        <v>265.07835318472399</v>
      </c>
      <c r="K458" s="83">
        <v>0</v>
      </c>
      <c r="L458" s="83">
        <v>0</v>
      </c>
      <c r="M458" s="83">
        <v>25.359090909090899</v>
      </c>
      <c r="N458" s="83">
        <v>0</v>
      </c>
      <c r="O458" s="83">
        <v>0</v>
      </c>
      <c r="P458" s="83">
        <v>56.3497271359115</v>
      </c>
      <c r="Q458" s="83">
        <v>0</v>
      </c>
      <c r="R458" s="83">
        <v>0</v>
      </c>
      <c r="S458" s="83">
        <v>0</v>
      </c>
      <c r="T458" s="83">
        <v>0</v>
      </c>
      <c r="U458" s="83">
        <v>0</v>
      </c>
      <c r="V458" s="83">
        <v>2208.9093037277298</v>
      </c>
      <c r="W458" s="83">
        <v>0</v>
      </c>
      <c r="X458" s="83">
        <v>0</v>
      </c>
      <c r="Y458" s="83">
        <v>0</v>
      </c>
      <c r="Z458" s="83">
        <v>0</v>
      </c>
      <c r="AA458" s="83">
        <v>40268.488919399999</v>
      </c>
      <c r="AB458" s="83">
        <v>0</v>
      </c>
      <c r="AC458" s="83">
        <v>2978.4</v>
      </c>
      <c r="AD458" s="83">
        <v>0</v>
      </c>
      <c r="AE458" s="83">
        <v>0</v>
      </c>
      <c r="AF458" s="83">
        <v>0</v>
      </c>
      <c r="AG458" s="83">
        <v>0</v>
      </c>
      <c r="AH458" s="83">
        <v>0</v>
      </c>
      <c r="AI458" s="83">
        <v>0</v>
      </c>
      <c r="AJ458" s="83">
        <v>0</v>
      </c>
      <c r="AK458" s="83">
        <v>1158313.5579133499</v>
      </c>
      <c r="AL458" s="83">
        <v>0</v>
      </c>
      <c r="AM458" s="83">
        <v>0</v>
      </c>
      <c r="AN458" s="83">
        <v>1203769.3561364701</v>
      </c>
      <c r="AO458" s="83">
        <v>2.24303303999999E-3</v>
      </c>
      <c r="AP458" s="83">
        <v>1.86334120283561</v>
      </c>
    </row>
    <row r="459" spans="1:42" x14ac:dyDescent="0.2">
      <c r="A459" s="83" t="s">
        <v>334</v>
      </c>
      <c r="B459" s="83">
        <v>2038</v>
      </c>
      <c r="C459" s="83" t="s">
        <v>335</v>
      </c>
      <c r="D459" s="83" t="s">
        <v>297</v>
      </c>
      <c r="E459" s="83">
        <v>0</v>
      </c>
      <c r="F459" s="83">
        <v>0</v>
      </c>
      <c r="G459" s="83">
        <v>0</v>
      </c>
      <c r="H459" s="83">
        <v>34</v>
      </c>
      <c r="I459" s="83">
        <v>0</v>
      </c>
      <c r="J459" s="83">
        <v>995.40719999999999</v>
      </c>
      <c r="K459" s="83">
        <v>0</v>
      </c>
      <c r="L459" s="83">
        <v>0</v>
      </c>
      <c r="M459" s="83">
        <v>27.3563636363636</v>
      </c>
      <c r="N459" s="83">
        <v>0</v>
      </c>
      <c r="O459" s="83">
        <v>0</v>
      </c>
      <c r="P459" s="83">
        <v>233.29690638091799</v>
      </c>
      <c r="Q459" s="83">
        <v>0</v>
      </c>
      <c r="R459" s="83">
        <v>0</v>
      </c>
      <c r="S459" s="83">
        <v>0</v>
      </c>
      <c r="T459" s="83">
        <v>0</v>
      </c>
      <c r="U459" s="83">
        <v>0</v>
      </c>
      <c r="V459" s="83">
        <v>384875.33095448802</v>
      </c>
      <c r="W459" s="83">
        <v>0</v>
      </c>
      <c r="X459" s="83">
        <v>0</v>
      </c>
      <c r="Y459" s="83">
        <v>0</v>
      </c>
      <c r="Z459" s="83">
        <v>0</v>
      </c>
      <c r="AA459" s="83">
        <v>43440.02038224</v>
      </c>
      <c r="AB459" s="83">
        <v>0</v>
      </c>
      <c r="AC459" s="83">
        <v>2978.4</v>
      </c>
      <c r="AD459" s="83">
        <v>0</v>
      </c>
      <c r="AE459" s="83">
        <v>0</v>
      </c>
      <c r="AF459" s="83">
        <v>0</v>
      </c>
      <c r="AG459" s="83">
        <v>0</v>
      </c>
      <c r="AH459" s="83">
        <v>0</v>
      </c>
      <c r="AI459" s="83">
        <v>0</v>
      </c>
      <c r="AJ459" s="83">
        <v>0</v>
      </c>
      <c r="AK459" s="83">
        <v>4204338.3432216402</v>
      </c>
      <c r="AL459" s="83">
        <v>0</v>
      </c>
      <c r="AM459" s="83">
        <v>0</v>
      </c>
      <c r="AN459" s="83">
        <v>4635632.0945583703</v>
      </c>
      <c r="AO459" s="83">
        <v>2.24303303999999E-3</v>
      </c>
      <c r="AP459" s="83">
        <v>0.48386778636575201</v>
      </c>
    </row>
    <row r="460" spans="1:42" x14ac:dyDescent="0.2">
      <c r="A460" s="83" t="s">
        <v>334</v>
      </c>
      <c r="B460" s="83">
        <v>2040</v>
      </c>
      <c r="C460" s="83" t="s">
        <v>335</v>
      </c>
      <c r="D460" s="83" t="s">
        <v>297</v>
      </c>
      <c r="E460" s="83">
        <v>0</v>
      </c>
      <c r="F460" s="83">
        <v>0</v>
      </c>
      <c r="G460" s="83">
        <v>0</v>
      </c>
      <c r="H460" s="83">
        <v>34</v>
      </c>
      <c r="I460" s="83">
        <v>0</v>
      </c>
      <c r="J460" s="83">
        <v>995.40719999999999</v>
      </c>
      <c r="K460" s="83">
        <v>0</v>
      </c>
      <c r="L460" s="83">
        <v>0</v>
      </c>
      <c r="M460" s="83">
        <v>29.49</v>
      </c>
      <c r="N460" s="83">
        <v>0</v>
      </c>
      <c r="O460" s="83">
        <v>0</v>
      </c>
      <c r="P460" s="83">
        <v>233.29690638091799</v>
      </c>
      <c r="Q460" s="83">
        <v>0</v>
      </c>
      <c r="R460" s="83">
        <v>0</v>
      </c>
      <c r="S460" s="83">
        <v>0</v>
      </c>
      <c r="T460" s="83">
        <v>0</v>
      </c>
      <c r="U460" s="83">
        <v>0</v>
      </c>
      <c r="V460" s="83">
        <v>0</v>
      </c>
      <c r="W460" s="83">
        <v>0</v>
      </c>
      <c r="X460" s="83">
        <v>0</v>
      </c>
      <c r="Y460" s="83">
        <v>0</v>
      </c>
      <c r="Z460" s="83">
        <v>0</v>
      </c>
      <c r="AA460" s="83">
        <v>46828.087903079999</v>
      </c>
      <c r="AB460" s="83">
        <v>0</v>
      </c>
      <c r="AC460" s="83">
        <v>2978.4</v>
      </c>
      <c r="AD460" s="83">
        <v>0</v>
      </c>
      <c r="AE460" s="83">
        <v>0</v>
      </c>
      <c r="AF460" s="83">
        <v>0</v>
      </c>
      <c r="AG460" s="83">
        <v>0</v>
      </c>
      <c r="AH460" s="83">
        <v>0</v>
      </c>
      <c r="AI460" s="83">
        <v>0</v>
      </c>
      <c r="AJ460" s="83">
        <v>0</v>
      </c>
      <c r="AK460" s="83">
        <v>4258696.0344320098</v>
      </c>
      <c r="AL460" s="83">
        <v>0</v>
      </c>
      <c r="AM460" s="83">
        <v>0</v>
      </c>
      <c r="AN460" s="83">
        <v>4308502.5223350897</v>
      </c>
      <c r="AO460" s="83">
        <v>2.24303303999999E-3</v>
      </c>
      <c r="AP460" s="83">
        <v>0.52060618007584103</v>
      </c>
    </row>
    <row r="461" spans="1:42" x14ac:dyDescent="0.2">
      <c r="A461" s="83" t="s">
        <v>334</v>
      </c>
      <c r="B461" s="83">
        <v>2042</v>
      </c>
      <c r="C461" s="83" t="s">
        <v>335</v>
      </c>
      <c r="D461" s="83" t="s">
        <v>297</v>
      </c>
      <c r="E461" s="83">
        <v>0</v>
      </c>
      <c r="F461" s="83">
        <v>0</v>
      </c>
      <c r="G461" s="83">
        <v>0</v>
      </c>
      <c r="H461" s="83">
        <v>34</v>
      </c>
      <c r="I461" s="83">
        <v>0</v>
      </c>
      <c r="J461" s="83">
        <v>995.40719999999999</v>
      </c>
      <c r="K461" s="83">
        <v>0</v>
      </c>
      <c r="L461" s="83">
        <v>0</v>
      </c>
      <c r="M461" s="83">
        <v>31.3281818181818</v>
      </c>
      <c r="N461" s="83">
        <v>0</v>
      </c>
      <c r="O461" s="83">
        <v>0</v>
      </c>
      <c r="P461" s="83">
        <v>233.31507183382601</v>
      </c>
      <c r="Q461" s="83">
        <v>0</v>
      </c>
      <c r="R461" s="83">
        <v>0</v>
      </c>
      <c r="S461" s="83">
        <v>0</v>
      </c>
      <c r="T461" s="83">
        <v>0</v>
      </c>
      <c r="U461" s="83">
        <v>0</v>
      </c>
      <c r="V461" s="83">
        <v>61222.600511388599</v>
      </c>
      <c r="W461" s="83">
        <v>0</v>
      </c>
      <c r="X461" s="83">
        <v>0</v>
      </c>
      <c r="Y461" s="83">
        <v>0</v>
      </c>
      <c r="Z461" s="83">
        <v>0</v>
      </c>
      <c r="AA461" s="83">
        <v>49746.993964920002</v>
      </c>
      <c r="AB461" s="83">
        <v>0</v>
      </c>
      <c r="AC461" s="83">
        <v>2978.4</v>
      </c>
      <c r="AD461" s="83">
        <v>0</v>
      </c>
      <c r="AE461" s="83">
        <v>0</v>
      </c>
      <c r="AF461" s="83">
        <v>0</v>
      </c>
      <c r="AG461" s="83">
        <v>0</v>
      </c>
      <c r="AH461" s="83">
        <v>0</v>
      </c>
      <c r="AI461" s="83">
        <v>0</v>
      </c>
      <c r="AJ461" s="83">
        <v>0</v>
      </c>
      <c r="AK461" s="83">
        <v>4233352.1859762603</v>
      </c>
      <c r="AL461" s="83">
        <v>0</v>
      </c>
      <c r="AM461" s="83">
        <v>0</v>
      </c>
      <c r="AN461" s="83">
        <v>4347300.1804525703</v>
      </c>
      <c r="AO461" s="83">
        <v>2.24303303999999E-3</v>
      </c>
      <c r="AP461" s="83">
        <v>0.51596000894663097</v>
      </c>
    </row>
    <row r="462" spans="1:42" x14ac:dyDescent="0.2">
      <c r="A462" s="83" t="s">
        <v>334</v>
      </c>
      <c r="B462" s="83">
        <v>2044</v>
      </c>
      <c r="C462" s="83" t="s">
        <v>335</v>
      </c>
      <c r="D462" s="83" t="s">
        <v>297</v>
      </c>
      <c r="E462" s="83">
        <v>0</v>
      </c>
      <c r="F462" s="83">
        <v>0</v>
      </c>
      <c r="G462" s="83">
        <v>0</v>
      </c>
      <c r="H462" s="83">
        <v>34</v>
      </c>
      <c r="I462" s="83">
        <v>0</v>
      </c>
      <c r="J462" s="83">
        <v>995.40719999999999</v>
      </c>
      <c r="K462" s="83">
        <v>0</v>
      </c>
      <c r="L462" s="83">
        <v>0</v>
      </c>
      <c r="M462" s="83">
        <v>33.166363636363599</v>
      </c>
      <c r="N462" s="83">
        <v>0</v>
      </c>
      <c r="O462" s="83">
        <v>0</v>
      </c>
      <c r="P462" s="83">
        <v>233.31507183382601</v>
      </c>
      <c r="Q462" s="83">
        <v>0</v>
      </c>
      <c r="R462" s="83">
        <v>0</v>
      </c>
      <c r="S462" s="83">
        <v>0</v>
      </c>
      <c r="T462" s="83">
        <v>0</v>
      </c>
      <c r="U462" s="83">
        <v>0</v>
      </c>
      <c r="V462" s="83">
        <v>25382.659592611999</v>
      </c>
      <c r="W462" s="83">
        <v>0</v>
      </c>
      <c r="X462" s="83">
        <v>0</v>
      </c>
      <c r="Y462" s="83">
        <v>0</v>
      </c>
      <c r="Z462" s="83">
        <v>0</v>
      </c>
      <c r="AA462" s="83">
        <v>52665.900026759999</v>
      </c>
      <c r="AB462" s="83">
        <v>0</v>
      </c>
      <c r="AC462" s="83">
        <v>2978.4</v>
      </c>
      <c r="AD462" s="83">
        <v>0</v>
      </c>
      <c r="AE462" s="83">
        <v>0</v>
      </c>
      <c r="AF462" s="83">
        <v>0</v>
      </c>
      <c r="AG462" s="83">
        <v>0</v>
      </c>
      <c r="AH462" s="83">
        <v>0</v>
      </c>
      <c r="AI462" s="83">
        <v>0</v>
      </c>
      <c r="AJ462" s="83">
        <v>0</v>
      </c>
      <c r="AK462" s="83">
        <v>4196439.2167101298</v>
      </c>
      <c r="AL462" s="83">
        <v>0</v>
      </c>
      <c r="AM462" s="83">
        <v>0</v>
      </c>
      <c r="AN462" s="83">
        <v>4277466.1763295</v>
      </c>
      <c r="AO462" s="83">
        <v>2.24303303999999E-3</v>
      </c>
      <c r="AP462" s="83">
        <v>0.52438358306897104</v>
      </c>
    </row>
    <row r="463" spans="1:42" x14ac:dyDescent="0.2">
      <c r="A463" s="83" t="s">
        <v>334</v>
      </c>
      <c r="B463" s="83">
        <v>2046</v>
      </c>
      <c r="C463" s="83" t="s">
        <v>335</v>
      </c>
      <c r="D463" s="83" t="s">
        <v>297</v>
      </c>
      <c r="E463" s="83">
        <v>0</v>
      </c>
      <c r="F463" s="83">
        <v>0</v>
      </c>
      <c r="G463" s="83">
        <v>0</v>
      </c>
      <c r="H463" s="83">
        <v>34</v>
      </c>
      <c r="I463" s="83">
        <v>0</v>
      </c>
      <c r="J463" s="83">
        <v>995.40719999999999</v>
      </c>
      <c r="K463" s="83">
        <v>0</v>
      </c>
      <c r="L463" s="83">
        <v>0</v>
      </c>
      <c r="M463" s="83">
        <v>35.273636363636399</v>
      </c>
      <c r="N463" s="83">
        <v>0</v>
      </c>
      <c r="O463" s="83">
        <v>0</v>
      </c>
      <c r="P463" s="83">
        <v>233.31507183382601</v>
      </c>
      <c r="Q463" s="83">
        <v>0</v>
      </c>
      <c r="R463" s="83">
        <v>0</v>
      </c>
      <c r="S463" s="83">
        <v>0</v>
      </c>
      <c r="T463" s="83">
        <v>0</v>
      </c>
      <c r="U463" s="83">
        <v>0</v>
      </c>
      <c r="V463" s="83">
        <v>0</v>
      </c>
      <c r="W463" s="83">
        <v>0</v>
      </c>
      <c r="X463" s="83">
        <v>0</v>
      </c>
      <c r="Y463" s="83">
        <v>0</v>
      </c>
      <c r="Z463" s="83">
        <v>0</v>
      </c>
      <c r="AA463" s="83">
        <v>56012.103909719997</v>
      </c>
      <c r="AB463" s="83">
        <v>0</v>
      </c>
      <c r="AC463" s="83">
        <v>2978.4</v>
      </c>
      <c r="AD463" s="83">
        <v>0</v>
      </c>
      <c r="AE463" s="83">
        <v>0</v>
      </c>
      <c r="AF463" s="83">
        <v>0</v>
      </c>
      <c r="AG463" s="83">
        <v>0</v>
      </c>
      <c r="AH463" s="83">
        <v>0</v>
      </c>
      <c r="AI463" s="83">
        <v>0</v>
      </c>
      <c r="AJ463" s="83">
        <v>0</v>
      </c>
      <c r="AK463" s="83">
        <v>4166761.16313759</v>
      </c>
      <c r="AL463" s="83">
        <v>0</v>
      </c>
      <c r="AM463" s="83">
        <v>0</v>
      </c>
      <c r="AN463" s="83">
        <v>4225751.6670473097</v>
      </c>
      <c r="AO463" s="83">
        <v>2.24303303999999E-3</v>
      </c>
      <c r="AP463" s="83">
        <v>0.53080095962366103</v>
      </c>
    </row>
    <row r="464" spans="1:42" x14ac:dyDescent="0.2">
      <c r="A464" s="83" t="s">
        <v>334</v>
      </c>
      <c r="B464" s="83">
        <v>2048</v>
      </c>
      <c r="C464" s="83" t="s">
        <v>335</v>
      </c>
      <c r="D464" s="83" t="s">
        <v>297</v>
      </c>
      <c r="E464" s="83">
        <v>0</v>
      </c>
      <c r="F464" s="83">
        <v>0</v>
      </c>
      <c r="G464" s="83">
        <v>0</v>
      </c>
      <c r="H464" s="83">
        <v>191.121797383489</v>
      </c>
      <c r="I464" s="83">
        <v>0</v>
      </c>
      <c r="J464" s="83">
        <v>995.40719999999999</v>
      </c>
      <c r="K464" s="83">
        <v>0</v>
      </c>
      <c r="L464" s="83">
        <v>0</v>
      </c>
      <c r="M464" s="83">
        <v>37.821818181818202</v>
      </c>
      <c r="N464" s="83">
        <v>0</v>
      </c>
      <c r="O464" s="83">
        <v>0</v>
      </c>
      <c r="P464" s="83">
        <v>233.490156701638</v>
      </c>
      <c r="Q464" s="83">
        <v>0</v>
      </c>
      <c r="R464" s="83">
        <v>0</v>
      </c>
      <c r="S464" s="83">
        <v>0</v>
      </c>
      <c r="T464" s="83">
        <v>0</v>
      </c>
      <c r="U464" s="83">
        <v>0</v>
      </c>
      <c r="V464" s="83">
        <v>3820.33300998911</v>
      </c>
      <c r="W464" s="83">
        <v>0</v>
      </c>
      <c r="X464" s="83">
        <v>0</v>
      </c>
      <c r="Y464" s="83">
        <v>0</v>
      </c>
      <c r="Z464" s="83">
        <v>0</v>
      </c>
      <c r="AA464" s="83">
        <v>60058.441046879998</v>
      </c>
      <c r="AB464" s="83">
        <v>0</v>
      </c>
      <c r="AC464" s="83">
        <v>16742.269450793599</v>
      </c>
      <c r="AD464" s="83">
        <v>0</v>
      </c>
      <c r="AE464" s="83">
        <v>0</v>
      </c>
      <c r="AF464" s="83">
        <v>0</v>
      </c>
      <c r="AG464" s="83">
        <v>0</v>
      </c>
      <c r="AH464" s="83">
        <v>0</v>
      </c>
      <c r="AI464" s="83">
        <v>0</v>
      </c>
      <c r="AJ464" s="83">
        <v>0</v>
      </c>
      <c r="AK464" s="83">
        <v>4120907.3559224699</v>
      </c>
      <c r="AL464" s="83">
        <v>0</v>
      </c>
      <c r="AM464" s="83">
        <v>0</v>
      </c>
      <c r="AN464" s="83">
        <v>4201528.3994301297</v>
      </c>
      <c r="AO464" s="83">
        <v>1.02357120300758E-2</v>
      </c>
      <c r="AP464" s="83">
        <v>2.4361877528815601</v>
      </c>
    </row>
    <row r="465" spans="1:42" x14ac:dyDescent="0.2">
      <c r="A465" s="83" t="s">
        <v>334</v>
      </c>
      <c r="B465" s="83">
        <v>2050</v>
      </c>
      <c r="C465" s="83" t="s">
        <v>335</v>
      </c>
      <c r="D465" s="83" t="s">
        <v>297</v>
      </c>
      <c r="E465" s="83">
        <v>0</v>
      </c>
      <c r="F465" s="83">
        <v>0</v>
      </c>
      <c r="G465" s="83">
        <v>0</v>
      </c>
      <c r="H465" s="83">
        <v>429.6155889222</v>
      </c>
      <c r="I465" s="83">
        <v>0</v>
      </c>
      <c r="J465" s="83">
        <v>896.61613777717105</v>
      </c>
      <c r="K465" s="83">
        <v>0</v>
      </c>
      <c r="L465" s="83">
        <v>0</v>
      </c>
      <c r="M465" s="83">
        <v>40.190909090909102</v>
      </c>
      <c r="N465" s="83">
        <v>0</v>
      </c>
      <c r="O465" s="83">
        <v>0</v>
      </c>
      <c r="P465" s="83">
        <v>179.98411680708901</v>
      </c>
      <c r="Q465" s="83">
        <v>0</v>
      </c>
      <c r="R465" s="83">
        <v>0</v>
      </c>
      <c r="S465" s="83">
        <v>0</v>
      </c>
      <c r="T465" s="83">
        <v>0</v>
      </c>
      <c r="U465" s="83">
        <v>0</v>
      </c>
      <c r="V465" s="83">
        <v>6322.0469861238598</v>
      </c>
      <c r="W465" s="83">
        <v>0</v>
      </c>
      <c r="X465" s="83">
        <v>0</v>
      </c>
      <c r="Y465" s="83">
        <v>0</v>
      </c>
      <c r="Z465" s="83">
        <v>0</v>
      </c>
      <c r="AA465" s="83">
        <v>63820.394161199998</v>
      </c>
      <c r="AB465" s="83">
        <v>0</v>
      </c>
      <c r="AC465" s="83">
        <v>37634.325589584703</v>
      </c>
      <c r="AD465" s="83">
        <v>0</v>
      </c>
      <c r="AE465" s="83">
        <v>0</v>
      </c>
      <c r="AF465" s="83">
        <v>0</v>
      </c>
      <c r="AG465" s="83">
        <v>0</v>
      </c>
      <c r="AH465" s="83">
        <v>0</v>
      </c>
      <c r="AI465" s="83">
        <v>0</v>
      </c>
      <c r="AJ465" s="83">
        <v>0</v>
      </c>
      <c r="AK465" s="83">
        <v>3692085.5611176002</v>
      </c>
      <c r="AL465" s="83">
        <v>0</v>
      </c>
      <c r="AM465" s="83">
        <v>0</v>
      </c>
      <c r="AN465" s="83">
        <v>3799862.3278545099</v>
      </c>
      <c r="AO465" s="83">
        <v>2.2367729029871799E-2</v>
      </c>
      <c r="AP465" s="83">
        <v>5.8864577450365401</v>
      </c>
    </row>
    <row r="466" spans="1:42" x14ac:dyDescent="0.2">
      <c r="A466" s="83" t="s">
        <v>336</v>
      </c>
      <c r="B466" s="83">
        <v>2020</v>
      </c>
      <c r="C466" s="83" t="s">
        <v>337</v>
      </c>
      <c r="D466" s="83" t="s">
        <v>297</v>
      </c>
      <c r="E466" s="83">
        <v>0</v>
      </c>
      <c r="F466" s="83">
        <v>2511</v>
      </c>
      <c r="G466" s="83">
        <v>0</v>
      </c>
      <c r="H466" s="83">
        <v>2118.1</v>
      </c>
      <c r="I466" s="83">
        <v>283.8</v>
      </c>
      <c r="J466" s="83">
        <v>1728.2</v>
      </c>
      <c r="K466" s="83">
        <v>28.7</v>
      </c>
      <c r="L466" s="83">
        <v>2645.6</v>
      </c>
      <c r="M466" s="83">
        <v>399.13181818181801</v>
      </c>
      <c r="N466" s="83">
        <v>0</v>
      </c>
      <c r="O466" s="83">
        <v>0</v>
      </c>
      <c r="P466" s="83">
        <v>10</v>
      </c>
      <c r="Q466" s="83">
        <v>0</v>
      </c>
      <c r="R466" s="83">
        <v>562.5</v>
      </c>
      <c r="S466" s="83">
        <v>0</v>
      </c>
      <c r="T466" s="83">
        <v>314.32499999999999</v>
      </c>
      <c r="U466" s="83">
        <v>350</v>
      </c>
      <c r="V466" s="83">
        <v>0</v>
      </c>
      <c r="W466" s="83">
        <v>28834.384320000001</v>
      </c>
      <c r="X466" s="83">
        <v>0</v>
      </c>
      <c r="Y466" s="83">
        <v>8633499.5682470407</v>
      </c>
      <c r="Z466" s="83">
        <v>0</v>
      </c>
      <c r="AA466" s="83">
        <v>667121.14591754996</v>
      </c>
      <c r="AB466" s="83">
        <v>13751449.056</v>
      </c>
      <c r="AC466" s="83">
        <v>185545.55999999901</v>
      </c>
      <c r="AD466" s="83">
        <v>0</v>
      </c>
      <c r="AE466" s="83">
        <v>865553.11992720002</v>
      </c>
      <c r="AF466" s="83">
        <v>0</v>
      </c>
      <c r="AG466" s="83">
        <v>0</v>
      </c>
      <c r="AH466" s="83">
        <v>212084.195329993</v>
      </c>
      <c r="AI466" s="83">
        <v>693764.53515818703</v>
      </c>
      <c r="AJ466" s="83">
        <v>0</v>
      </c>
      <c r="AK466" s="83">
        <v>4894244.4937787103</v>
      </c>
      <c r="AL466" s="83">
        <v>0</v>
      </c>
      <c r="AM466" s="83">
        <v>0</v>
      </c>
      <c r="AN466" s="83">
        <v>29932096.058678601</v>
      </c>
      <c r="AO466" s="83">
        <v>14.719783455752401</v>
      </c>
      <c r="AP466" s="83">
        <v>491.77255835661902</v>
      </c>
    </row>
    <row r="467" spans="1:42" x14ac:dyDescent="0.2">
      <c r="A467" s="83" t="s">
        <v>336</v>
      </c>
      <c r="B467" s="83">
        <v>2022</v>
      </c>
      <c r="C467" s="83" t="s">
        <v>337</v>
      </c>
      <c r="D467" s="83" t="s">
        <v>297</v>
      </c>
      <c r="E467" s="83">
        <v>0</v>
      </c>
      <c r="F467" s="83">
        <v>2511</v>
      </c>
      <c r="G467" s="83">
        <v>0</v>
      </c>
      <c r="H467" s="83">
        <v>2118.1</v>
      </c>
      <c r="I467" s="83">
        <v>283.8</v>
      </c>
      <c r="J467" s="83">
        <v>1728.2</v>
      </c>
      <c r="K467" s="83">
        <v>28.7</v>
      </c>
      <c r="L467" s="83">
        <v>2645.6</v>
      </c>
      <c r="M467" s="83">
        <v>436.68909090909102</v>
      </c>
      <c r="N467" s="83">
        <v>0</v>
      </c>
      <c r="O467" s="83">
        <v>0</v>
      </c>
      <c r="P467" s="83">
        <v>10</v>
      </c>
      <c r="Q467" s="83">
        <v>0</v>
      </c>
      <c r="R467" s="83">
        <v>562.5</v>
      </c>
      <c r="S467" s="83">
        <v>0</v>
      </c>
      <c r="T467" s="83">
        <v>314.32499999999999</v>
      </c>
      <c r="U467" s="83">
        <v>350</v>
      </c>
      <c r="V467" s="83">
        <v>0</v>
      </c>
      <c r="W467" s="83">
        <v>28834.384320000001</v>
      </c>
      <c r="X467" s="83">
        <v>0</v>
      </c>
      <c r="Y467" s="83">
        <v>16708482.382198799</v>
      </c>
      <c r="Z467" s="83">
        <v>0</v>
      </c>
      <c r="AA467" s="83">
        <v>729895.52189562004</v>
      </c>
      <c r="AB467" s="83">
        <v>6226210.9458848899</v>
      </c>
      <c r="AC467" s="83">
        <v>185545.55999999901</v>
      </c>
      <c r="AD467" s="83">
        <v>0</v>
      </c>
      <c r="AE467" s="83">
        <v>865553.11992720002</v>
      </c>
      <c r="AF467" s="83">
        <v>0</v>
      </c>
      <c r="AG467" s="83">
        <v>0</v>
      </c>
      <c r="AH467" s="83">
        <v>0</v>
      </c>
      <c r="AI467" s="83">
        <v>684082.26037295198</v>
      </c>
      <c r="AJ467" s="83">
        <v>0</v>
      </c>
      <c r="AK467" s="83">
        <v>4923716.3358902503</v>
      </c>
      <c r="AL467" s="83">
        <v>0</v>
      </c>
      <c r="AM467" s="83">
        <v>0</v>
      </c>
      <c r="AN467" s="83">
        <v>30352320.510489698</v>
      </c>
      <c r="AO467" s="83">
        <v>20.189259590140601</v>
      </c>
      <c r="AP467" s="83">
        <v>665.16362672050695</v>
      </c>
    </row>
    <row r="468" spans="1:42" x14ac:dyDescent="0.2">
      <c r="A468" s="83" t="s">
        <v>336</v>
      </c>
      <c r="B468" s="83">
        <v>2024</v>
      </c>
      <c r="C468" s="83" t="s">
        <v>337</v>
      </c>
      <c r="D468" s="83" t="s">
        <v>297</v>
      </c>
      <c r="E468" s="83">
        <v>0</v>
      </c>
      <c r="F468" s="83">
        <v>2084</v>
      </c>
      <c r="G468" s="83">
        <v>0</v>
      </c>
      <c r="H468" s="83">
        <v>2118.1</v>
      </c>
      <c r="I468" s="83">
        <v>283.8</v>
      </c>
      <c r="J468" s="83">
        <v>1728.2</v>
      </c>
      <c r="K468" s="83">
        <v>28.7</v>
      </c>
      <c r="L468" s="83">
        <v>2645.6</v>
      </c>
      <c r="M468" s="83">
        <v>488.34272727272599</v>
      </c>
      <c r="N468" s="83">
        <v>0</v>
      </c>
      <c r="O468" s="83">
        <v>0</v>
      </c>
      <c r="P468" s="83">
        <v>10</v>
      </c>
      <c r="Q468" s="83">
        <v>0</v>
      </c>
      <c r="R468" s="83">
        <v>562.5</v>
      </c>
      <c r="S468" s="83">
        <v>0</v>
      </c>
      <c r="T468" s="83">
        <v>314.32499999999999</v>
      </c>
      <c r="U468" s="83">
        <v>350</v>
      </c>
      <c r="V468" s="83">
        <v>0</v>
      </c>
      <c r="W468" s="83">
        <v>28834.384320000001</v>
      </c>
      <c r="X468" s="83">
        <v>0</v>
      </c>
      <c r="Y468" s="83">
        <v>14779988.0832</v>
      </c>
      <c r="Z468" s="83">
        <v>0</v>
      </c>
      <c r="AA468" s="83">
        <v>816230.99181302998</v>
      </c>
      <c r="AB468" s="83">
        <v>5716708.4978625402</v>
      </c>
      <c r="AC468" s="83">
        <v>185545.55999999901</v>
      </c>
      <c r="AD468" s="83">
        <v>0</v>
      </c>
      <c r="AE468" s="83">
        <v>865553.11992720002</v>
      </c>
      <c r="AF468" s="83">
        <v>0</v>
      </c>
      <c r="AG468" s="83">
        <v>0</v>
      </c>
      <c r="AH468" s="83">
        <v>0</v>
      </c>
      <c r="AI468" s="83">
        <v>674557.07541862701</v>
      </c>
      <c r="AJ468" s="83">
        <v>0</v>
      </c>
      <c r="AK468" s="83">
        <v>4910910.6316292305</v>
      </c>
      <c r="AL468" s="83">
        <v>0</v>
      </c>
      <c r="AM468" s="83">
        <v>0</v>
      </c>
      <c r="AN468" s="83">
        <v>27978328.3441706</v>
      </c>
      <c r="AO468" s="83">
        <v>18.037569151529599</v>
      </c>
      <c r="AP468" s="83">
        <v>644.69788650856799</v>
      </c>
    </row>
    <row r="469" spans="1:42" x14ac:dyDescent="0.2">
      <c r="A469" s="83" t="s">
        <v>336</v>
      </c>
      <c r="B469" s="83">
        <v>2026</v>
      </c>
      <c r="C469" s="83" t="s">
        <v>337</v>
      </c>
      <c r="D469" s="83" t="s">
        <v>297</v>
      </c>
      <c r="E469" s="83">
        <v>0</v>
      </c>
      <c r="F469" s="83">
        <v>2084</v>
      </c>
      <c r="G469" s="83">
        <v>0</v>
      </c>
      <c r="H469" s="83">
        <v>1973.1</v>
      </c>
      <c r="I469" s="83">
        <v>922.68011502846196</v>
      </c>
      <c r="J469" s="83">
        <v>1728.2</v>
      </c>
      <c r="K469" s="83">
        <v>28.7</v>
      </c>
      <c r="L469" s="83">
        <v>2645.6</v>
      </c>
      <c r="M469" s="83">
        <v>569.23909090909103</v>
      </c>
      <c r="N469" s="83">
        <v>0</v>
      </c>
      <c r="O469" s="83">
        <v>0</v>
      </c>
      <c r="P469" s="83">
        <v>10</v>
      </c>
      <c r="Q469" s="83">
        <v>0</v>
      </c>
      <c r="R469" s="83">
        <v>562.5</v>
      </c>
      <c r="S469" s="83">
        <v>0</v>
      </c>
      <c r="T469" s="83">
        <v>314.32499999999999</v>
      </c>
      <c r="U469" s="83">
        <v>340</v>
      </c>
      <c r="V469" s="83">
        <v>0</v>
      </c>
      <c r="W469" s="83">
        <v>28834.384320000001</v>
      </c>
      <c r="X469" s="83">
        <v>0</v>
      </c>
      <c r="Y469" s="83">
        <v>14779988.0832</v>
      </c>
      <c r="Z469" s="83">
        <v>0</v>
      </c>
      <c r="AA469" s="83">
        <v>951443.65176956996</v>
      </c>
      <c r="AB469" s="83">
        <v>4586313.6561433803</v>
      </c>
      <c r="AC469" s="83">
        <v>172843.56</v>
      </c>
      <c r="AD469" s="83">
        <v>0</v>
      </c>
      <c r="AE469" s="83">
        <v>865553.11992720002</v>
      </c>
      <c r="AF469" s="83">
        <v>0</v>
      </c>
      <c r="AG469" s="83">
        <v>0</v>
      </c>
      <c r="AH469" s="83">
        <v>374403.33482599398</v>
      </c>
      <c r="AI469" s="83">
        <v>2340376.3010565899</v>
      </c>
      <c r="AJ469" s="83">
        <v>0</v>
      </c>
      <c r="AK469" s="83">
        <v>4798720.5854129801</v>
      </c>
      <c r="AL469" s="83">
        <v>0</v>
      </c>
      <c r="AM469" s="83">
        <v>0</v>
      </c>
      <c r="AN469" s="83">
        <v>28898476.676655699</v>
      </c>
      <c r="AO469" s="83">
        <v>17.577385833664</v>
      </c>
      <c r="AP469" s="83">
        <v>608.24610343087897</v>
      </c>
    </row>
    <row r="470" spans="1:42" x14ac:dyDescent="0.2">
      <c r="A470" s="83" t="s">
        <v>336</v>
      </c>
      <c r="B470" s="83">
        <v>2028</v>
      </c>
      <c r="C470" s="83" t="s">
        <v>337</v>
      </c>
      <c r="D470" s="83" t="s">
        <v>297</v>
      </c>
      <c r="E470" s="83">
        <v>0</v>
      </c>
      <c r="F470" s="83">
        <v>2084</v>
      </c>
      <c r="G470" s="83">
        <v>0</v>
      </c>
      <c r="H470" s="83">
        <v>1973.1</v>
      </c>
      <c r="I470" s="83">
        <v>1631.3938461538501</v>
      </c>
      <c r="J470" s="83">
        <v>1969.57635037609</v>
      </c>
      <c r="K470" s="83">
        <v>28.7</v>
      </c>
      <c r="L470" s="83">
        <v>2645.6</v>
      </c>
      <c r="M470" s="83">
        <v>685.75272727272602</v>
      </c>
      <c r="N470" s="83">
        <v>0</v>
      </c>
      <c r="O470" s="83">
        <v>0</v>
      </c>
      <c r="P470" s="83">
        <v>159.35697448599799</v>
      </c>
      <c r="Q470" s="83">
        <v>0</v>
      </c>
      <c r="R470" s="83">
        <v>562.5</v>
      </c>
      <c r="S470" s="83">
        <v>0</v>
      </c>
      <c r="T470" s="83">
        <v>314.32499999999999</v>
      </c>
      <c r="U470" s="83">
        <v>20</v>
      </c>
      <c r="V470" s="83">
        <v>302697.66582395299</v>
      </c>
      <c r="W470" s="83">
        <v>28834.384320000001</v>
      </c>
      <c r="X470" s="83">
        <v>0</v>
      </c>
      <c r="Y470" s="83">
        <v>14779988.0832</v>
      </c>
      <c r="Z470" s="83">
        <v>0</v>
      </c>
      <c r="AA470" s="83">
        <v>1146188.1122839199</v>
      </c>
      <c r="AB470" s="83">
        <v>4245759.9986657696</v>
      </c>
      <c r="AC470" s="83">
        <v>172843.56</v>
      </c>
      <c r="AD470" s="83">
        <v>0</v>
      </c>
      <c r="AE470" s="83">
        <v>865553.11992720002</v>
      </c>
      <c r="AF470" s="83">
        <v>0</v>
      </c>
      <c r="AG470" s="83">
        <v>0</v>
      </c>
      <c r="AH470" s="83">
        <v>392920.33062733099</v>
      </c>
      <c r="AI470" s="83">
        <v>4202226.8959565004</v>
      </c>
      <c r="AJ470" s="83">
        <v>0</v>
      </c>
      <c r="AK470" s="83">
        <v>5943524.2106165597</v>
      </c>
      <c r="AL470" s="83">
        <v>0</v>
      </c>
      <c r="AM470" s="83">
        <v>0</v>
      </c>
      <c r="AN470" s="83">
        <v>32080536.361421201</v>
      </c>
      <c r="AO470" s="83">
        <v>17.449145457811799</v>
      </c>
      <c r="AP470" s="83">
        <v>543.91688658907299</v>
      </c>
    </row>
    <row r="471" spans="1:42" x14ac:dyDescent="0.2">
      <c r="A471" s="83" t="s">
        <v>336</v>
      </c>
      <c r="B471" s="83">
        <v>2030</v>
      </c>
      <c r="C471" s="83" t="s">
        <v>337</v>
      </c>
      <c r="D471" s="83" t="s">
        <v>297</v>
      </c>
      <c r="E471" s="83">
        <v>0</v>
      </c>
      <c r="F471" s="83">
        <v>2040.145</v>
      </c>
      <c r="G471" s="83">
        <v>0</v>
      </c>
      <c r="H471" s="83">
        <v>1973.1</v>
      </c>
      <c r="I471" s="83">
        <v>1631.3938461538501</v>
      </c>
      <c r="J471" s="83">
        <v>2076.5650000000001</v>
      </c>
      <c r="K471" s="83">
        <v>28.7</v>
      </c>
      <c r="L471" s="83">
        <v>2645.6</v>
      </c>
      <c r="M471" s="83">
        <v>854.83181818181697</v>
      </c>
      <c r="N471" s="83">
        <v>0</v>
      </c>
      <c r="O471" s="83">
        <v>0</v>
      </c>
      <c r="P471" s="83">
        <v>181.087138220714</v>
      </c>
      <c r="Q471" s="83">
        <v>0</v>
      </c>
      <c r="R471" s="83">
        <v>562.5</v>
      </c>
      <c r="S471" s="83">
        <v>0</v>
      </c>
      <c r="T471" s="83">
        <v>314.32499999999999</v>
      </c>
      <c r="U471" s="83">
        <v>20</v>
      </c>
      <c r="V471" s="83">
        <v>142399.16351042601</v>
      </c>
      <c r="W471" s="83">
        <v>28834.384320000001</v>
      </c>
      <c r="X471" s="83">
        <v>0</v>
      </c>
      <c r="Y471" s="83">
        <v>14468962.950096</v>
      </c>
      <c r="Z471" s="83">
        <v>0</v>
      </c>
      <c r="AA471" s="83">
        <v>1428792.0835528499</v>
      </c>
      <c r="AB471" s="83">
        <v>4964226.4625142803</v>
      </c>
      <c r="AC471" s="83">
        <v>172843.56</v>
      </c>
      <c r="AD471" s="83">
        <v>0</v>
      </c>
      <c r="AE471" s="83">
        <v>865553.11992720002</v>
      </c>
      <c r="AF471" s="83">
        <v>0</v>
      </c>
      <c r="AG471" s="83">
        <v>0</v>
      </c>
      <c r="AH471" s="83">
        <v>34888.134529041403</v>
      </c>
      <c r="AI471" s="83">
        <v>4143586.28791002</v>
      </c>
      <c r="AJ471" s="83">
        <v>0</v>
      </c>
      <c r="AK471" s="83">
        <v>6478727.9056220502</v>
      </c>
      <c r="AL471" s="83">
        <v>0</v>
      </c>
      <c r="AM471" s="83">
        <v>0</v>
      </c>
      <c r="AN471" s="83">
        <v>32728814.051981799</v>
      </c>
      <c r="AO471" s="83">
        <v>17.385920081318702</v>
      </c>
      <c r="AP471" s="83">
        <v>531.21142897830998</v>
      </c>
    </row>
    <row r="472" spans="1:42" x14ac:dyDescent="0.2">
      <c r="A472" s="83" t="s">
        <v>336</v>
      </c>
      <c r="B472" s="83">
        <v>2032</v>
      </c>
      <c r="C472" s="83" t="s">
        <v>337</v>
      </c>
      <c r="D472" s="83" t="s">
        <v>297</v>
      </c>
      <c r="E472" s="83">
        <v>0</v>
      </c>
      <c r="F472" s="83">
        <v>2040.145</v>
      </c>
      <c r="G472" s="83">
        <v>0</v>
      </c>
      <c r="H472" s="83">
        <v>1973.1</v>
      </c>
      <c r="I472" s="83">
        <v>1691.9686602126101</v>
      </c>
      <c r="J472" s="83">
        <v>2103.6431420086601</v>
      </c>
      <c r="K472" s="83">
        <v>28.7</v>
      </c>
      <c r="L472" s="83">
        <v>2645.6</v>
      </c>
      <c r="M472" s="83">
        <v>1023.90090909091</v>
      </c>
      <c r="N472" s="83">
        <v>0</v>
      </c>
      <c r="O472" s="83">
        <v>0</v>
      </c>
      <c r="P472" s="83">
        <v>205.02874928669701</v>
      </c>
      <c r="Q472" s="83">
        <v>0</v>
      </c>
      <c r="R472" s="83">
        <v>562.5</v>
      </c>
      <c r="S472" s="83">
        <v>0</v>
      </c>
      <c r="T472" s="83">
        <v>314.32499999999999</v>
      </c>
      <c r="U472" s="83">
        <v>20</v>
      </c>
      <c r="V472" s="83">
        <v>277029.09865181398</v>
      </c>
      <c r="W472" s="83">
        <v>28834.384320000001</v>
      </c>
      <c r="X472" s="83">
        <v>0</v>
      </c>
      <c r="Y472" s="83">
        <v>14167322.192847701</v>
      </c>
      <c r="Z472" s="83">
        <v>0</v>
      </c>
      <c r="AA472" s="83">
        <v>1711379.3405154899</v>
      </c>
      <c r="AB472" s="83">
        <v>3678016.3218648299</v>
      </c>
      <c r="AC472" s="83">
        <v>172843.56</v>
      </c>
      <c r="AD472" s="83">
        <v>0</v>
      </c>
      <c r="AE472" s="83">
        <v>865553.11992720002</v>
      </c>
      <c r="AF472" s="83">
        <v>0</v>
      </c>
      <c r="AG472" s="83">
        <v>0</v>
      </c>
      <c r="AH472" s="83">
        <v>18861.170600609399</v>
      </c>
      <c r="AI472" s="83">
        <v>4255552.2970802896</v>
      </c>
      <c r="AJ472" s="83">
        <v>0</v>
      </c>
      <c r="AK472" s="83">
        <v>6621218.0398518099</v>
      </c>
      <c r="AL472" s="83">
        <v>0</v>
      </c>
      <c r="AM472" s="83">
        <v>0</v>
      </c>
      <c r="AN472" s="83">
        <v>31796609.525659699</v>
      </c>
      <c r="AO472" s="83">
        <v>16.5198756968948</v>
      </c>
      <c r="AP472" s="83">
        <v>519.54834000660605</v>
      </c>
    </row>
    <row r="473" spans="1:42" x14ac:dyDescent="0.2">
      <c r="A473" s="83" t="s">
        <v>336</v>
      </c>
      <c r="B473" s="83">
        <v>2034</v>
      </c>
      <c r="C473" s="83" t="s">
        <v>337</v>
      </c>
      <c r="D473" s="83" t="s">
        <v>297</v>
      </c>
      <c r="E473" s="83">
        <v>0</v>
      </c>
      <c r="F473" s="83">
        <v>2040.145</v>
      </c>
      <c r="G473" s="83">
        <v>0</v>
      </c>
      <c r="H473" s="83">
        <v>1973.1</v>
      </c>
      <c r="I473" s="83">
        <v>1914.9532219369901</v>
      </c>
      <c r="J473" s="83">
        <v>2103.6431420086601</v>
      </c>
      <c r="K473" s="83">
        <v>28.7</v>
      </c>
      <c r="L473" s="83">
        <v>2645.6</v>
      </c>
      <c r="M473" s="83">
        <v>1192.1363636363601</v>
      </c>
      <c r="N473" s="83">
        <v>0</v>
      </c>
      <c r="O473" s="83">
        <v>0</v>
      </c>
      <c r="P473" s="83">
        <v>354.31329238142098</v>
      </c>
      <c r="Q473" s="83">
        <v>0</v>
      </c>
      <c r="R473" s="83">
        <v>562.5</v>
      </c>
      <c r="S473" s="83">
        <v>0</v>
      </c>
      <c r="T473" s="83">
        <v>314.32499999999999</v>
      </c>
      <c r="U473" s="83">
        <v>0</v>
      </c>
      <c r="V473" s="83">
        <v>501036.37769078999</v>
      </c>
      <c r="W473" s="83">
        <v>28834.384320000001</v>
      </c>
      <c r="X473" s="83">
        <v>0</v>
      </c>
      <c r="Y473" s="83">
        <v>14282701.4367503</v>
      </c>
      <c r="Z473" s="83">
        <v>0</v>
      </c>
      <c r="AA473" s="83">
        <v>1992573.2321265</v>
      </c>
      <c r="AB473" s="83">
        <v>3354932.4844087302</v>
      </c>
      <c r="AC473" s="83">
        <v>172843.56</v>
      </c>
      <c r="AD473" s="83">
        <v>0</v>
      </c>
      <c r="AE473" s="83">
        <v>865553.11992720002</v>
      </c>
      <c r="AF473" s="83">
        <v>0</v>
      </c>
      <c r="AG473" s="83">
        <v>0</v>
      </c>
      <c r="AH473" s="83">
        <v>63689.751994213198</v>
      </c>
      <c r="AI473" s="83">
        <v>4818220.89567238</v>
      </c>
      <c r="AJ473" s="83">
        <v>0</v>
      </c>
      <c r="AK473" s="83">
        <v>6599295.1843303703</v>
      </c>
      <c r="AL473" s="83">
        <v>0</v>
      </c>
      <c r="AM473" s="83">
        <v>0</v>
      </c>
      <c r="AN473" s="83">
        <v>32679680.427220501</v>
      </c>
      <c r="AO473" s="83">
        <v>16.515801967341201</v>
      </c>
      <c r="AP473" s="83">
        <v>505.38443924269001</v>
      </c>
    </row>
    <row r="474" spans="1:42" x14ac:dyDescent="0.2">
      <c r="A474" s="83" t="s">
        <v>336</v>
      </c>
      <c r="B474" s="83">
        <v>2036</v>
      </c>
      <c r="C474" s="83" t="s">
        <v>337</v>
      </c>
      <c r="D474" s="83" t="s">
        <v>297</v>
      </c>
      <c r="E474" s="83">
        <v>0</v>
      </c>
      <c r="F474" s="83">
        <v>2040.145</v>
      </c>
      <c r="G474" s="83">
        <v>0</v>
      </c>
      <c r="H474" s="83">
        <v>1973.1</v>
      </c>
      <c r="I474" s="83">
        <v>1993.6467692307699</v>
      </c>
      <c r="J474" s="83">
        <v>2103.6431420086601</v>
      </c>
      <c r="K474" s="83">
        <v>23.9</v>
      </c>
      <c r="L474" s="83">
        <v>2645.6</v>
      </c>
      <c r="M474" s="83">
        <v>1353.0890909090899</v>
      </c>
      <c r="N474" s="83">
        <v>0</v>
      </c>
      <c r="O474" s="83">
        <v>0</v>
      </c>
      <c r="P474" s="83">
        <v>360.18483497363599</v>
      </c>
      <c r="Q474" s="83">
        <v>0</v>
      </c>
      <c r="R474" s="83">
        <v>562.5</v>
      </c>
      <c r="S474" s="83">
        <v>0</v>
      </c>
      <c r="T474" s="83">
        <v>314.32499999999999</v>
      </c>
      <c r="U474" s="83">
        <v>0</v>
      </c>
      <c r="V474" s="83">
        <v>456541.267486464</v>
      </c>
      <c r="W474" s="83">
        <v>28834.384320000001</v>
      </c>
      <c r="X474" s="83">
        <v>0</v>
      </c>
      <c r="Y474" s="83">
        <v>14045855.790350299</v>
      </c>
      <c r="Z474" s="83">
        <v>0</v>
      </c>
      <c r="AA474" s="83">
        <v>2261594.5503112199</v>
      </c>
      <c r="AB474" s="83">
        <v>2728963.5839999998</v>
      </c>
      <c r="AC474" s="83">
        <v>172843.56</v>
      </c>
      <c r="AD474" s="83">
        <v>0</v>
      </c>
      <c r="AE474" s="83">
        <v>865553.11992720002</v>
      </c>
      <c r="AF474" s="83">
        <v>0</v>
      </c>
      <c r="AG474" s="83">
        <v>0</v>
      </c>
      <c r="AH474" s="83">
        <v>49148.097891940801</v>
      </c>
      <c r="AI474" s="83">
        <v>4999211.0676970603</v>
      </c>
      <c r="AJ474" s="83">
        <v>0</v>
      </c>
      <c r="AK474" s="83">
        <v>6656103.7096763495</v>
      </c>
      <c r="AL474" s="83">
        <v>0</v>
      </c>
      <c r="AM474" s="83">
        <v>0</v>
      </c>
      <c r="AN474" s="83">
        <v>32264649.131660599</v>
      </c>
      <c r="AO474" s="83">
        <v>16.0286134750042</v>
      </c>
      <c r="AP474" s="83">
        <v>496.78561231510901</v>
      </c>
    </row>
    <row r="475" spans="1:42" x14ac:dyDescent="0.2">
      <c r="A475" s="83" t="s">
        <v>336</v>
      </c>
      <c r="B475" s="83">
        <v>2038</v>
      </c>
      <c r="C475" s="83" t="s">
        <v>337</v>
      </c>
      <c r="D475" s="83" t="s">
        <v>297</v>
      </c>
      <c r="E475" s="83">
        <v>0</v>
      </c>
      <c r="F475" s="83">
        <v>2040.145</v>
      </c>
      <c r="G475" s="83">
        <v>0</v>
      </c>
      <c r="H475" s="83">
        <v>1973.1</v>
      </c>
      <c r="I475" s="83">
        <v>1993.6467692307699</v>
      </c>
      <c r="J475" s="83">
        <v>2103.6431420086601</v>
      </c>
      <c r="K475" s="83">
        <v>23.9</v>
      </c>
      <c r="L475" s="83">
        <v>2645.6</v>
      </c>
      <c r="M475" s="83">
        <v>1495.5581818181799</v>
      </c>
      <c r="N475" s="83">
        <v>0</v>
      </c>
      <c r="O475" s="83">
        <v>0</v>
      </c>
      <c r="P475" s="83">
        <v>433.005419477082</v>
      </c>
      <c r="Q475" s="83">
        <v>0</v>
      </c>
      <c r="R475" s="83">
        <v>562.5</v>
      </c>
      <c r="S475" s="83">
        <v>0</v>
      </c>
      <c r="T475" s="83">
        <v>314.32499999999999</v>
      </c>
      <c r="U475" s="83">
        <v>0</v>
      </c>
      <c r="V475" s="83">
        <v>462370.94325441797</v>
      </c>
      <c r="W475" s="83">
        <v>28834.384320000001</v>
      </c>
      <c r="X475" s="83">
        <v>0</v>
      </c>
      <c r="Y475" s="83">
        <v>13914535.4319504</v>
      </c>
      <c r="Z475" s="83">
        <v>0</v>
      </c>
      <c r="AA475" s="83">
        <v>2499721.7525424599</v>
      </c>
      <c r="AB475" s="83">
        <v>1878998.976</v>
      </c>
      <c r="AC475" s="83">
        <v>172843.56</v>
      </c>
      <c r="AD475" s="83">
        <v>0</v>
      </c>
      <c r="AE475" s="83">
        <v>865553.11992720002</v>
      </c>
      <c r="AF475" s="83">
        <v>0</v>
      </c>
      <c r="AG475" s="83">
        <v>0</v>
      </c>
      <c r="AH475" s="83">
        <v>135242.586492959</v>
      </c>
      <c r="AI475" s="83">
        <v>4932925.3555010697</v>
      </c>
      <c r="AJ475" s="83">
        <v>0</v>
      </c>
      <c r="AK475" s="83">
        <v>7687358.1855022795</v>
      </c>
      <c r="AL475" s="83">
        <v>0</v>
      </c>
      <c r="AM475" s="83">
        <v>0</v>
      </c>
      <c r="AN475" s="83">
        <v>32578384.295490701</v>
      </c>
      <c r="AO475" s="83">
        <v>15.585013333685801</v>
      </c>
      <c r="AP475" s="83">
        <v>478.385090934142</v>
      </c>
    </row>
    <row r="476" spans="1:42" x14ac:dyDescent="0.2">
      <c r="A476" s="83" t="s">
        <v>336</v>
      </c>
      <c r="B476" s="83">
        <v>2040</v>
      </c>
      <c r="C476" s="83" t="s">
        <v>337</v>
      </c>
      <c r="D476" s="83" t="s">
        <v>297</v>
      </c>
      <c r="E476" s="83">
        <v>0</v>
      </c>
      <c r="F476" s="83">
        <v>1905</v>
      </c>
      <c r="G476" s="83">
        <v>0</v>
      </c>
      <c r="H476" s="83">
        <v>1948.1</v>
      </c>
      <c r="I476" s="83">
        <v>1992.74676923077</v>
      </c>
      <c r="J476" s="83">
        <v>2103.6431420086601</v>
      </c>
      <c r="K476" s="83">
        <v>23.9</v>
      </c>
      <c r="L476" s="83">
        <v>2645.6</v>
      </c>
      <c r="M476" s="83">
        <v>1633.1309090909101</v>
      </c>
      <c r="N476" s="83">
        <v>0</v>
      </c>
      <c r="O476" s="83">
        <v>0</v>
      </c>
      <c r="P476" s="83">
        <v>453.11702847348198</v>
      </c>
      <c r="Q476" s="83">
        <v>0</v>
      </c>
      <c r="R476" s="83">
        <v>562.5</v>
      </c>
      <c r="S476" s="83">
        <v>0</v>
      </c>
      <c r="T476" s="83">
        <v>314.32499999999999</v>
      </c>
      <c r="U476" s="83">
        <v>0</v>
      </c>
      <c r="V476" s="83">
        <v>492216.38174009399</v>
      </c>
      <c r="W476" s="83">
        <v>28834.384320000001</v>
      </c>
      <c r="X476" s="83">
        <v>0</v>
      </c>
      <c r="Y476" s="83">
        <v>13019453.40384</v>
      </c>
      <c r="Z476" s="83">
        <v>0</v>
      </c>
      <c r="AA476" s="83">
        <v>2729665.0226211599</v>
      </c>
      <c r="AB476" s="83">
        <v>1390037.6986633099</v>
      </c>
      <c r="AC476" s="83">
        <v>170653.56</v>
      </c>
      <c r="AD476" s="83">
        <v>0</v>
      </c>
      <c r="AE476" s="83">
        <v>865553.11992720002</v>
      </c>
      <c r="AF476" s="83">
        <v>0</v>
      </c>
      <c r="AG476" s="83">
        <v>0</v>
      </c>
      <c r="AH476" s="83">
        <v>47308.310972640298</v>
      </c>
      <c r="AI476" s="83">
        <v>4862135.4164854698</v>
      </c>
      <c r="AJ476" s="83">
        <v>0</v>
      </c>
      <c r="AK476" s="83">
        <v>7921748.8205645997</v>
      </c>
      <c r="AL476" s="83">
        <v>0</v>
      </c>
      <c r="AM476" s="83">
        <v>0</v>
      </c>
      <c r="AN476" s="83">
        <v>31527606.1191344</v>
      </c>
      <c r="AO476" s="83">
        <v>14.410022833563101</v>
      </c>
      <c r="AP476" s="83">
        <v>457.06048150663599</v>
      </c>
    </row>
    <row r="477" spans="1:42" x14ac:dyDescent="0.2">
      <c r="A477" s="83" t="s">
        <v>336</v>
      </c>
      <c r="B477" s="83">
        <v>2042</v>
      </c>
      <c r="C477" s="83" t="s">
        <v>337</v>
      </c>
      <c r="D477" s="83" t="s">
        <v>297</v>
      </c>
      <c r="E477" s="83">
        <v>0</v>
      </c>
      <c r="F477" s="83">
        <v>1774</v>
      </c>
      <c r="G477" s="83">
        <v>0</v>
      </c>
      <c r="H477" s="83">
        <v>1948.1</v>
      </c>
      <c r="I477" s="83">
        <v>1988.4467692307701</v>
      </c>
      <c r="J477" s="83">
        <v>1841.3995420086601</v>
      </c>
      <c r="K477" s="83">
        <v>23.9</v>
      </c>
      <c r="L477" s="83">
        <v>2645.6</v>
      </c>
      <c r="M477" s="83">
        <v>1753.9081818181701</v>
      </c>
      <c r="N477" s="83">
        <v>0</v>
      </c>
      <c r="O477" s="83">
        <v>0</v>
      </c>
      <c r="P477" s="83">
        <v>461.21165757957698</v>
      </c>
      <c r="Q477" s="83">
        <v>0</v>
      </c>
      <c r="R477" s="83">
        <v>562.5</v>
      </c>
      <c r="S477" s="83">
        <v>0</v>
      </c>
      <c r="T477" s="83">
        <v>314.32499999999999</v>
      </c>
      <c r="U477" s="83">
        <v>0</v>
      </c>
      <c r="V477" s="83">
        <v>520283.06504660402</v>
      </c>
      <c r="W477" s="83">
        <v>28834.384320000001</v>
      </c>
      <c r="X477" s="83">
        <v>0</v>
      </c>
      <c r="Y477" s="83">
        <v>11749421.12448</v>
      </c>
      <c r="Z477" s="83">
        <v>0</v>
      </c>
      <c r="AA477" s="83">
        <v>2931535.8555446099</v>
      </c>
      <c r="AB477" s="83">
        <v>1544638.9935083</v>
      </c>
      <c r="AC477" s="83">
        <v>170653.56</v>
      </c>
      <c r="AD477" s="83">
        <v>0</v>
      </c>
      <c r="AE477" s="83">
        <v>865553.11992720002</v>
      </c>
      <c r="AF477" s="83">
        <v>0</v>
      </c>
      <c r="AG477" s="83">
        <v>0</v>
      </c>
      <c r="AH477" s="83">
        <v>11505.202250463901</v>
      </c>
      <c r="AI477" s="83">
        <v>4785320.9228675198</v>
      </c>
      <c r="AJ477" s="83">
        <v>0</v>
      </c>
      <c r="AK477" s="83">
        <v>7253879.6727194097</v>
      </c>
      <c r="AL477" s="83">
        <v>0</v>
      </c>
      <c r="AM477" s="83">
        <v>0</v>
      </c>
      <c r="AN477" s="83">
        <v>29861625.900664099</v>
      </c>
      <c r="AO477" s="83">
        <v>13.0864442184968</v>
      </c>
      <c r="AP477" s="83">
        <v>438.23615840709601</v>
      </c>
    </row>
    <row r="478" spans="1:42" x14ac:dyDescent="0.2">
      <c r="A478" s="83" t="s">
        <v>336</v>
      </c>
      <c r="B478" s="83">
        <v>2044</v>
      </c>
      <c r="C478" s="83" t="s">
        <v>337</v>
      </c>
      <c r="D478" s="83" t="s">
        <v>297</v>
      </c>
      <c r="E478" s="83">
        <v>0</v>
      </c>
      <c r="F478" s="83">
        <v>1482.9</v>
      </c>
      <c r="G478" s="83">
        <v>0</v>
      </c>
      <c r="H478" s="83">
        <v>1948.1</v>
      </c>
      <c r="I478" s="83">
        <v>1987.9467692307701</v>
      </c>
      <c r="J478" s="83">
        <v>2021.2134000000001</v>
      </c>
      <c r="K478" s="83">
        <v>23.9</v>
      </c>
      <c r="L478" s="83">
        <v>2645.6</v>
      </c>
      <c r="M478" s="83">
        <v>1847.4154545454501</v>
      </c>
      <c r="N478" s="83">
        <v>0</v>
      </c>
      <c r="O478" s="83">
        <v>0</v>
      </c>
      <c r="P478" s="83">
        <v>347.76876054100802</v>
      </c>
      <c r="Q478" s="83">
        <v>0</v>
      </c>
      <c r="R478" s="83">
        <v>562.5</v>
      </c>
      <c r="S478" s="83">
        <v>0</v>
      </c>
      <c r="T478" s="83">
        <v>314.32499999999999</v>
      </c>
      <c r="U478" s="83">
        <v>0</v>
      </c>
      <c r="V478" s="83">
        <v>307766.13206420798</v>
      </c>
      <c r="W478" s="83">
        <v>28834.384320000001</v>
      </c>
      <c r="X478" s="83">
        <v>0</v>
      </c>
      <c r="Y478" s="83">
        <v>9791514.2179813106</v>
      </c>
      <c r="Z478" s="83">
        <v>0</v>
      </c>
      <c r="AA478" s="83">
        <v>3087706.0461900099</v>
      </c>
      <c r="AB478" s="83">
        <v>1327423.01760727</v>
      </c>
      <c r="AC478" s="83">
        <v>170653.56</v>
      </c>
      <c r="AD478" s="83">
        <v>0</v>
      </c>
      <c r="AE478" s="83">
        <v>865553.11992720002</v>
      </c>
      <c r="AF478" s="83">
        <v>0</v>
      </c>
      <c r="AG478" s="83">
        <v>0</v>
      </c>
      <c r="AH478" s="83">
        <v>45119.525735203599</v>
      </c>
      <c r="AI478" s="83">
        <v>4718834.6067432202</v>
      </c>
      <c r="AJ478" s="83">
        <v>0</v>
      </c>
      <c r="AK478" s="83">
        <v>8029022.1171970004</v>
      </c>
      <c r="AL478" s="83">
        <v>0</v>
      </c>
      <c r="AM478" s="83">
        <v>0</v>
      </c>
      <c r="AN478" s="83">
        <v>28372426.7277654</v>
      </c>
      <c r="AO478" s="83">
        <v>10.962093116743899</v>
      </c>
      <c r="AP478" s="83">
        <v>386.36431144665897</v>
      </c>
    </row>
    <row r="479" spans="1:42" x14ac:dyDescent="0.2">
      <c r="A479" s="83" t="s">
        <v>336</v>
      </c>
      <c r="B479" s="83">
        <v>2046</v>
      </c>
      <c r="C479" s="83" t="s">
        <v>337</v>
      </c>
      <c r="D479" s="83" t="s">
        <v>297</v>
      </c>
      <c r="E479" s="83">
        <v>0</v>
      </c>
      <c r="F479" s="83">
        <v>1482.9</v>
      </c>
      <c r="G479" s="83">
        <v>0</v>
      </c>
      <c r="H479" s="83">
        <v>1918</v>
      </c>
      <c r="I479" s="83">
        <v>1914.9467692307701</v>
      </c>
      <c r="J479" s="83">
        <v>2912.1741999999999</v>
      </c>
      <c r="K479" s="83">
        <v>23.9</v>
      </c>
      <c r="L479" s="83">
        <v>2645.6</v>
      </c>
      <c r="M479" s="83">
        <v>1935.02727272727</v>
      </c>
      <c r="N479" s="83">
        <v>0</v>
      </c>
      <c r="O479" s="83">
        <v>0</v>
      </c>
      <c r="P479" s="83">
        <v>373.84182200921401</v>
      </c>
      <c r="Q479" s="83">
        <v>0</v>
      </c>
      <c r="R479" s="83">
        <v>562.5</v>
      </c>
      <c r="S479" s="83">
        <v>0</v>
      </c>
      <c r="T479" s="83">
        <v>314.32499999999999</v>
      </c>
      <c r="U479" s="83">
        <v>0</v>
      </c>
      <c r="V479" s="83">
        <v>416964.98927811102</v>
      </c>
      <c r="W479" s="83">
        <v>28834.384320000001</v>
      </c>
      <c r="X479" s="83">
        <v>0</v>
      </c>
      <c r="Y479" s="83">
        <v>9821429.8678079993</v>
      </c>
      <c r="Z479" s="83">
        <v>0</v>
      </c>
      <c r="AA479" s="83">
        <v>3234263.8515867</v>
      </c>
      <c r="AB479" s="83">
        <v>1166030.784</v>
      </c>
      <c r="AC479" s="83">
        <v>168016.8</v>
      </c>
      <c r="AD479" s="83">
        <v>0</v>
      </c>
      <c r="AE479" s="83">
        <v>865553.11992720002</v>
      </c>
      <c r="AF479" s="83">
        <v>0</v>
      </c>
      <c r="AG479" s="83">
        <v>0</v>
      </c>
      <c r="AH479" s="83">
        <v>209177.22486363299</v>
      </c>
      <c r="AI479" s="83">
        <v>4514212.3966669999</v>
      </c>
      <c r="AJ479" s="83">
        <v>0</v>
      </c>
      <c r="AK479" s="83">
        <v>11674558.3822551</v>
      </c>
      <c r="AL479" s="83">
        <v>0</v>
      </c>
      <c r="AM479" s="83">
        <v>0</v>
      </c>
      <c r="AN479" s="83">
        <v>32099041.800705802</v>
      </c>
      <c r="AO479" s="83">
        <v>10.9341558898368</v>
      </c>
      <c r="AP479" s="83">
        <v>340.63807753901102</v>
      </c>
    </row>
    <row r="480" spans="1:42" x14ac:dyDescent="0.2">
      <c r="A480" s="83" t="s">
        <v>336</v>
      </c>
      <c r="B480" s="83">
        <v>2048</v>
      </c>
      <c r="C480" s="83" t="s">
        <v>337</v>
      </c>
      <c r="D480" s="83" t="s">
        <v>297</v>
      </c>
      <c r="E480" s="83">
        <v>0</v>
      </c>
      <c r="F480" s="83">
        <v>1482.9</v>
      </c>
      <c r="G480" s="83">
        <v>0</v>
      </c>
      <c r="H480" s="83">
        <v>1918</v>
      </c>
      <c r="I480" s="83">
        <v>1893.9467692307701</v>
      </c>
      <c r="J480" s="83">
        <v>2912.1741999999999</v>
      </c>
      <c r="K480" s="83">
        <v>23.9</v>
      </c>
      <c r="L480" s="83">
        <v>2572.6</v>
      </c>
      <c r="M480" s="83">
        <v>2036.44727272726</v>
      </c>
      <c r="N480" s="83">
        <v>0</v>
      </c>
      <c r="O480" s="83">
        <v>0</v>
      </c>
      <c r="P480" s="83">
        <v>352.28657256875601</v>
      </c>
      <c r="Q480" s="83">
        <v>0</v>
      </c>
      <c r="R480" s="83">
        <v>562.5</v>
      </c>
      <c r="S480" s="83">
        <v>0</v>
      </c>
      <c r="T480" s="83">
        <v>314.32499999999999</v>
      </c>
      <c r="U480" s="83">
        <v>0</v>
      </c>
      <c r="V480" s="83">
        <v>310546.511440414</v>
      </c>
      <c r="W480" s="83">
        <v>28834.384320000001</v>
      </c>
      <c r="X480" s="83">
        <v>0</v>
      </c>
      <c r="Y480" s="83">
        <v>9522964.0932374299</v>
      </c>
      <c r="Z480" s="83">
        <v>0</v>
      </c>
      <c r="AA480" s="83">
        <v>3403780.3459798801</v>
      </c>
      <c r="AB480" s="83">
        <v>1027630.2155443199</v>
      </c>
      <c r="AC480" s="83">
        <v>168016.8</v>
      </c>
      <c r="AD480" s="83">
        <v>0</v>
      </c>
      <c r="AE480" s="83">
        <v>865553.11992720002</v>
      </c>
      <c r="AF480" s="83">
        <v>0</v>
      </c>
      <c r="AG480" s="83">
        <v>0</v>
      </c>
      <c r="AH480" s="83">
        <v>40916.697748310697</v>
      </c>
      <c r="AI480" s="83">
        <v>4463713.0961934496</v>
      </c>
      <c r="AJ480" s="83">
        <v>0</v>
      </c>
      <c r="AK480" s="83">
        <v>11644907.793568</v>
      </c>
      <c r="AL480" s="83">
        <v>0</v>
      </c>
      <c r="AM480" s="83">
        <v>0</v>
      </c>
      <c r="AN480" s="83">
        <v>31476863.057959002</v>
      </c>
      <c r="AO480" s="83">
        <v>10.555074706723801</v>
      </c>
      <c r="AP480" s="83">
        <v>335.32803720906003</v>
      </c>
    </row>
    <row r="481" spans="1:42" x14ac:dyDescent="0.2">
      <c r="A481" s="83" t="s">
        <v>336</v>
      </c>
      <c r="B481" s="83">
        <v>2050</v>
      </c>
      <c r="C481" s="83" t="s">
        <v>337</v>
      </c>
      <c r="D481" s="83" t="s">
        <v>297</v>
      </c>
      <c r="E481" s="83">
        <v>0</v>
      </c>
      <c r="F481" s="83">
        <v>1482.9</v>
      </c>
      <c r="G481" s="83">
        <v>0</v>
      </c>
      <c r="H481" s="83">
        <v>1614.1</v>
      </c>
      <c r="I481" s="83">
        <v>1900.04676923077</v>
      </c>
      <c r="J481" s="83">
        <v>2618.5745000000002</v>
      </c>
      <c r="K481" s="83">
        <v>18.899999999999999</v>
      </c>
      <c r="L481" s="83">
        <v>2517.6</v>
      </c>
      <c r="M481" s="83">
        <v>2133.6936363636401</v>
      </c>
      <c r="N481" s="83">
        <v>0</v>
      </c>
      <c r="O481" s="83">
        <v>0</v>
      </c>
      <c r="P481" s="83">
        <v>195.98784594570901</v>
      </c>
      <c r="Q481" s="83">
        <v>0</v>
      </c>
      <c r="R481" s="83">
        <v>562.5</v>
      </c>
      <c r="S481" s="83">
        <v>0</v>
      </c>
      <c r="T481" s="83">
        <v>314.32499999999999</v>
      </c>
      <c r="U481" s="83">
        <v>0</v>
      </c>
      <c r="V481" s="83">
        <v>133939.13598534701</v>
      </c>
      <c r="W481" s="83">
        <v>28834.384320000001</v>
      </c>
      <c r="X481" s="83">
        <v>0</v>
      </c>
      <c r="Y481" s="83">
        <v>9274346.8533836007</v>
      </c>
      <c r="Z481" s="83">
        <v>0</v>
      </c>
      <c r="AA481" s="83">
        <v>3566320.89672057</v>
      </c>
      <c r="AB481" s="83">
        <v>870848.46172087803</v>
      </c>
      <c r="AC481" s="83">
        <v>141395.16</v>
      </c>
      <c r="AD481" s="83">
        <v>0</v>
      </c>
      <c r="AE481" s="83">
        <v>865553.11992720002</v>
      </c>
      <c r="AF481" s="83">
        <v>0</v>
      </c>
      <c r="AG481" s="83">
        <v>0</v>
      </c>
      <c r="AH481" s="83">
        <v>66827.891468891903</v>
      </c>
      <c r="AI481" s="83">
        <v>4497155.6350764604</v>
      </c>
      <c r="AJ481" s="83">
        <v>0</v>
      </c>
      <c r="AK481" s="83">
        <v>10721954.203338999</v>
      </c>
      <c r="AL481" s="83">
        <v>0</v>
      </c>
      <c r="AM481" s="83">
        <v>0</v>
      </c>
      <c r="AN481" s="83">
        <v>30167175.741941899</v>
      </c>
      <c r="AO481" s="83">
        <v>10.2067689143185</v>
      </c>
      <c r="AP481" s="83">
        <v>338.34022122686901</v>
      </c>
    </row>
    <row r="482" spans="1:42" x14ac:dyDescent="0.2">
      <c r="A482" s="83" t="s">
        <v>338</v>
      </c>
      <c r="B482" s="83">
        <v>2020</v>
      </c>
      <c r="C482" s="83" t="s">
        <v>337</v>
      </c>
      <c r="D482" s="83" t="s">
        <v>297</v>
      </c>
      <c r="E482" s="83">
        <v>0</v>
      </c>
      <c r="F482" s="83">
        <v>1926</v>
      </c>
      <c r="G482" s="83">
        <v>30</v>
      </c>
      <c r="H482" s="83">
        <v>675</v>
      </c>
      <c r="I482" s="83">
        <v>413.9</v>
      </c>
      <c r="J482" s="83">
        <v>2496.7999999999902</v>
      </c>
      <c r="K482" s="83">
        <v>0</v>
      </c>
      <c r="L482" s="83">
        <v>648</v>
      </c>
      <c r="M482" s="83">
        <v>190.65</v>
      </c>
      <c r="N482" s="83">
        <v>0</v>
      </c>
      <c r="O482" s="83">
        <v>0</v>
      </c>
      <c r="P482" s="83">
        <v>0.37038583780487799</v>
      </c>
      <c r="Q482" s="83">
        <v>0</v>
      </c>
      <c r="R482" s="83">
        <v>0</v>
      </c>
      <c r="S482" s="83">
        <v>0</v>
      </c>
      <c r="T482" s="83">
        <v>358</v>
      </c>
      <c r="U482" s="83">
        <v>118.1</v>
      </c>
      <c r="V482" s="83">
        <v>1452.1293741334</v>
      </c>
      <c r="W482" s="83">
        <v>0</v>
      </c>
      <c r="X482" s="83">
        <v>0</v>
      </c>
      <c r="Y482" s="83">
        <v>7003033.3821397601</v>
      </c>
      <c r="Z482" s="83">
        <v>82729.180800000002</v>
      </c>
      <c r="AA482" s="83">
        <v>342406.87933485</v>
      </c>
      <c r="AB482" s="83">
        <v>4853452.608</v>
      </c>
      <c r="AC482" s="83">
        <v>59130</v>
      </c>
      <c r="AD482" s="83">
        <v>0</v>
      </c>
      <c r="AE482" s="83">
        <v>846027.49643997499</v>
      </c>
      <c r="AF482" s="83">
        <v>0</v>
      </c>
      <c r="AG482" s="83">
        <v>0</v>
      </c>
      <c r="AH482" s="83">
        <v>0</v>
      </c>
      <c r="AI482" s="83">
        <v>998705.89385497698</v>
      </c>
      <c r="AJ482" s="83">
        <v>0</v>
      </c>
      <c r="AK482" s="83">
        <v>7925707.8821127899</v>
      </c>
      <c r="AL482" s="83">
        <v>0</v>
      </c>
      <c r="AM482" s="83">
        <v>0</v>
      </c>
      <c r="AN482" s="83">
        <v>22112645.4520564</v>
      </c>
      <c r="AO482" s="83">
        <v>8.6383716772525805</v>
      </c>
      <c r="AP482" s="83">
        <v>390.65301779390597</v>
      </c>
    </row>
    <row r="483" spans="1:42" x14ac:dyDescent="0.2">
      <c r="A483" s="83" t="s">
        <v>338</v>
      </c>
      <c r="B483" s="83">
        <v>2022</v>
      </c>
      <c r="C483" s="83" t="s">
        <v>337</v>
      </c>
      <c r="D483" s="83" t="s">
        <v>297</v>
      </c>
      <c r="E483" s="83">
        <v>0</v>
      </c>
      <c r="F483" s="83">
        <v>1501</v>
      </c>
      <c r="G483" s="83">
        <v>30</v>
      </c>
      <c r="H483" s="83">
        <v>675</v>
      </c>
      <c r="I483" s="83">
        <v>413.9</v>
      </c>
      <c r="J483" s="83">
        <v>2496.7999999999902</v>
      </c>
      <c r="K483" s="83">
        <v>0</v>
      </c>
      <c r="L483" s="83">
        <v>648</v>
      </c>
      <c r="M483" s="83">
        <v>208.94363636363599</v>
      </c>
      <c r="N483" s="83">
        <v>0</v>
      </c>
      <c r="O483" s="83">
        <v>0</v>
      </c>
      <c r="P483" s="83">
        <v>0.37038583780487799</v>
      </c>
      <c r="Q483" s="83">
        <v>0</v>
      </c>
      <c r="R483" s="83">
        <v>0</v>
      </c>
      <c r="S483" s="83">
        <v>0</v>
      </c>
      <c r="T483" s="83">
        <v>358</v>
      </c>
      <c r="U483" s="83">
        <v>118.1</v>
      </c>
      <c r="V483" s="83">
        <v>0</v>
      </c>
      <c r="W483" s="83">
        <v>0</v>
      </c>
      <c r="X483" s="83">
        <v>0</v>
      </c>
      <c r="Y483" s="83">
        <v>8936467.4737413991</v>
      </c>
      <c r="Z483" s="83">
        <v>82729.180800000002</v>
      </c>
      <c r="AA483" s="83">
        <v>375262.20028401999</v>
      </c>
      <c r="AB483" s="83">
        <v>4639581.7536266502</v>
      </c>
      <c r="AC483" s="83">
        <v>59130</v>
      </c>
      <c r="AD483" s="83">
        <v>0</v>
      </c>
      <c r="AE483" s="83">
        <v>846027.49643997499</v>
      </c>
      <c r="AF483" s="83">
        <v>0</v>
      </c>
      <c r="AG483" s="83">
        <v>0</v>
      </c>
      <c r="AH483" s="83">
        <v>0</v>
      </c>
      <c r="AI483" s="83">
        <v>984742.57086627104</v>
      </c>
      <c r="AJ483" s="83">
        <v>0</v>
      </c>
      <c r="AK483" s="83">
        <v>8047975.7674189899</v>
      </c>
      <c r="AL483" s="83">
        <v>0</v>
      </c>
      <c r="AM483" s="83">
        <v>0</v>
      </c>
      <c r="AN483" s="83">
        <v>23971916.443177301</v>
      </c>
      <c r="AO483" s="83">
        <v>10.636361903891199</v>
      </c>
      <c r="AP483" s="83">
        <v>443.70094185433499</v>
      </c>
    </row>
    <row r="484" spans="1:42" x14ac:dyDescent="0.2">
      <c r="A484" s="83" t="s">
        <v>338</v>
      </c>
      <c r="B484" s="83">
        <v>2024</v>
      </c>
      <c r="C484" s="83" t="s">
        <v>337</v>
      </c>
      <c r="D484" s="83" t="s">
        <v>297</v>
      </c>
      <c r="E484" s="83">
        <v>0</v>
      </c>
      <c r="F484" s="83">
        <v>1501</v>
      </c>
      <c r="G484" s="83">
        <v>30</v>
      </c>
      <c r="H484" s="83">
        <v>675</v>
      </c>
      <c r="I484" s="83">
        <v>413.9</v>
      </c>
      <c r="J484" s="83">
        <v>2496.7999999999902</v>
      </c>
      <c r="K484" s="83">
        <v>0</v>
      </c>
      <c r="L484" s="83">
        <v>648</v>
      </c>
      <c r="M484" s="83">
        <v>231.85272727272701</v>
      </c>
      <c r="N484" s="83">
        <v>0</v>
      </c>
      <c r="O484" s="83">
        <v>0</v>
      </c>
      <c r="P484" s="83">
        <v>0.37038583780487799</v>
      </c>
      <c r="Q484" s="83">
        <v>0</v>
      </c>
      <c r="R484" s="83">
        <v>0</v>
      </c>
      <c r="S484" s="83">
        <v>0</v>
      </c>
      <c r="T484" s="83">
        <v>358</v>
      </c>
      <c r="U484" s="83">
        <v>118.1</v>
      </c>
      <c r="V484" s="83">
        <v>0</v>
      </c>
      <c r="W484" s="83">
        <v>0</v>
      </c>
      <c r="X484" s="83">
        <v>0</v>
      </c>
      <c r="Y484" s="83">
        <v>10476779.9558399</v>
      </c>
      <c r="Z484" s="83">
        <v>82729.180800000002</v>
      </c>
      <c r="AA484" s="83">
        <v>416406.86499202001</v>
      </c>
      <c r="AB484" s="83">
        <v>3110117.8377451901</v>
      </c>
      <c r="AC484" s="83">
        <v>59130</v>
      </c>
      <c r="AD484" s="83">
        <v>0</v>
      </c>
      <c r="AE484" s="83">
        <v>846027.49643997499</v>
      </c>
      <c r="AF484" s="83">
        <v>0</v>
      </c>
      <c r="AG484" s="83">
        <v>0</v>
      </c>
      <c r="AH484" s="83">
        <v>0</v>
      </c>
      <c r="AI484" s="83">
        <v>971053.55420301901</v>
      </c>
      <c r="AJ484" s="83">
        <v>0</v>
      </c>
      <c r="AK484" s="83">
        <v>8008167.6971019097</v>
      </c>
      <c r="AL484" s="83">
        <v>0</v>
      </c>
      <c r="AM484" s="83">
        <v>0</v>
      </c>
      <c r="AN484" s="83">
        <v>23970412.587122101</v>
      </c>
      <c r="AO484" s="83">
        <v>11.7527392000737</v>
      </c>
      <c r="AP484" s="83">
        <v>490.30191521975502</v>
      </c>
    </row>
    <row r="485" spans="1:42" x14ac:dyDescent="0.2">
      <c r="A485" s="83" t="s">
        <v>338</v>
      </c>
      <c r="B485" s="83">
        <v>2026</v>
      </c>
      <c r="C485" s="83" t="s">
        <v>337</v>
      </c>
      <c r="D485" s="83" t="s">
        <v>297</v>
      </c>
      <c r="E485" s="83">
        <v>0</v>
      </c>
      <c r="F485" s="83">
        <v>1166</v>
      </c>
      <c r="G485" s="83">
        <v>30</v>
      </c>
      <c r="H485" s="83">
        <v>648</v>
      </c>
      <c r="I485" s="83">
        <v>413.9</v>
      </c>
      <c r="J485" s="83">
        <v>2496.7999999999902</v>
      </c>
      <c r="K485" s="83">
        <v>0</v>
      </c>
      <c r="L485" s="83">
        <v>648</v>
      </c>
      <c r="M485" s="83">
        <v>267.076363636363</v>
      </c>
      <c r="N485" s="83">
        <v>0</v>
      </c>
      <c r="O485" s="83">
        <v>0</v>
      </c>
      <c r="P485" s="83">
        <v>0.37038583780487799</v>
      </c>
      <c r="Q485" s="83">
        <v>0</v>
      </c>
      <c r="R485" s="83">
        <v>0</v>
      </c>
      <c r="S485" s="83">
        <v>0</v>
      </c>
      <c r="T485" s="83">
        <v>358</v>
      </c>
      <c r="U485" s="83">
        <v>118.1</v>
      </c>
      <c r="V485" s="83">
        <v>0</v>
      </c>
      <c r="W485" s="83">
        <v>0</v>
      </c>
      <c r="X485" s="83">
        <v>0</v>
      </c>
      <c r="Y485" s="83">
        <v>8269417.5167999901</v>
      </c>
      <c r="Z485" s="83">
        <v>82729.180800000002</v>
      </c>
      <c r="AA485" s="83">
        <v>479668.41970536002</v>
      </c>
      <c r="AB485" s="83">
        <v>2282985.7157598301</v>
      </c>
      <c r="AC485" s="83">
        <v>56764.800000000003</v>
      </c>
      <c r="AD485" s="83">
        <v>0</v>
      </c>
      <c r="AE485" s="83">
        <v>846027.49643997499</v>
      </c>
      <c r="AF485" s="83">
        <v>0</v>
      </c>
      <c r="AG485" s="83">
        <v>0</v>
      </c>
      <c r="AH485" s="83">
        <v>0</v>
      </c>
      <c r="AI485" s="83">
        <v>957483.23697213805</v>
      </c>
      <c r="AJ485" s="83">
        <v>0</v>
      </c>
      <c r="AK485" s="83">
        <v>7968498.1362749804</v>
      </c>
      <c r="AL485" s="83">
        <v>0</v>
      </c>
      <c r="AM485" s="83">
        <v>0</v>
      </c>
      <c r="AN485" s="83">
        <v>20943574.5027522</v>
      </c>
      <c r="AO485" s="83">
        <v>8.9878857497819595</v>
      </c>
      <c r="AP485" s="83">
        <v>429.14764853539299</v>
      </c>
    </row>
    <row r="486" spans="1:42" x14ac:dyDescent="0.2">
      <c r="A486" s="83" t="s">
        <v>338</v>
      </c>
      <c r="B486" s="83">
        <v>2028</v>
      </c>
      <c r="C486" s="83" t="s">
        <v>337</v>
      </c>
      <c r="D486" s="83" t="s">
        <v>297</v>
      </c>
      <c r="E486" s="83">
        <v>0</v>
      </c>
      <c r="F486" s="83">
        <v>1166</v>
      </c>
      <c r="G486" s="83">
        <v>30</v>
      </c>
      <c r="H486" s="83">
        <v>648</v>
      </c>
      <c r="I486" s="83">
        <v>413.9</v>
      </c>
      <c r="J486" s="83">
        <v>2496.7999999999902</v>
      </c>
      <c r="K486" s="83">
        <v>0</v>
      </c>
      <c r="L486" s="83">
        <v>648</v>
      </c>
      <c r="M486" s="83">
        <v>317.40909090909099</v>
      </c>
      <c r="N486" s="83">
        <v>0</v>
      </c>
      <c r="O486" s="83">
        <v>0</v>
      </c>
      <c r="P486" s="83">
        <v>0.37038583780487799</v>
      </c>
      <c r="Q486" s="83">
        <v>0</v>
      </c>
      <c r="R486" s="83">
        <v>0</v>
      </c>
      <c r="S486" s="83">
        <v>0</v>
      </c>
      <c r="T486" s="83">
        <v>358</v>
      </c>
      <c r="U486" s="83">
        <v>18.100000000000001</v>
      </c>
      <c r="V486" s="83">
        <v>0</v>
      </c>
      <c r="W486" s="83">
        <v>0</v>
      </c>
      <c r="X486" s="83">
        <v>0</v>
      </c>
      <c r="Y486" s="83">
        <v>8171865.2505599996</v>
      </c>
      <c r="Z486" s="83">
        <v>82729.180800000002</v>
      </c>
      <c r="AA486" s="83">
        <v>570065.86042849999</v>
      </c>
      <c r="AB486" s="83">
        <v>1957588.52523914</v>
      </c>
      <c r="AC486" s="83">
        <v>56764.800000000003</v>
      </c>
      <c r="AD486" s="83">
        <v>0</v>
      </c>
      <c r="AE486" s="83">
        <v>846027.49643997499</v>
      </c>
      <c r="AF486" s="83">
        <v>0</v>
      </c>
      <c r="AG486" s="83">
        <v>0</v>
      </c>
      <c r="AH486" s="83">
        <v>0</v>
      </c>
      <c r="AI486" s="83">
        <v>944152.12812576105</v>
      </c>
      <c r="AJ486" s="83">
        <v>0</v>
      </c>
      <c r="AK486" s="83">
        <v>7928981.3641595095</v>
      </c>
      <c r="AL486" s="83">
        <v>0</v>
      </c>
      <c r="AM486" s="83">
        <v>0</v>
      </c>
      <c r="AN486" s="83">
        <v>20558174.6057528</v>
      </c>
      <c r="AO486" s="83">
        <v>8.7406952424033797</v>
      </c>
      <c r="AP486" s="83">
        <v>425.16883964772899</v>
      </c>
    </row>
    <row r="487" spans="1:42" x14ac:dyDescent="0.2">
      <c r="A487" s="83" t="s">
        <v>338</v>
      </c>
      <c r="B487" s="83">
        <v>2030</v>
      </c>
      <c r="C487" s="83" t="s">
        <v>337</v>
      </c>
      <c r="D487" s="83" t="s">
        <v>297</v>
      </c>
      <c r="E487" s="83">
        <v>0</v>
      </c>
      <c r="F487" s="83">
        <v>1166</v>
      </c>
      <c r="G487" s="83">
        <v>30</v>
      </c>
      <c r="H487" s="83">
        <v>648</v>
      </c>
      <c r="I487" s="83">
        <v>413.9</v>
      </c>
      <c r="J487" s="83">
        <v>3118.8501685036199</v>
      </c>
      <c r="K487" s="83">
        <v>0</v>
      </c>
      <c r="L487" s="83">
        <v>648</v>
      </c>
      <c r="M487" s="83">
        <v>387.34363636363599</v>
      </c>
      <c r="N487" s="83">
        <v>0</v>
      </c>
      <c r="O487" s="83">
        <v>0</v>
      </c>
      <c r="P487" s="83">
        <v>177.314155020176</v>
      </c>
      <c r="Q487" s="83">
        <v>0</v>
      </c>
      <c r="R487" s="83">
        <v>0</v>
      </c>
      <c r="S487" s="83">
        <v>0</v>
      </c>
      <c r="T487" s="83">
        <v>358</v>
      </c>
      <c r="U487" s="83">
        <v>18.100000000000001</v>
      </c>
      <c r="V487" s="83">
        <v>469208.41931996198</v>
      </c>
      <c r="W487" s="83">
        <v>0</v>
      </c>
      <c r="X487" s="83">
        <v>0</v>
      </c>
      <c r="Y487" s="83">
        <v>8171865.2505599996</v>
      </c>
      <c r="Z487" s="83">
        <v>82729.180800000002</v>
      </c>
      <c r="AA487" s="83">
        <v>695668.11307362001</v>
      </c>
      <c r="AB487" s="83">
        <v>1842577.45521078</v>
      </c>
      <c r="AC487" s="83">
        <v>56764.800000000003</v>
      </c>
      <c r="AD487" s="83">
        <v>0</v>
      </c>
      <c r="AE487" s="83">
        <v>846027.49643997499</v>
      </c>
      <c r="AF487" s="83">
        <v>0</v>
      </c>
      <c r="AG487" s="83">
        <v>0</v>
      </c>
      <c r="AH487" s="83">
        <v>0</v>
      </c>
      <c r="AI487" s="83">
        <v>930931.69750287395</v>
      </c>
      <c r="AJ487" s="83">
        <v>0</v>
      </c>
      <c r="AK487" s="83">
        <v>10405475.665439</v>
      </c>
      <c r="AL487" s="83">
        <v>0</v>
      </c>
      <c r="AM487" s="83">
        <v>0</v>
      </c>
      <c r="AN487" s="83">
        <v>23501248.0783462</v>
      </c>
      <c r="AO487" s="83">
        <v>8.6913614151680694</v>
      </c>
      <c r="AP487" s="83">
        <v>369.82552527396001</v>
      </c>
    </row>
    <row r="488" spans="1:42" x14ac:dyDescent="0.2">
      <c r="A488" s="83" t="s">
        <v>338</v>
      </c>
      <c r="B488" s="83">
        <v>2032</v>
      </c>
      <c r="C488" s="83" t="s">
        <v>337</v>
      </c>
      <c r="D488" s="83" t="s">
        <v>297</v>
      </c>
      <c r="E488" s="83">
        <v>0</v>
      </c>
      <c r="F488" s="83">
        <v>1166</v>
      </c>
      <c r="G488" s="83">
        <v>30</v>
      </c>
      <c r="H488" s="83">
        <v>648</v>
      </c>
      <c r="I488" s="83">
        <v>413.9</v>
      </c>
      <c r="J488" s="83">
        <v>3221.8744907350701</v>
      </c>
      <c r="K488" s="83">
        <v>0</v>
      </c>
      <c r="L488" s="83">
        <v>648</v>
      </c>
      <c r="M488" s="83">
        <v>455.11363636363598</v>
      </c>
      <c r="N488" s="83">
        <v>0</v>
      </c>
      <c r="O488" s="83">
        <v>0</v>
      </c>
      <c r="P488" s="83">
        <v>210.20538793288699</v>
      </c>
      <c r="Q488" s="83">
        <v>0</v>
      </c>
      <c r="R488" s="83">
        <v>0</v>
      </c>
      <c r="S488" s="83">
        <v>0</v>
      </c>
      <c r="T488" s="83">
        <v>358</v>
      </c>
      <c r="U488" s="83">
        <v>18.100000000000001</v>
      </c>
      <c r="V488" s="83">
        <v>238969.42948761</v>
      </c>
      <c r="W488" s="83">
        <v>0</v>
      </c>
      <c r="X488" s="83">
        <v>0</v>
      </c>
      <c r="Y488" s="83">
        <v>8074312.9843199998</v>
      </c>
      <c r="Z488" s="83">
        <v>82729.180800000002</v>
      </c>
      <c r="AA488" s="83">
        <v>817382.84799375001</v>
      </c>
      <c r="AB488" s="83">
        <v>1595846.85543041</v>
      </c>
      <c r="AC488" s="83">
        <v>56764.800000000003</v>
      </c>
      <c r="AD488" s="83">
        <v>0</v>
      </c>
      <c r="AE488" s="83">
        <v>846027.49643997499</v>
      </c>
      <c r="AF488" s="83">
        <v>0</v>
      </c>
      <c r="AG488" s="83">
        <v>0</v>
      </c>
      <c r="AH488" s="83">
        <v>0</v>
      </c>
      <c r="AI488" s="83">
        <v>917965.95652168698</v>
      </c>
      <c r="AJ488" s="83">
        <v>0</v>
      </c>
      <c r="AK488" s="83">
        <v>10897114.259294201</v>
      </c>
      <c r="AL488" s="83">
        <v>0</v>
      </c>
      <c r="AM488" s="83">
        <v>0</v>
      </c>
      <c r="AN488" s="83">
        <v>23527113.810287599</v>
      </c>
      <c r="AO488" s="83">
        <v>8.4933254330791108</v>
      </c>
      <c r="AP488" s="83">
        <v>361.001587426556</v>
      </c>
    </row>
    <row r="489" spans="1:42" x14ac:dyDescent="0.2">
      <c r="A489" s="83" t="s">
        <v>338</v>
      </c>
      <c r="B489" s="83">
        <v>2034</v>
      </c>
      <c r="C489" s="83" t="s">
        <v>337</v>
      </c>
      <c r="D489" s="83" t="s">
        <v>297</v>
      </c>
      <c r="E489" s="83">
        <v>0</v>
      </c>
      <c r="F489" s="83">
        <v>1089</v>
      </c>
      <c r="G489" s="83">
        <v>30</v>
      </c>
      <c r="H489" s="83">
        <v>648</v>
      </c>
      <c r="I489" s="83">
        <v>413.9</v>
      </c>
      <c r="J489" s="83">
        <v>3221.8744907350701</v>
      </c>
      <c r="K489" s="83">
        <v>0</v>
      </c>
      <c r="L489" s="83">
        <v>648</v>
      </c>
      <c r="M489" s="83">
        <v>521.10727272727297</v>
      </c>
      <c r="N489" s="83">
        <v>0</v>
      </c>
      <c r="O489" s="83">
        <v>0</v>
      </c>
      <c r="P489" s="83">
        <v>338.05333445538702</v>
      </c>
      <c r="Q489" s="83">
        <v>0</v>
      </c>
      <c r="R489" s="83">
        <v>0</v>
      </c>
      <c r="S489" s="83">
        <v>0</v>
      </c>
      <c r="T489" s="83">
        <v>358</v>
      </c>
      <c r="U489" s="83">
        <v>18.100000000000001</v>
      </c>
      <c r="V489" s="83">
        <v>409645.09239596</v>
      </c>
      <c r="W489" s="83">
        <v>0</v>
      </c>
      <c r="X489" s="83">
        <v>0</v>
      </c>
      <c r="Y489" s="83">
        <v>7564332.4732799996</v>
      </c>
      <c r="Z489" s="83">
        <v>82729.180800000002</v>
      </c>
      <c r="AA489" s="83">
        <v>935907.23867422005</v>
      </c>
      <c r="AB489" s="83">
        <v>1656053.9720000001</v>
      </c>
      <c r="AC489" s="83">
        <v>56764.800000000003</v>
      </c>
      <c r="AD489" s="83">
        <v>0</v>
      </c>
      <c r="AE489" s="83">
        <v>846027.49643997499</v>
      </c>
      <c r="AF489" s="83">
        <v>0</v>
      </c>
      <c r="AG489" s="83">
        <v>0</v>
      </c>
      <c r="AH489" s="83">
        <v>0</v>
      </c>
      <c r="AI489" s="83">
        <v>905131.86069366697</v>
      </c>
      <c r="AJ489" s="83">
        <v>0</v>
      </c>
      <c r="AK489" s="83">
        <v>11176268.286777301</v>
      </c>
      <c r="AL489" s="83">
        <v>0</v>
      </c>
      <c r="AM489" s="83">
        <v>0</v>
      </c>
      <c r="AN489" s="83">
        <v>23632860.401061099</v>
      </c>
      <c r="AO489" s="83">
        <v>7.9164793096805299</v>
      </c>
      <c r="AP489" s="83">
        <v>334.97761910043897</v>
      </c>
    </row>
    <row r="490" spans="1:42" x14ac:dyDescent="0.2">
      <c r="A490" s="83" t="s">
        <v>338</v>
      </c>
      <c r="B490" s="83">
        <v>2036</v>
      </c>
      <c r="C490" s="83" t="s">
        <v>337</v>
      </c>
      <c r="D490" s="83" t="s">
        <v>297</v>
      </c>
      <c r="E490" s="83">
        <v>0</v>
      </c>
      <c r="F490" s="83">
        <v>1089</v>
      </c>
      <c r="G490" s="83">
        <v>30</v>
      </c>
      <c r="H490" s="83">
        <v>648</v>
      </c>
      <c r="I490" s="83">
        <v>413.9</v>
      </c>
      <c r="J490" s="83">
        <v>3397.59742115174</v>
      </c>
      <c r="K490" s="83">
        <v>0</v>
      </c>
      <c r="L490" s="83">
        <v>648</v>
      </c>
      <c r="M490" s="83">
        <v>581.81636363636403</v>
      </c>
      <c r="N490" s="83">
        <v>0</v>
      </c>
      <c r="O490" s="83">
        <v>0</v>
      </c>
      <c r="P490" s="83">
        <v>380.12107501129998</v>
      </c>
      <c r="Q490" s="83">
        <v>0</v>
      </c>
      <c r="R490" s="83">
        <v>0</v>
      </c>
      <c r="S490" s="83">
        <v>0</v>
      </c>
      <c r="T490" s="83">
        <v>358</v>
      </c>
      <c r="U490" s="83">
        <v>18.100000000000001</v>
      </c>
      <c r="V490" s="83">
        <v>314880.19774409302</v>
      </c>
      <c r="W490" s="83">
        <v>0</v>
      </c>
      <c r="X490" s="83">
        <v>0</v>
      </c>
      <c r="Y490" s="83">
        <v>7564332.4732799996</v>
      </c>
      <c r="Z490" s="83">
        <v>82729.180800000002</v>
      </c>
      <c r="AA490" s="83">
        <v>1044940.60015042</v>
      </c>
      <c r="AB490" s="83">
        <v>1270732.7439999999</v>
      </c>
      <c r="AC490" s="83">
        <v>56764.800000000003</v>
      </c>
      <c r="AD490" s="83">
        <v>0</v>
      </c>
      <c r="AE490" s="83">
        <v>846027.49643997499</v>
      </c>
      <c r="AF490" s="83">
        <v>0</v>
      </c>
      <c r="AG490" s="83">
        <v>0</v>
      </c>
      <c r="AH490" s="83">
        <v>0</v>
      </c>
      <c r="AI490" s="83">
        <v>892519.35094954399</v>
      </c>
      <c r="AJ490" s="83">
        <v>0</v>
      </c>
      <c r="AK490" s="83">
        <v>11866387.355634</v>
      </c>
      <c r="AL490" s="83">
        <v>0</v>
      </c>
      <c r="AM490" s="83">
        <v>0</v>
      </c>
      <c r="AN490" s="83">
        <v>23939314.198998</v>
      </c>
      <c r="AO490" s="83">
        <v>7.7766077039165298</v>
      </c>
      <c r="AP490" s="83">
        <v>324.84672030588098</v>
      </c>
    </row>
    <row r="491" spans="1:42" x14ac:dyDescent="0.2">
      <c r="A491" s="83" t="s">
        <v>338</v>
      </c>
      <c r="B491" s="83">
        <v>2038</v>
      </c>
      <c r="C491" s="83" t="s">
        <v>337</v>
      </c>
      <c r="D491" s="83" t="s">
        <v>297</v>
      </c>
      <c r="E491" s="83">
        <v>0</v>
      </c>
      <c r="F491" s="83">
        <v>1089</v>
      </c>
      <c r="G491" s="83">
        <v>30</v>
      </c>
      <c r="H491" s="83">
        <v>648</v>
      </c>
      <c r="I491" s="83">
        <v>419.44377584603302</v>
      </c>
      <c r="J491" s="83">
        <v>3397.59742115174</v>
      </c>
      <c r="K491" s="83">
        <v>0</v>
      </c>
      <c r="L491" s="83">
        <v>648</v>
      </c>
      <c r="M491" s="83">
        <v>634.39363636363601</v>
      </c>
      <c r="N491" s="83">
        <v>0</v>
      </c>
      <c r="O491" s="83">
        <v>0</v>
      </c>
      <c r="P491" s="83">
        <v>401.39752945416899</v>
      </c>
      <c r="Q491" s="83">
        <v>0</v>
      </c>
      <c r="R491" s="83">
        <v>0</v>
      </c>
      <c r="S491" s="83">
        <v>0</v>
      </c>
      <c r="T491" s="83">
        <v>358</v>
      </c>
      <c r="U491" s="83">
        <v>18.100000000000001</v>
      </c>
      <c r="V491" s="83">
        <v>237455.70105381799</v>
      </c>
      <c r="W491" s="83">
        <v>0</v>
      </c>
      <c r="X491" s="83">
        <v>0</v>
      </c>
      <c r="Y491" s="83">
        <v>7475981.9346327204</v>
      </c>
      <c r="Z491" s="83">
        <v>82729.180800000002</v>
      </c>
      <c r="AA491" s="83">
        <v>1139369.2383800701</v>
      </c>
      <c r="AB491" s="83">
        <v>584815.17200000002</v>
      </c>
      <c r="AC491" s="83">
        <v>56764.800000000003</v>
      </c>
      <c r="AD491" s="83">
        <v>0</v>
      </c>
      <c r="AE491" s="83">
        <v>846027.49643997499</v>
      </c>
      <c r="AF491" s="83">
        <v>0</v>
      </c>
      <c r="AG491" s="83">
        <v>0</v>
      </c>
      <c r="AH491" s="83">
        <v>0</v>
      </c>
      <c r="AI491" s="83">
        <v>893653.54286802805</v>
      </c>
      <c r="AJ491" s="83">
        <v>0</v>
      </c>
      <c r="AK491" s="83">
        <v>11972476.8830662</v>
      </c>
      <c r="AL491" s="83">
        <v>0</v>
      </c>
      <c r="AM491" s="83">
        <v>0</v>
      </c>
      <c r="AN491" s="83">
        <v>23289273.9492408</v>
      </c>
      <c r="AO491" s="83">
        <v>7.3901898206332097</v>
      </c>
      <c r="AP491" s="83">
        <v>317.32160636437999</v>
      </c>
    </row>
    <row r="492" spans="1:42" x14ac:dyDescent="0.2">
      <c r="A492" s="83" t="s">
        <v>338</v>
      </c>
      <c r="B492" s="83">
        <v>2040</v>
      </c>
      <c r="C492" s="83" t="s">
        <v>337</v>
      </c>
      <c r="D492" s="83" t="s">
        <v>297</v>
      </c>
      <c r="E492" s="83">
        <v>0</v>
      </c>
      <c r="F492" s="83">
        <v>1089</v>
      </c>
      <c r="G492" s="83">
        <v>30</v>
      </c>
      <c r="H492" s="83">
        <v>648</v>
      </c>
      <c r="I492" s="83">
        <v>607.95791413907</v>
      </c>
      <c r="J492" s="83">
        <v>3782.6985908248798</v>
      </c>
      <c r="K492" s="83">
        <v>0</v>
      </c>
      <c r="L492" s="83">
        <v>648</v>
      </c>
      <c r="M492" s="83">
        <v>683.50090909090898</v>
      </c>
      <c r="N492" s="83">
        <v>0</v>
      </c>
      <c r="O492" s="83">
        <v>0</v>
      </c>
      <c r="P492" s="83">
        <v>565.92180820043495</v>
      </c>
      <c r="Q492" s="83">
        <v>0</v>
      </c>
      <c r="R492" s="83">
        <v>0</v>
      </c>
      <c r="S492" s="83">
        <v>0</v>
      </c>
      <c r="T492" s="83">
        <v>358</v>
      </c>
      <c r="U492" s="83">
        <v>18.100000000000001</v>
      </c>
      <c r="V492" s="83">
        <v>502871.81203396799</v>
      </c>
      <c r="W492" s="83">
        <v>0</v>
      </c>
      <c r="X492" s="83">
        <v>0</v>
      </c>
      <c r="Y492" s="83">
        <v>7402356.4857599996</v>
      </c>
      <c r="Z492" s="83">
        <v>82729.180800000002</v>
      </c>
      <c r="AA492" s="83">
        <v>1227565.7660862899</v>
      </c>
      <c r="AB492" s="83">
        <v>436280.13199999998</v>
      </c>
      <c r="AC492" s="83">
        <v>56764.800000000003</v>
      </c>
      <c r="AD492" s="83">
        <v>0</v>
      </c>
      <c r="AE492" s="83">
        <v>846027.49643997499</v>
      </c>
      <c r="AF492" s="83">
        <v>0</v>
      </c>
      <c r="AG492" s="83">
        <v>0</v>
      </c>
      <c r="AH492" s="83">
        <v>0</v>
      </c>
      <c r="AI492" s="83">
        <v>1419151.15712488</v>
      </c>
      <c r="AJ492" s="83">
        <v>0</v>
      </c>
      <c r="AK492" s="83">
        <v>13609388.5581271</v>
      </c>
      <c r="AL492" s="83">
        <v>0</v>
      </c>
      <c r="AM492" s="83">
        <v>0</v>
      </c>
      <c r="AN492" s="83">
        <v>25583135.388372201</v>
      </c>
      <c r="AO492" s="83">
        <v>7.2501298259321203</v>
      </c>
      <c r="AP492" s="83">
        <v>283.39488947970602</v>
      </c>
    </row>
    <row r="493" spans="1:42" x14ac:dyDescent="0.2">
      <c r="A493" s="83" t="s">
        <v>338</v>
      </c>
      <c r="B493" s="83">
        <v>2042</v>
      </c>
      <c r="C493" s="83" t="s">
        <v>337</v>
      </c>
      <c r="D493" s="83" t="s">
        <v>297</v>
      </c>
      <c r="E493" s="83">
        <v>0</v>
      </c>
      <c r="F493" s="83">
        <v>1089</v>
      </c>
      <c r="G493" s="83">
        <v>0</v>
      </c>
      <c r="H493" s="83">
        <v>648</v>
      </c>
      <c r="I493" s="83">
        <v>2561.51770220444</v>
      </c>
      <c r="J493" s="83">
        <v>3087.1985908248898</v>
      </c>
      <c r="K493" s="83">
        <v>0</v>
      </c>
      <c r="L493" s="83">
        <v>648</v>
      </c>
      <c r="M493" s="83">
        <v>726.07181818181698</v>
      </c>
      <c r="N493" s="83">
        <v>0</v>
      </c>
      <c r="O493" s="83">
        <v>0</v>
      </c>
      <c r="P493" s="83">
        <v>947.12548619870699</v>
      </c>
      <c r="Q493" s="83">
        <v>0</v>
      </c>
      <c r="R493" s="83">
        <v>0</v>
      </c>
      <c r="S493" s="83">
        <v>0</v>
      </c>
      <c r="T493" s="83">
        <v>358</v>
      </c>
      <c r="U493" s="83">
        <v>18.100000000000001</v>
      </c>
      <c r="V493" s="83">
        <v>1450927.01090643</v>
      </c>
      <c r="W493" s="83">
        <v>0</v>
      </c>
      <c r="X493" s="83">
        <v>0</v>
      </c>
      <c r="Y493" s="83">
        <v>7402356.4857599996</v>
      </c>
      <c r="Z493" s="83">
        <v>0</v>
      </c>
      <c r="AA493" s="83">
        <v>1304023.0025524099</v>
      </c>
      <c r="AB493" s="83">
        <v>436280.13199999998</v>
      </c>
      <c r="AC493" s="83">
        <v>56764.800000000003</v>
      </c>
      <c r="AD493" s="83">
        <v>0</v>
      </c>
      <c r="AE493" s="83">
        <v>846027.49643997499</v>
      </c>
      <c r="AF493" s="83">
        <v>0</v>
      </c>
      <c r="AG493" s="83">
        <v>0</v>
      </c>
      <c r="AH493" s="83">
        <v>0</v>
      </c>
      <c r="AI493" s="83">
        <v>6450551.0927654998</v>
      </c>
      <c r="AJ493" s="83">
        <v>0</v>
      </c>
      <c r="AK493" s="83">
        <v>11609713.402021799</v>
      </c>
      <c r="AL493" s="83">
        <v>0</v>
      </c>
      <c r="AM493" s="83">
        <v>0</v>
      </c>
      <c r="AN493" s="83">
        <v>29556643.422446199</v>
      </c>
      <c r="AO493" s="83">
        <v>7.2501298259321203</v>
      </c>
      <c r="AP493" s="83">
        <v>245.29611574317499</v>
      </c>
    </row>
    <row r="494" spans="1:42" x14ac:dyDescent="0.2">
      <c r="A494" s="83" t="s">
        <v>338</v>
      </c>
      <c r="B494" s="83">
        <v>2044</v>
      </c>
      <c r="C494" s="83" t="s">
        <v>337</v>
      </c>
      <c r="D494" s="83" t="s">
        <v>297</v>
      </c>
      <c r="E494" s="83">
        <v>0</v>
      </c>
      <c r="F494" s="83">
        <v>1089</v>
      </c>
      <c r="G494" s="83">
        <v>0</v>
      </c>
      <c r="H494" s="83">
        <v>648</v>
      </c>
      <c r="I494" s="83">
        <v>2632.01770220444</v>
      </c>
      <c r="J494" s="83">
        <v>4480.9140907350702</v>
      </c>
      <c r="K494" s="83">
        <v>0</v>
      </c>
      <c r="L494" s="83">
        <v>648</v>
      </c>
      <c r="M494" s="83">
        <v>756.39090909090896</v>
      </c>
      <c r="N494" s="83">
        <v>0</v>
      </c>
      <c r="O494" s="83">
        <v>0</v>
      </c>
      <c r="P494" s="83">
        <v>1381.07326635748</v>
      </c>
      <c r="Q494" s="83">
        <v>0</v>
      </c>
      <c r="R494" s="83">
        <v>0</v>
      </c>
      <c r="S494" s="83">
        <v>0</v>
      </c>
      <c r="T494" s="83">
        <v>358</v>
      </c>
      <c r="U494" s="83">
        <v>17.399999999999999</v>
      </c>
      <c r="V494" s="83">
        <v>2109086.7790847402</v>
      </c>
      <c r="W494" s="83">
        <v>0</v>
      </c>
      <c r="X494" s="83">
        <v>0</v>
      </c>
      <c r="Y494" s="83">
        <v>7262074.7144727297</v>
      </c>
      <c r="Z494" s="83">
        <v>0</v>
      </c>
      <c r="AA494" s="83">
        <v>1358476.0070237</v>
      </c>
      <c r="AB494" s="83">
        <v>380579.49200000003</v>
      </c>
      <c r="AC494" s="83">
        <v>56764.800000000003</v>
      </c>
      <c r="AD494" s="83">
        <v>0</v>
      </c>
      <c r="AE494" s="83">
        <v>846027.49643997499</v>
      </c>
      <c r="AF494" s="83">
        <v>0</v>
      </c>
      <c r="AG494" s="83">
        <v>0</v>
      </c>
      <c r="AH494" s="83">
        <v>0</v>
      </c>
      <c r="AI494" s="83">
        <v>6902816.3151892796</v>
      </c>
      <c r="AJ494" s="83">
        <v>0</v>
      </c>
      <c r="AK494" s="83">
        <v>17488629.771822199</v>
      </c>
      <c r="AL494" s="83">
        <v>0</v>
      </c>
      <c r="AM494" s="83">
        <v>0</v>
      </c>
      <c r="AN494" s="83">
        <v>36404455.376032598</v>
      </c>
      <c r="AO494" s="83">
        <v>7.0803981817741501</v>
      </c>
      <c r="AP494" s="83">
        <v>194.492627581942</v>
      </c>
    </row>
    <row r="495" spans="1:42" x14ac:dyDescent="0.2">
      <c r="A495" s="83" t="s">
        <v>338</v>
      </c>
      <c r="B495" s="83">
        <v>2046</v>
      </c>
      <c r="C495" s="83" t="s">
        <v>337</v>
      </c>
      <c r="D495" s="83" t="s">
        <v>297</v>
      </c>
      <c r="E495" s="83">
        <v>0</v>
      </c>
      <c r="F495" s="83">
        <v>1089</v>
      </c>
      <c r="G495" s="83">
        <v>0</v>
      </c>
      <c r="H495" s="83">
        <v>648</v>
      </c>
      <c r="I495" s="83">
        <v>2418.01770220444</v>
      </c>
      <c r="J495" s="83">
        <v>4228.7140907350704</v>
      </c>
      <c r="K495" s="83">
        <v>0</v>
      </c>
      <c r="L495" s="83">
        <v>648</v>
      </c>
      <c r="M495" s="83">
        <v>783.94272727272698</v>
      </c>
      <c r="N495" s="83">
        <v>0</v>
      </c>
      <c r="O495" s="83">
        <v>0</v>
      </c>
      <c r="P495" s="83">
        <v>1254.88722853594</v>
      </c>
      <c r="Q495" s="83">
        <v>0</v>
      </c>
      <c r="R495" s="83">
        <v>0</v>
      </c>
      <c r="S495" s="83">
        <v>0</v>
      </c>
      <c r="T495" s="83">
        <v>358</v>
      </c>
      <c r="U495" s="83">
        <v>17.399999999999999</v>
      </c>
      <c r="V495" s="83">
        <v>1497316.48459834</v>
      </c>
      <c r="W495" s="83">
        <v>0</v>
      </c>
      <c r="X495" s="83">
        <v>0</v>
      </c>
      <c r="Y495" s="83">
        <v>7262074.7144727297</v>
      </c>
      <c r="Z495" s="83">
        <v>0</v>
      </c>
      <c r="AA495" s="83">
        <v>1407958.9972342299</v>
      </c>
      <c r="AB495" s="83">
        <v>362751.87521677499</v>
      </c>
      <c r="AC495" s="83">
        <v>56764.800000000003</v>
      </c>
      <c r="AD495" s="83">
        <v>0</v>
      </c>
      <c r="AE495" s="83">
        <v>846027.49643997499</v>
      </c>
      <c r="AF495" s="83">
        <v>0</v>
      </c>
      <c r="AG495" s="83">
        <v>0</v>
      </c>
      <c r="AH495" s="83">
        <v>0</v>
      </c>
      <c r="AI495" s="83">
        <v>6434370.8321626196</v>
      </c>
      <c r="AJ495" s="83">
        <v>0</v>
      </c>
      <c r="AK495" s="83">
        <v>17002279.930456299</v>
      </c>
      <c r="AL495" s="83">
        <v>0</v>
      </c>
      <c r="AM495" s="83">
        <v>0</v>
      </c>
      <c r="AN495" s="83">
        <v>34869545.130580999</v>
      </c>
      <c r="AO495" s="83">
        <v>7.07392675688184</v>
      </c>
      <c r="AP495" s="83">
        <v>202.86834056455501</v>
      </c>
    </row>
    <row r="496" spans="1:42" x14ac:dyDescent="0.2">
      <c r="A496" s="83" t="s">
        <v>338</v>
      </c>
      <c r="B496" s="83">
        <v>2048</v>
      </c>
      <c r="C496" s="83" t="s">
        <v>337</v>
      </c>
      <c r="D496" s="83" t="s">
        <v>297</v>
      </c>
      <c r="E496" s="83">
        <v>0</v>
      </c>
      <c r="F496" s="83">
        <v>1089</v>
      </c>
      <c r="G496" s="83">
        <v>0</v>
      </c>
      <c r="H496" s="83">
        <v>851.09712595660199</v>
      </c>
      <c r="I496" s="83">
        <v>2617.6177022044399</v>
      </c>
      <c r="J496" s="83">
        <v>4082.8433091412298</v>
      </c>
      <c r="K496" s="83">
        <v>0</v>
      </c>
      <c r="L496" s="83">
        <v>648</v>
      </c>
      <c r="M496" s="83">
        <v>815.149090909091</v>
      </c>
      <c r="N496" s="83">
        <v>0</v>
      </c>
      <c r="O496" s="83">
        <v>0</v>
      </c>
      <c r="P496" s="83">
        <v>1410.37376912586</v>
      </c>
      <c r="Q496" s="83">
        <v>0</v>
      </c>
      <c r="R496" s="83">
        <v>0</v>
      </c>
      <c r="S496" s="83">
        <v>0</v>
      </c>
      <c r="T496" s="83">
        <v>358</v>
      </c>
      <c r="U496" s="83">
        <v>17.399999999999999</v>
      </c>
      <c r="V496" s="83">
        <v>1793997.41922868</v>
      </c>
      <c r="W496" s="83">
        <v>0</v>
      </c>
      <c r="X496" s="83">
        <v>0</v>
      </c>
      <c r="Y496" s="83">
        <v>7262074.7144727297</v>
      </c>
      <c r="Z496" s="83">
        <v>0</v>
      </c>
      <c r="AA496" s="83">
        <v>1464005.54110056</v>
      </c>
      <c r="AB496" s="83">
        <v>223378.04687167899</v>
      </c>
      <c r="AC496" s="83">
        <v>74556.108233798397</v>
      </c>
      <c r="AD496" s="83">
        <v>0</v>
      </c>
      <c r="AE496" s="83">
        <v>846027.49643997499</v>
      </c>
      <c r="AF496" s="83">
        <v>0</v>
      </c>
      <c r="AG496" s="83">
        <v>0</v>
      </c>
      <c r="AH496" s="83">
        <v>0</v>
      </c>
      <c r="AI496" s="83">
        <v>6896882.9121827697</v>
      </c>
      <c r="AJ496" s="83">
        <v>0</v>
      </c>
      <c r="AK496" s="83">
        <v>16671127.093006801</v>
      </c>
      <c r="AL496" s="83">
        <v>0</v>
      </c>
      <c r="AM496" s="83">
        <v>0</v>
      </c>
      <c r="AN496" s="83">
        <v>35232049.331537001</v>
      </c>
      <c r="AO496" s="83">
        <v>7.0336654698839398</v>
      </c>
      <c r="AP496" s="83">
        <v>199.638272633432</v>
      </c>
    </row>
    <row r="497" spans="1:42" x14ac:dyDescent="0.2">
      <c r="A497" s="83" t="s">
        <v>338</v>
      </c>
      <c r="B497" s="83">
        <v>2050</v>
      </c>
      <c r="C497" s="83" t="s">
        <v>337</v>
      </c>
      <c r="D497" s="83" t="s">
        <v>297</v>
      </c>
      <c r="E497" s="83">
        <v>0</v>
      </c>
      <c r="F497" s="83">
        <v>958</v>
      </c>
      <c r="G497" s="83">
        <v>0</v>
      </c>
      <c r="H497" s="83">
        <v>1371.45316627069</v>
      </c>
      <c r="I497" s="83">
        <v>2520.6177022044399</v>
      </c>
      <c r="J497" s="83">
        <v>4555.9962744618297</v>
      </c>
      <c r="K497" s="83">
        <v>0</v>
      </c>
      <c r="L497" s="83">
        <v>648</v>
      </c>
      <c r="M497" s="83">
        <v>843.38636363636397</v>
      </c>
      <c r="N497" s="83">
        <v>0</v>
      </c>
      <c r="O497" s="83">
        <v>0</v>
      </c>
      <c r="P497" s="83">
        <v>1468.75036127455</v>
      </c>
      <c r="Q497" s="83">
        <v>0</v>
      </c>
      <c r="R497" s="83">
        <v>0</v>
      </c>
      <c r="S497" s="83">
        <v>0</v>
      </c>
      <c r="T497" s="83">
        <v>358</v>
      </c>
      <c r="U497" s="83">
        <v>11.7</v>
      </c>
      <c r="V497" s="83">
        <v>1661155.2817604099</v>
      </c>
      <c r="W497" s="83">
        <v>0</v>
      </c>
      <c r="X497" s="83">
        <v>0</v>
      </c>
      <c r="Y497" s="83">
        <v>6172365.47352874</v>
      </c>
      <c r="Z497" s="83">
        <v>0</v>
      </c>
      <c r="AA497" s="83">
        <v>1514719.60580275</v>
      </c>
      <c r="AB497" s="83">
        <v>148567.47667400999</v>
      </c>
      <c r="AC497" s="83">
        <v>120139.297365312</v>
      </c>
      <c r="AD497" s="83">
        <v>0</v>
      </c>
      <c r="AE497" s="83">
        <v>846027.49643997499</v>
      </c>
      <c r="AF497" s="83">
        <v>0</v>
      </c>
      <c r="AG497" s="83">
        <v>0</v>
      </c>
      <c r="AH497" s="83">
        <v>0</v>
      </c>
      <c r="AI497" s="83">
        <v>6611167.5235400395</v>
      </c>
      <c r="AJ497" s="83">
        <v>0</v>
      </c>
      <c r="AK497" s="83">
        <v>18696894.056018401</v>
      </c>
      <c r="AL497" s="83">
        <v>0</v>
      </c>
      <c r="AM497" s="83">
        <v>0</v>
      </c>
      <c r="AN497" s="83">
        <v>35771036.211129598</v>
      </c>
      <c r="AO497" s="83">
        <v>5.8420421784612797</v>
      </c>
      <c r="AP497" s="83">
        <v>163.317666952113</v>
      </c>
    </row>
    <row r="498" spans="1:42" x14ac:dyDescent="0.2">
      <c r="A498" s="83" t="s">
        <v>339</v>
      </c>
      <c r="B498" s="83">
        <v>2020</v>
      </c>
      <c r="C498" s="83" t="s">
        <v>317</v>
      </c>
      <c r="D498" s="83" t="s">
        <v>297</v>
      </c>
      <c r="E498" s="83">
        <v>0</v>
      </c>
      <c r="F498" s="83">
        <v>0</v>
      </c>
      <c r="G498" s="83">
        <v>0</v>
      </c>
      <c r="H498" s="83">
        <v>207.5</v>
      </c>
      <c r="I498" s="83">
        <v>0</v>
      </c>
      <c r="J498" s="83">
        <v>30</v>
      </c>
      <c r="K498" s="83">
        <v>0</v>
      </c>
      <c r="L498" s="83">
        <v>40</v>
      </c>
      <c r="M498" s="83">
        <v>1.06636363636364</v>
      </c>
      <c r="N498" s="83">
        <v>0</v>
      </c>
      <c r="O498" s="83">
        <v>0</v>
      </c>
      <c r="P498" s="83">
        <v>0</v>
      </c>
      <c r="Q498" s="83">
        <v>0</v>
      </c>
      <c r="R498" s="83">
        <v>0</v>
      </c>
      <c r="S498" s="83">
        <v>0</v>
      </c>
      <c r="T498" s="83">
        <v>199.5</v>
      </c>
      <c r="U498" s="83">
        <v>0</v>
      </c>
      <c r="V498" s="83">
        <v>0</v>
      </c>
      <c r="W498" s="83">
        <v>0</v>
      </c>
      <c r="X498" s="83">
        <v>0</v>
      </c>
      <c r="Y498" s="83">
        <v>0</v>
      </c>
      <c r="Z498" s="83">
        <v>0</v>
      </c>
      <c r="AA498" s="83">
        <v>1574.0536735200001</v>
      </c>
      <c r="AB498" s="83">
        <v>11855.277714285699</v>
      </c>
      <c r="AC498" s="83">
        <v>18177</v>
      </c>
      <c r="AD498" s="83">
        <v>0</v>
      </c>
      <c r="AE498" s="83">
        <v>721178.75844000001</v>
      </c>
      <c r="AF498" s="83">
        <v>0</v>
      </c>
      <c r="AG498" s="83">
        <v>0</v>
      </c>
      <c r="AH498" s="83">
        <v>0</v>
      </c>
      <c r="AI498" s="83">
        <v>0</v>
      </c>
      <c r="AJ498" s="83">
        <v>0</v>
      </c>
      <c r="AK498" s="83">
        <v>78816.890299999999</v>
      </c>
      <c r="AL498" s="83">
        <v>0</v>
      </c>
      <c r="AM498" s="83">
        <v>0</v>
      </c>
      <c r="AN498" s="83">
        <v>831601.98012780503</v>
      </c>
      <c r="AO498" s="83">
        <v>2.16840747744E-2</v>
      </c>
      <c r="AP498" s="83">
        <v>26.075063903849099</v>
      </c>
    </row>
    <row r="499" spans="1:42" x14ac:dyDescent="0.2">
      <c r="A499" s="83" t="s">
        <v>339</v>
      </c>
      <c r="B499" s="83">
        <v>2022</v>
      </c>
      <c r="C499" s="83" t="s">
        <v>317</v>
      </c>
      <c r="D499" s="83" t="s">
        <v>297</v>
      </c>
      <c r="E499" s="83">
        <v>0</v>
      </c>
      <c r="F499" s="83">
        <v>0</v>
      </c>
      <c r="G499" s="83">
        <v>0</v>
      </c>
      <c r="H499" s="83">
        <v>183.9</v>
      </c>
      <c r="I499" s="83">
        <v>0</v>
      </c>
      <c r="J499" s="83">
        <v>30</v>
      </c>
      <c r="K499" s="83">
        <v>0</v>
      </c>
      <c r="L499" s="83">
        <v>40</v>
      </c>
      <c r="M499" s="83">
        <v>1.30727272727273</v>
      </c>
      <c r="N499" s="83">
        <v>0</v>
      </c>
      <c r="O499" s="83">
        <v>0</v>
      </c>
      <c r="P499" s="83">
        <v>0</v>
      </c>
      <c r="Q499" s="83">
        <v>0</v>
      </c>
      <c r="R499" s="83">
        <v>0</v>
      </c>
      <c r="S499" s="83">
        <v>0</v>
      </c>
      <c r="T499" s="83">
        <v>199.5</v>
      </c>
      <c r="U499" s="83">
        <v>0</v>
      </c>
      <c r="V499" s="83">
        <v>0</v>
      </c>
      <c r="W499" s="83">
        <v>0</v>
      </c>
      <c r="X499" s="83">
        <v>0</v>
      </c>
      <c r="Y499" s="83">
        <v>0</v>
      </c>
      <c r="Z499" s="83">
        <v>0</v>
      </c>
      <c r="AA499" s="83">
        <v>1929.65829712</v>
      </c>
      <c r="AB499" s="83">
        <v>8285.7189702278501</v>
      </c>
      <c r="AC499" s="83">
        <v>16109.64</v>
      </c>
      <c r="AD499" s="83">
        <v>0</v>
      </c>
      <c r="AE499" s="83">
        <v>721178.75844000001</v>
      </c>
      <c r="AF499" s="83">
        <v>0</v>
      </c>
      <c r="AG499" s="83">
        <v>0</v>
      </c>
      <c r="AH499" s="83">
        <v>0</v>
      </c>
      <c r="AI499" s="83">
        <v>0</v>
      </c>
      <c r="AJ499" s="83">
        <v>0</v>
      </c>
      <c r="AK499" s="83">
        <v>78827.718299999993</v>
      </c>
      <c r="AL499" s="83">
        <v>0</v>
      </c>
      <c r="AM499" s="83">
        <v>0</v>
      </c>
      <c r="AN499" s="83">
        <v>826331.49400734704</v>
      </c>
      <c r="AO499" s="83">
        <v>1.70753066218572E-2</v>
      </c>
      <c r="AP499" s="83">
        <v>20.6639910806853</v>
      </c>
    </row>
    <row r="500" spans="1:42" x14ac:dyDescent="0.2">
      <c r="A500" s="83" t="s">
        <v>339</v>
      </c>
      <c r="B500" s="83">
        <v>2024</v>
      </c>
      <c r="C500" s="83" t="s">
        <v>317</v>
      </c>
      <c r="D500" s="83" t="s">
        <v>297</v>
      </c>
      <c r="E500" s="83">
        <v>0</v>
      </c>
      <c r="F500" s="83">
        <v>0</v>
      </c>
      <c r="G500" s="83">
        <v>0</v>
      </c>
      <c r="H500" s="83">
        <v>183.9</v>
      </c>
      <c r="I500" s="83">
        <v>0</v>
      </c>
      <c r="J500" s="83">
        <v>30</v>
      </c>
      <c r="K500" s="83">
        <v>0</v>
      </c>
      <c r="L500" s="83">
        <v>40</v>
      </c>
      <c r="M500" s="83">
        <v>1.67818181818182</v>
      </c>
      <c r="N500" s="83">
        <v>0</v>
      </c>
      <c r="O500" s="83">
        <v>0</v>
      </c>
      <c r="P500" s="83">
        <v>4.9818351951585099E-2</v>
      </c>
      <c r="Q500" s="83">
        <v>0</v>
      </c>
      <c r="R500" s="83">
        <v>0</v>
      </c>
      <c r="S500" s="83">
        <v>0</v>
      </c>
      <c r="T500" s="83">
        <v>199.5</v>
      </c>
      <c r="U500" s="83">
        <v>0</v>
      </c>
      <c r="V500" s="83">
        <v>16.173913043478301</v>
      </c>
      <c r="W500" s="83">
        <v>0</v>
      </c>
      <c r="X500" s="83">
        <v>0</v>
      </c>
      <c r="Y500" s="83">
        <v>0</v>
      </c>
      <c r="Z500" s="83">
        <v>0</v>
      </c>
      <c r="AA500" s="83">
        <v>2477.1552270400002</v>
      </c>
      <c r="AB500" s="83">
        <v>1520</v>
      </c>
      <c r="AC500" s="83">
        <v>16109.64</v>
      </c>
      <c r="AD500" s="83">
        <v>0</v>
      </c>
      <c r="AE500" s="83">
        <v>721178.75844000001</v>
      </c>
      <c r="AF500" s="83">
        <v>0</v>
      </c>
      <c r="AG500" s="83">
        <v>0</v>
      </c>
      <c r="AH500" s="83">
        <v>0</v>
      </c>
      <c r="AI500" s="83">
        <v>0</v>
      </c>
      <c r="AJ500" s="83">
        <v>0</v>
      </c>
      <c r="AK500" s="83">
        <v>78840.162299999996</v>
      </c>
      <c r="AL500" s="83">
        <v>0</v>
      </c>
      <c r="AM500" s="83">
        <v>0</v>
      </c>
      <c r="AN500" s="83">
        <v>820141.88988008304</v>
      </c>
      <c r="AO500" s="83">
        <v>1.3565928192000001E-2</v>
      </c>
      <c r="AP500" s="83">
        <v>16.540952680741</v>
      </c>
    </row>
    <row r="501" spans="1:42" x14ac:dyDescent="0.2">
      <c r="A501" s="83" t="s">
        <v>339</v>
      </c>
      <c r="B501" s="83">
        <v>2026</v>
      </c>
      <c r="C501" s="83" t="s">
        <v>317</v>
      </c>
      <c r="D501" s="83" t="s">
        <v>297</v>
      </c>
      <c r="E501" s="83">
        <v>0</v>
      </c>
      <c r="F501" s="83">
        <v>0</v>
      </c>
      <c r="G501" s="83">
        <v>0</v>
      </c>
      <c r="H501" s="83">
        <v>183.9</v>
      </c>
      <c r="I501" s="83">
        <v>0</v>
      </c>
      <c r="J501" s="83">
        <v>30</v>
      </c>
      <c r="K501" s="83">
        <v>0</v>
      </c>
      <c r="L501" s="83">
        <v>40</v>
      </c>
      <c r="M501" s="83">
        <v>2.3427272727272701</v>
      </c>
      <c r="N501" s="83">
        <v>0</v>
      </c>
      <c r="O501" s="83">
        <v>0</v>
      </c>
      <c r="P501" s="83">
        <v>4.9818351951585099E-2</v>
      </c>
      <c r="Q501" s="83">
        <v>0</v>
      </c>
      <c r="R501" s="83">
        <v>0</v>
      </c>
      <c r="S501" s="83">
        <v>0</v>
      </c>
      <c r="T501" s="83">
        <v>199.5</v>
      </c>
      <c r="U501" s="83">
        <v>0</v>
      </c>
      <c r="V501" s="83">
        <v>0</v>
      </c>
      <c r="W501" s="83">
        <v>0</v>
      </c>
      <c r="X501" s="83">
        <v>0</v>
      </c>
      <c r="Y501" s="83">
        <v>0</v>
      </c>
      <c r="Z501" s="83">
        <v>0</v>
      </c>
      <c r="AA501" s="83">
        <v>3458.08722648</v>
      </c>
      <c r="AB501" s="83">
        <v>1520</v>
      </c>
      <c r="AC501" s="83">
        <v>16109.64</v>
      </c>
      <c r="AD501" s="83">
        <v>0</v>
      </c>
      <c r="AE501" s="83">
        <v>721178.75844000001</v>
      </c>
      <c r="AF501" s="83">
        <v>0</v>
      </c>
      <c r="AG501" s="83">
        <v>0</v>
      </c>
      <c r="AH501" s="83">
        <v>0</v>
      </c>
      <c r="AI501" s="83">
        <v>0</v>
      </c>
      <c r="AJ501" s="83">
        <v>0</v>
      </c>
      <c r="AK501" s="83">
        <v>78825.282300000006</v>
      </c>
      <c r="AL501" s="83">
        <v>0</v>
      </c>
      <c r="AM501" s="83">
        <v>0</v>
      </c>
      <c r="AN501" s="83">
        <v>821091.76796647999</v>
      </c>
      <c r="AO501" s="83">
        <v>1.3565928192000001E-2</v>
      </c>
      <c r="AP501" s="83">
        <v>16.5218173184191</v>
      </c>
    </row>
    <row r="502" spans="1:42" x14ac:dyDescent="0.2">
      <c r="A502" s="83" t="s">
        <v>339</v>
      </c>
      <c r="B502" s="83">
        <v>2028</v>
      </c>
      <c r="C502" s="83" t="s">
        <v>317</v>
      </c>
      <c r="D502" s="83" t="s">
        <v>297</v>
      </c>
      <c r="E502" s="83">
        <v>0</v>
      </c>
      <c r="F502" s="83">
        <v>0</v>
      </c>
      <c r="G502" s="83">
        <v>0</v>
      </c>
      <c r="H502" s="83">
        <v>183.9</v>
      </c>
      <c r="I502" s="83">
        <v>0</v>
      </c>
      <c r="J502" s="83">
        <v>30</v>
      </c>
      <c r="K502" s="83">
        <v>0</v>
      </c>
      <c r="L502" s="83">
        <v>40</v>
      </c>
      <c r="M502" s="83">
        <v>3.4954545454545398</v>
      </c>
      <c r="N502" s="83">
        <v>0</v>
      </c>
      <c r="O502" s="83">
        <v>0</v>
      </c>
      <c r="P502" s="83">
        <v>0.107162724843335</v>
      </c>
      <c r="Q502" s="83">
        <v>0</v>
      </c>
      <c r="R502" s="83">
        <v>0</v>
      </c>
      <c r="S502" s="83">
        <v>0</v>
      </c>
      <c r="T502" s="83">
        <v>199.5</v>
      </c>
      <c r="U502" s="83">
        <v>0</v>
      </c>
      <c r="V502" s="83">
        <v>28.610150000000001</v>
      </c>
      <c r="W502" s="83">
        <v>0</v>
      </c>
      <c r="X502" s="83">
        <v>0</v>
      </c>
      <c r="Y502" s="83">
        <v>0</v>
      </c>
      <c r="Z502" s="83">
        <v>0</v>
      </c>
      <c r="AA502" s="83">
        <v>5159.6218028000003</v>
      </c>
      <c r="AB502" s="83">
        <v>0</v>
      </c>
      <c r="AC502" s="83">
        <v>16109.64</v>
      </c>
      <c r="AD502" s="83">
        <v>0</v>
      </c>
      <c r="AE502" s="83">
        <v>721178.75844000001</v>
      </c>
      <c r="AF502" s="83">
        <v>0</v>
      </c>
      <c r="AG502" s="83">
        <v>0</v>
      </c>
      <c r="AH502" s="83">
        <v>0</v>
      </c>
      <c r="AI502" s="83">
        <v>0</v>
      </c>
      <c r="AJ502" s="83">
        <v>0</v>
      </c>
      <c r="AK502" s="83">
        <v>78840.162299999996</v>
      </c>
      <c r="AL502" s="83">
        <v>0</v>
      </c>
      <c r="AM502" s="83">
        <v>0</v>
      </c>
      <c r="AN502" s="83">
        <v>821316.792692799</v>
      </c>
      <c r="AO502" s="83">
        <v>1.2777504192E-2</v>
      </c>
      <c r="AP502" s="83">
        <v>15.5573395134259</v>
      </c>
    </row>
    <row r="503" spans="1:42" x14ac:dyDescent="0.2">
      <c r="A503" s="83" t="s">
        <v>339</v>
      </c>
      <c r="B503" s="83">
        <v>2030</v>
      </c>
      <c r="C503" s="83" t="s">
        <v>317</v>
      </c>
      <c r="D503" s="83" t="s">
        <v>297</v>
      </c>
      <c r="E503" s="83">
        <v>0</v>
      </c>
      <c r="F503" s="83">
        <v>0</v>
      </c>
      <c r="G503" s="83">
        <v>0</v>
      </c>
      <c r="H503" s="83">
        <v>149.1</v>
      </c>
      <c r="I503" s="83">
        <v>0</v>
      </c>
      <c r="J503" s="83">
        <v>30</v>
      </c>
      <c r="K503" s="83">
        <v>0</v>
      </c>
      <c r="L503" s="83">
        <v>40</v>
      </c>
      <c r="M503" s="83">
        <v>5.7127272727272702</v>
      </c>
      <c r="N503" s="83">
        <v>0</v>
      </c>
      <c r="O503" s="83">
        <v>0</v>
      </c>
      <c r="P503" s="83">
        <v>0.11344626536368101</v>
      </c>
      <c r="Q503" s="83">
        <v>0</v>
      </c>
      <c r="R503" s="83">
        <v>0</v>
      </c>
      <c r="S503" s="83">
        <v>0</v>
      </c>
      <c r="T503" s="83">
        <v>199.5</v>
      </c>
      <c r="U503" s="83">
        <v>0</v>
      </c>
      <c r="V503" s="83">
        <v>1.0369999999999999</v>
      </c>
      <c r="W503" s="83">
        <v>0</v>
      </c>
      <c r="X503" s="83">
        <v>0</v>
      </c>
      <c r="Y503" s="83">
        <v>0</v>
      </c>
      <c r="Z503" s="83">
        <v>0</v>
      </c>
      <c r="AA503" s="83">
        <v>8432.5262441600007</v>
      </c>
      <c r="AB503" s="83">
        <v>0</v>
      </c>
      <c r="AC503" s="83">
        <v>13061.16</v>
      </c>
      <c r="AD503" s="83">
        <v>0</v>
      </c>
      <c r="AE503" s="83">
        <v>721178.75844000001</v>
      </c>
      <c r="AF503" s="83">
        <v>0</v>
      </c>
      <c r="AG503" s="83">
        <v>0</v>
      </c>
      <c r="AH503" s="83">
        <v>0</v>
      </c>
      <c r="AI503" s="83">
        <v>0</v>
      </c>
      <c r="AJ503" s="83">
        <v>0</v>
      </c>
      <c r="AK503" s="83">
        <v>78840.162299999996</v>
      </c>
      <c r="AL503" s="83">
        <v>0</v>
      </c>
      <c r="AM503" s="83">
        <v>0</v>
      </c>
      <c r="AN503" s="83">
        <v>821513.64398416004</v>
      </c>
      <c r="AO503" s="83">
        <v>9.5729420159999992E-3</v>
      </c>
      <c r="AP503" s="83">
        <v>11.652809525564701</v>
      </c>
    </row>
    <row r="504" spans="1:42" x14ac:dyDescent="0.2">
      <c r="A504" s="83" t="s">
        <v>339</v>
      </c>
      <c r="B504" s="83">
        <v>2032</v>
      </c>
      <c r="C504" s="83" t="s">
        <v>317</v>
      </c>
      <c r="D504" s="83" t="s">
        <v>297</v>
      </c>
      <c r="E504" s="83">
        <v>0</v>
      </c>
      <c r="F504" s="83">
        <v>0</v>
      </c>
      <c r="G504" s="83">
        <v>0</v>
      </c>
      <c r="H504" s="83">
        <v>149.1</v>
      </c>
      <c r="I504" s="83">
        <v>0</v>
      </c>
      <c r="J504" s="83">
        <v>30</v>
      </c>
      <c r="K504" s="83">
        <v>0</v>
      </c>
      <c r="L504" s="83">
        <v>40</v>
      </c>
      <c r="M504" s="83">
        <v>8.1681818181818198</v>
      </c>
      <c r="N504" s="83">
        <v>0</v>
      </c>
      <c r="O504" s="83">
        <v>0</v>
      </c>
      <c r="P504" s="83">
        <v>0.16874142194271699</v>
      </c>
      <c r="Q504" s="83">
        <v>0</v>
      </c>
      <c r="R504" s="83">
        <v>0</v>
      </c>
      <c r="S504" s="83">
        <v>0</v>
      </c>
      <c r="T504" s="83">
        <v>199.5</v>
      </c>
      <c r="U504" s="83">
        <v>0</v>
      </c>
      <c r="V504" s="83">
        <v>18.251200000000001</v>
      </c>
      <c r="W504" s="83">
        <v>0</v>
      </c>
      <c r="X504" s="83">
        <v>0</v>
      </c>
      <c r="Y504" s="83">
        <v>0</v>
      </c>
      <c r="Z504" s="83">
        <v>0</v>
      </c>
      <c r="AA504" s="83">
        <v>12057.009596399999</v>
      </c>
      <c r="AB504" s="83">
        <v>0</v>
      </c>
      <c r="AC504" s="83">
        <v>13061.16</v>
      </c>
      <c r="AD504" s="83">
        <v>0</v>
      </c>
      <c r="AE504" s="83">
        <v>721178.75844000001</v>
      </c>
      <c r="AF504" s="83">
        <v>0</v>
      </c>
      <c r="AG504" s="83">
        <v>0</v>
      </c>
      <c r="AH504" s="83">
        <v>0</v>
      </c>
      <c r="AI504" s="83">
        <v>0</v>
      </c>
      <c r="AJ504" s="83">
        <v>0</v>
      </c>
      <c r="AK504" s="83">
        <v>78840.162299999996</v>
      </c>
      <c r="AL504" s="83">
        <v>0</v>
      </c>
      <c r="AM504" s="83">
        <v>0</v>
      </c>
      <c r="AN504" s="83">
        <v>825155.34153640002</v>
      </c>
      <c r="AO504" s="83">
        <v>9.5729420159999992E-3</v>
      </c>
      <c r="AP504" s="83">
        <v>11.601381623702</v>
      </c>
    </row>
    <row r="505" spans="1:42" x14ac:dyDescent="0.2">
      <c r="A505" s="83" t="s">
        <v>339</v>
      </c>
      <c r="B505" s="83">
        <v>2034</v>
      </c>
      <c r="C505" s="83" t="s">
        <v>317</v>
      </c>
      <c r="D505" s="83" t="s">
        <v>297</v>
      </c>
      <c r="E505" s="83">
        <v>0</v>
      </c>
      <c r="F505" s="83">
        <v>0</v>
      </c>
      <c r="G505" s="83">
        <v>0</v>
      </c>
      <c r="H505" s="83">
        <v>149.1</v>
      </c>
      <c r="I505" s="83">
        <v>0</v>
      </c>
      <c r="J505" s="83">
        <v>30</v>
      </c>
      <c r="K505" s="83">
        <v>0</v>
      </c>
      <c r="L505" s="83">
        <v>40</v>
      </c>
      <c r="M505" s="83">
        <v>10.646363636363599</v>
      </c>
      <c r="N505" s="83">
        <v>0</v>
      </c>
      <c r="O505" s="83">
        <v>0</v>
      </c>
      <c r="P505" s="83">
        <v>0.16874142194271699</v>
      </c>
      <c r="Q505" s="83">
        <v>0</v>
      </c>
      <c r="R505" s="83">
        <v>0</v>
      </c>
      <c r="S505" s="83">
        <v>0</v>
      </c>
      <c r="T505" s="83">
        <v>199.5</v>
      </c>
      <c r="U505" s="83">
        <v>0</v>
      </c>
      <c r="V505" s="83">
        <v>0</v>
      </c>
      <c r="W505" s="83">
        <v>0</v>
      </c>
      <c r="X505" s="83">
        <v>0</v>
      </c>
      <c r="Y505" s="83">
        <v>0</v>
      </c>
      <c r="Z505" s="83">
        <v>0</v>
      </c>
      <c r="AA505" s="83">
        <v>15715.04055464</v>
      </c>
      <c r="AB505" s="83">
        <v>0</v>
      </c>
      <c r="AC505" s="83">
        <v>13061.16</v>
      </c>
      <c r="AD505" s="83">
        <v>0</v>
      </c>
      <c r="AE505" s="83">
        <v>721178.75844000001</v>
      </c>
      <c r="AF505" s="83">
        <v>0</v>
      </c>
      <c r="AG505" s="83">
        <v>0</v>
      </c>
      <c r="AH505" s="83">
        <v>0</v>
      </c>
      <c r="AI505" s="83">
        <v>0</v>
      </c>
      <c r="AJ505" s="83">
        <v>0</v>
      </c>
      <c r="AK505" s="83">
        <v>78837.9663</v>
      </c>
      <c r="AL505" s="83">
        <v>0</v>
      </c>
      <c r="AM505" s="83">
        <v>0</v>
      </c>
      <c r="AN505" s="83">
        <v>828792.92529464001</v>
      </c>
      <c r="AO505" s="83">
        <v>9.5729420159999992E-3</v>
      </c>
      <c r="AP505" s="83">
        <v>11.550462997252</v>
      </c>
    </row>
    <row r="506" spans="1:42" x14ac:dyDescent="0.2">
      <c r="A506" s="83" t="s">
        <v>339</v>
      </c>
      <c r="B506" s="83">
        <v>2036</v>
      </c>
      <c r="C506" s="83" t="s">
        <v>317</v>
      </c>
      <c r="D506" s="83" t="s">
        <v>297</v>
      </c>
      <c r="E506" s="83">
        <v>0</v>
      </c>
      <c r="F506" s="83">
        <v>0</v>
      </c>
      <c r="G506" s="83">
        <v>0</v>
      </c>
      <c r="H506" s="83">
        <v>149.1</v>
      </c>
      <c r="I506" s="83">
        <v>0</v>
      </c>
      <c r="J506" s="83">
        <v>30</v>
      </c>
      <c r="K506" s="83">
        <v>0</v>
      </c>
      <c r="L506" s="83">
        <v>40</v>
      </c>
      <c r="M506" s="83">
        <v>12.941818181818199</v>
      </c>
      <c r="N506" s="83">
        <v>0</v>
      </c>
      <c r="O506" s="83">
        <v>0</v>
      </c>
      <c r="P506" s="83">
        <v>0.16874142194271699</v>
      </c>
      <c r="Q506" s="83">
        <v>0</v>
      </c>
      <c r="R506" s="83">
        <v>0</v>
      </c>
      <c r="S506" s="83">
        <v>0</v>
      </c>
      <c r="T506" s="83">
        <v>199.5</v>
      </c>
      <c r="U506" s="83">
        <v>0</v>
      </c>
      <c r="V506" s="83">
        <v>0</v>
      </c>
      <c r="W506" s="83">
        <v>0</v>
      </c>
      <c r="X506" s="83">
        <v>0</v>
      </c>
      <c r="Y506" s="83">
        <v>0</v>
      </c>
      <c r="Z506" s="83">
        <v>0</v>
      </c>
      <c r="AA506" s="83">
        <v>19103.348760640001</v>
      </c>
      <c r="AB506" s="83">
        <v>0</v>
      </c>
      <c r="AC506" s="83">
        <v>13061.16</v>
      </c>
      <c r="AD506" s="83">
        <v>0</v>
      </c>
      <c r="AE506" s="83">
        <v>721178.75844000001</v>
      </c>
      <c r="AF506" s="83">
        <v>0</v>
      </c>
      <c r="AG506" s="83">
        <v>0</v>
      </c>
      <c r="AH506" s="83">
        <v>0</v>
      </c>
      <c r="AI506" s="83">
        <v>0</v>
      </c>
      <c r="AJ506" s="83">
        <v>0</v>
      </c>
      <c r="AK506" s="83">
        <v>78840.162299999996</v>
      </c>
      <c r="AL506" s="83">
        <v>0</v>
      </c>
      <c r="AM506" s="83">
        <v>0</v>
      </c>
      <c r="AN506" s="83">
        <v>832183.42950064002</v>
      </c>
      <c r="AO506" s="83">
        <v>9.5729420159999992E-3</v>
      </c>
      <c r="AP506" s="83">
        <v>11.503403788927001</v>
      </c>
    </row>
    <row r="507" spans="1:42" x14ac:dyDescent="0.2">
      <c r="A507" s="83" t="s">
        <v>339</v>
      </c>
      <c r="B507" s="83">
        <v>2038</v>
      </c>
      <c r="C507" s="83" t="s">
        <v>317</v>
      </c>
      <c r="D507" s="83" t="s">
        <v>297</v>
      </c>
      <c r="E507" s="83">
        <v>0</v>
      </c>
      <c r="F507" s="83">
        <v>0</v>
      </c>
      <c r="G507" s="83">
        <v>0</v>
      </c>
      <c r="H507" s="83">
        <v>149.1</v>
      </c>
      <c r="I507" s="83">
        <v>0</v>
      </c>
      <c r="J507" s="83">
        <v>0</v>
      </c>
      <c r="K507" s="83">
        <v>0</v>
      </c>
      <c r="L507" s="83">
        <v>40</v>
      </c>
      <c r="M507" s="83">
        <v>14.8009090909091</v>
      </c>
      <c r="N507" s="83">
        <v>0</v>
      </c>
      <c r="O507" s="83">
        <v>0</v>
      </c>
      <c r="P507" s="83">
        <v>0.16874142194271699</v>
      </c>
      <c r="Q507" s="83">
        <v>0</v>
      </c>
      <c r="R507" s="83">
        <v>0</v>
      </c>
      <c r="S507" s="83">
        <v>0</v>
      </c>
      <c r="T507" s="83">
        <v>199.5</v>
      </c>
      <c r="U507" s="83">
        <v>0</v>
      </c>
      <c r="V507" s="83">
        <v>0</v>
      </c>
      <c r="W507" s="83">
        <v>0</v>
      </c>
      <c r="X507" s="83">
        <v>0</v>
      </c>
      <c r="Y507" s="83">
        <v>0</v>
      </c>
      <c r="Z507" s="83">
        <v>0</v>
      </c>
      <c r="AA507" s="83">
        <v>21847.542931439999</v>
      </c>
      <c r="AB507" s="83">
        <v>0</v>
      </c>
      <c r="AC507" s="83">
        <v>13061.16</v>
      </c>
      <c r="AD507" s="83">
        <v>0</v>
      </c>
      <c r="AE507" s="83">
        <v>721178.75844000001</v>
      </c>
      <c r="AF507" s="83">
        <v>0</v>
      </c>
      <c r="AG507" s="83">
        <v>0</v>
      </c>
      <c r="AH507" s="83">
        <v>0</v>
      </c>
      <c r="AI507" s="83">
        <v>0</v>
      </c>
      <c r="AJ507" s="83">
        <v>0</v>
      </c>
      <c r="AK507" s="83">
        <v>0</v>
      </c>
      <c r="AL507" s="83">
        <v>0</v>
      </c>
      <c r="AM507" s="83">
        <v>0</v>
      </c>
      <c r="AN507" s="83">
        <v>756087.46137143997</v>
      </c>
      <c r="AO507" s="83">
        <v>9.5729420159999992E-3</v>
      </c>
      <c r="AP507" s="83">
        <v>12.661156949535901</v>
      </c>
    </row>
    <row r="508" spans="1:42" x14ac:dyDescent="0.2">
      <c r="A508" s="83" t="s">
        <v>339</v>
      </c>
      <c r="B508" s="83">
        <v>2040</v>
      </c>
      <c r="C508" s="83" t="s">
        <v>317</v>
      </c>
      <c r="D508" s="83" t="s">
        <v>297</v>
      </c>
      <c r="E508" s="83">
        <v>0</v>
      </c>
      <c r="F508" s="83">
        <v>0</v>
      </c>
      <c r="G508" s="83">
        <v>0</v>
      </c>
      <c r="H508" s="83">
        <v>149.1</v>
      </c>
      <c r="I508" s="83">
        <v>0</v>
      </c>
      <c r="J508" s="83">
        <v>0</v>
      </c>
      <c r="K508" s="83">
        <v>0</v>
      </c>
      <c r="L508" s="83">
        <v>40</v>
      </c>
      <c r="M508" s="83">
        <v>16.353636363636401</v>
      </c>
      <c r="N508" s="83">
        <v>0</v>
      </c>
      <c r="O508" s="83">
        <v>0</v>
      </c>
      <c r="P508" s="83">
        <v>0.118923069991132</v>
      </c>
      <c r="Q508" s="83">
        <v>0</v>
      </c>
      <c r="R508" s="83">
        <v>0</v>
      </c>
      <c r="S508" s="83">
        <v>0</v>
      </c>
      <c r="T508" s="83">
        <v>199.5</v>
      </c>
      <c r="U508" s="83">
        <v>0</v>
      </c>
      <c r="V508" s="83">
        <v>0</v>
      </c>
      <c r="W508" s="83">
        <v>0</v>
      </c>
      <c r="X508" s="83">
        <v>0</v>
      </c>
      <c r="Y508" s="83">
        <v>0</v>
      </c>
      <c r="Z508" s="83">
        <v>0</v>
      </c>
      <c r="AA508" s="83">
        <v>24130.68337336</v>
      </c>
      <c r="AB508" s="83">
        <v>0</v>
      </c>
      <c r="AC508" s="83">
        <v>13061.16</v>
      </c>
      <c r="AD508" s="83">
        <v>0</v>
      </c>
      <c r="AE508" s="83">
        <v>721178.75844000001</v>
      </c>
      <c r="AF508" s="83">
        <v>0</v>
      </c>
      <c r="AG508" s="83">
        <v>0</v>
      </c>
      <c r="AH508" s="83">
        <v>0</v>
      </c>
      <c r="AI508" s="83">
        <v>0</v>
      </c>
      <c r="AJ508" s="83">
        <v>0</v>
      </c>
      <c r="AK508" s="83">
        <v>0</v>
      </c>
      <c r="AL508" s="83">
        <v>0</v>
      </c>
      <c r="AM508" s="83">
        <v>0</v>
      </c>
      <c r="AN508" s="83">
        <v>758370.60181336</v>
      </c>
      <c r="AO508" s="83">
        <v>9.5729420159999992E-3</v>
      </c>
      <c r="AP508" s="83">
        <v>12.62303943891</v>
      </c>
    </row>
    <row r="509" spans="1:42" x14ac:dyDescent="0.2">
      <c r="A509" s="83" t="s">
        <v>339</v>
      </c>
      <c r="B509" s="83">
        <v>2042</v>
      </c>
      <c r="C509" s="83" t="s">
        <v>317</v>
      </c>
      <c r="D509" s="83" t="s">
        <v>297</v>
      </c>
      <c r="E509" s="83">
        <v>0</v>
      </c>
      <c r="F509" s="83">
        <v>0</v>
      </c>
      <c r="G509" s="83">
        <v>0</v>
      </c>
      <c r="H509" s="83">
        <v>149.1</v>
      </c>
      <c r="I509" s="83">
        <v>0</v>
      </c>
      <c r="J509" s="83">
        <v>0</v>
      </c>
      <c r="K509" s="83">
        <v>0</v>
      </c>
      <c r="L509" s="83">
        <v>40</v>
      </c>
      <c r="M509" s="83">
        <v>17.589090909090899</v>
      </c>
      <c r="N509" s="83">
        <v>0</v>
      </c>
      <c r="O509" s="83">
        <v>0</v>
      </c>
      <c r="P509" s="83">
        <v>0.118923069991132</v>
      </c>
      <c r="Q509" s="83">
        <v>0</v>
      </c>
      <c r="R509" s="83">
        <v>0</v>
      </c>
      <c r="S509" s="83">
        <v>0</v>
      </c>
      <c r="T509" s="83">
        <v>199.5</v>
      </c>
      <c r="U509" s="83">
        <v>0</v>
      </c>
      <c r="V509" s="83">
        <v>0</v>
      </c>
      <c r="W509" s="83">
        <v>0</v>
      </c>
      <c r="X509" s="83">
        <v>0</v>
      </c>
      <c r="Y509" s="83">
        <v>0</v>
      </c>
      <c r="Z509" s="83">
        <v>0</v>
      </c>
      <c r="AA509" s="83">
        <v>25923.60323552</v>
      </c>
      <c r="AB509" s="83">
        <v>0</v>
      </c>
      <c r="AC509" s="83">
        <v>13061.16</v>
      </c>
      <c r="AD509" s="83">
        <v>0</v>
      </c>
      <c r="AE509" s="83">
        <v>721178.75844000001</v>
      </c>
      <c r="AF509" s="83">
        <v>0</v>
      </c>
      <c r="AG509" s="83">
        <v>0</v>
      </c>
      <c r="AH509" s="83">
        <v>0</v>
      </c>
      <c r="AI509" s="83">
        <v>0</v>
      </c>
      <c r="AJ509" s="83">
        <v>0</v>
      </c>
      <c r="AK509" s="83">
        <v>0</v>
      </c>
      <c r="AL509" s="83">
        <v>0</v>
      </c>
      <c r="AM509" s="83">
        <v>0</v>
      </c>
      <c r="AN509" s="83">
        <v>760163.52167551999</v>
      </c>
      <c r="AO509" s="83">
        <v>9.5729420159999992E-3</v>
      </c>
      <c r="AP509" s="83">
        <v>12.5932667683128</v>
      </c>
    </row>
    <row r="510" spans="1:42" x14ac:dyDescent="0.2">
      <c r="A510" s="83" t="s">
        <v>339</v>
      </c>
      <c r="B510" s="83">
        <v>2044</v>
      </c>
      <c r="C510" s="83" t="s">
        <v>317</v>
      </c>
      <c r="D510" s="83" t="s">
        <v>297</v>
      </c>
      <c r="E510" s="83">
        <v>0</v>
      </c>
      <c r="F510" s="83">
        <v>0</v>
      </c>
      <c r="G510" s="83">
        <v>0</v>
      </c>
      <c r="H510" s="83">
        <v>149.1</v>
      </c>
      <c r="I510" s="83">
        <v>0</v>
      </c>
      <c r="J510" s="83">
        <v>0</v>
      </c>
      <c r="K510" s="83">
        <v>0</v>
      </c>
      <c r="L510" s="83">
        <v>40</v>
      </c>
      <c r="M510" s="83">
        <v>18.517272727272601</v>
      </c>
      <c r="N510" s="83">
        <v>0</v>
      </c>
      <c r="O510" s="83">
        <v>0</v>
      </c>
      <c r="P510" s="83">
        <v>0.105978697099381</v>
      </c>
      <c r="Q510" s="83">
        <v>0</v>
      </c>
      <c r="R510" s="83">
        <v>0</v>
      </c>
      <c r="S510" s="83">
        <v>0</v>
      </c>
      <c r="T510" s="83">
        <v>199.5</v>
      </c>
      <c r="U510" s="83">
        <v>0</v>
      </c>
      <c r="V510" s="83">
        <v>45.929675879999998</v>
      </c>
      <c r="W510" s="83">
        <v>0</v>
      </c>
      <c r="X510" s="83">
        <v>0</v>
      </c>
      <c r="Y510" s="83">
        <v>0</v>
      </c>
      <c r="Z510" s="83">
        <v>0</v>
      </c>
      <c r="AA510" s="83">
        <v>27323.5396862368</v>
      </c>
      <c r="AB510" s="83">
        <v>0</v>
      </c>
      <c r="AC510" s="83">
        <v>13061.16</v>
      </c>
      <c r="AD510" s="83">
        <v>0</v>
      </c>
      <c r="AE510" s="83">
        <v>721178.75844000001</v>
      </c>
      <c r="AF510" s="83">
        <v>0</v>
      </c>
      <c r="AG510" s="83">
        <v>0</v>
      </c>
      <c r="AH510" s="83">
        <v>0</v>
      </c>
      <c r="AI510" s="83">
        <v>0</v>
      </c>
      <c r="AJ510" s="83">
        <v>0</v>
      </c>
      <c r="AK510" s="83">
        <v>0</v>
      </c>
      <c r="AL510" s="83">
        <v>0</v>
      </c>
      <c r="AM510" s="83">
        <v>0</v>
      </c>
      <c r="AN510" s="83">
        <v>761609.38780211599</v>
      </c>
      <c r="AO510" s="83">
        <v>9.5729420159999992E-3</v>
      </c>
      <c r="AP510" s="83">
        <v>12.569359266468499</v>
      </c>
    </row>
    <row r="511" spans="1:42" x14ac:dyDescent="0.2">
      <c r="A511" s="83" t="s">
        <v>339</v>
      </c>
      <c r="B511" s="83">
        <v>2046</v>
      </c>
      <c r="C511" s="83" t="s">
        <v>317</v>
      </c>
      <c r="D511" s="83" t="s">
        <v>297</v>
      </c>
      <c r="E511" s="83">
        <v>0</v>
      </c>
      <c r="F511" s="83">
        <v>0</v>
      </c>
      <c r="G511" s="83">
        <v>0</v>
      </c>
      <c r="H511" s="83">
        <v>149.1</v>
      </c>
      <c r="I511" s="83">
        <v>0</v>
      </c>
      <c r="J511" s="83">
        <v>0</v>
      </c>
      <c r="K511" s="83">
        <v>0</v>
      </c>
      <c r="L511" s="83">
        <v>40</v>
      </c>
      <c r="M511" s="83">
        <v>19.280909090909098</v>
      </c>
      <c r="N511" s="83">
        <v>0</v>
      </c>
      <c r="O511" s="83">
        <v>0</v>
      </c>
      <c r="P511" s="83">
        <v>0.21507101419740399</v>
      </c>
      <c r="Q511" s="83">
        <v>0</v>
      </c>
      <c r="R511" s="83">
        <v>0</v>
      </c>
      <c r="S511" s="83">
        <v>0</v>
      </c>
      <c r="T511" s="83">
        <v>199.5</v>
      </c>
      <c r="U511" s="83">
        <v>0</v>
      </c>
      <c r="V511" s="83">
        <v>83.970284941947796</v>
      </c>
      <c r="W511" s="83">
        <v>0</v>
      </c>
      <c r="X511" s="83">
        <v>0</v>
      </c>
      <c r="Y511" s="83">
        <v>0</v>
      </c>
      <c r="Z511" s="83">
        <v>0</v>
      </c>
      <c r="AA511" s="83">
        <v>28399.226252679899</v>
      </c>
      <c r="AB511" s="83">
        <v>0</v>
      </c>
      <c r="AC511" s="83">
        <v>13061.16</v>
      </c>
      <c r="AD511" s="83">
        <v>0</v>
      </c>
      <c r="AE511" s="83">
        <v>721178.75844000001</v>
      </c>
      <c r="AF511" s="83">
        <v>0</v>
      </c>
      <c r="AG511" s="83">
        <v>0</v>
      </c>
      <c r="AH511" s="83">
        <v>0</v>
      </c>
      <c r="AI511" s="83">
        <v>0</v>
      </c>
      <c r="AJ511" s="83">
        <v>0</v>
      </c>
      <c r="AK511" s="83">
        <v>0</v>
      </c>
      <c r="AL511" s="83">
        <v>0</v>
      </c>
      <c r="AM511" s="83">
        <v>0</v>
      </c>
      <c r="AN511" s="83">
        <v>762723.11497762101</v>
      </c>
      <c r="AO511" s="83">
        <v>9.5729420159999992E-3</v>
      </c>
      <c r="AP511" s="83">
        <v>12.5510055064751</v>
      </c>
    </row>
    <row r="512" spans="1:42" x14ac:dyDescent="0.2">
      <c r="A512" s="83" t="s">
        <v>339</v>
      </c>
      <c r="B512" s="83">
        <v>2048</v>
      </c>
      <c r="C512" s="83" t="s">
        <v>317</v>
      </c>
      <c r="D512" s="83" t="s">
        <v>297</v>
      </c>
      <c r="E512" s="83">
        <v>0</v>
      </c>
      <c r="F512" s="83">
        <v>0</v>
      </c>
      <c r="G512" s="83">
        <v>0</v>
      </c>
      <c r="H512" s="83">
        <v>149.1</v>
      </c>
      <c r="I512" s="83">
        <v>0</v>
      </c>
      <c r="J512" s="83">
        <v>0</v>
      </c>
      <c r="K512" s="83">
        <v>0</v>
      </c>
      <c r="L512" s="83">
        <v>40</v>
      </c>
      <c r="M512" s="83">
        <v>19.77</v>
      </c>
      <c r="N512" s="83">
        <v>0</v>
      </c>
      <c r="O512" s="83">
        <v>0</v>
      </c>
      <c r="P512" s="83">
        <v>0.43820410058183501</v>
      </c>
      <c r="Q512" s="83">
        <v>0</v>
      </c>
      <c r="R512" s="83">
        <v>0</v>
      </c>
      <c r="S512" s="83">
        <v>0</v>
      </c>
      <c r="T512" s="83">
        <v>199.5</v>
      </c>
      <c r="U512" s="83">
        <v>0</v>
      </c>
      <c r="V512" s="83">
        <v>392.563999999999</v>
      </c>
      <c r="W512" s="83">
        <v>0</v>
      </c>
      <c r="X512" s="83">
        <v>0</v>
      </c>
      <c r="Y512" s="83">
        <v>0</v>
      </c>
      <c r="Z512" s="83">
        <v>0</v>
      </c>
      <c r="AA512" s="83">
        <v>29182.391507280001</v>
      </c>
      <c r="AB512" s="83">
        <v>0</v>
      </c>
      <c r="AC512" s="83">
        <v>13061.16</v>
      </c>
      <c r="AD512" s="83">
        <v>0</v>
      </c>
      <c r="AE512" s="83">
        <v>721178.75844000001</v>
      </c>
      <c r="AF512" s="83">
        <v>0</v>
      </c>
      <c r="AG512" s="83">
        <v>0</v>
      </c>
      <c r="AH512" s="83">
        <v>0</v>
      </c>
      <c r="AI512" s="83">
        <v>0</v>
      </c>
      <c r="AJ512" s="83">
        <v>0</v>
      </c>
      <c r="AK512" s="83">
        <v>0</v>
      </c>
      <c r="AL512" s="83">
        <v>0</v>
      </c>
      <c r="AM512" s="83">
        <v>0</v>
      </c>
      <c r="AN512" s="83">
        <v>763814.87394727999</v>
      </c>
      <c r="AO512" s="83">
        <v>9.5729420159999992E-3</v>
      </c>
      <c r="AP512" s="83">
        <v>12.533065723803499</v>
      </c>
    </row>
    <row r="513" spans="1:42" x14ac:dyDescent="0.2">
      <c r="A513" s="83" t="s">
        <v>339</v>
      </c>
      <c r="B513" s="83">
        <v>2050</v>
      </c>
      <c r="C513" s="83" t="s">
        <v>317</v>
      </c>
      <c r="D513" s="83" t="s">
        <v>297</v>
      </c>
      <c r="E513" s="83">
        <v>0</v>
      </c>
      <c r="F513" s="83">
        <v>0</v>
      </c>
      <c r="G513" s="83">
        <v>0</v>
      </c>
      <c r="H513" s="83">
        <v>149.1</v>
      </c>
      <c r="I513" s="83">
        <v>0</v>
      </c>
      <c r="J513" s="83">
        <v>0</v>
      </c>
      <c r="K513" s="83">
        <v>0</v>
      </c>
      <c r="L513" s="83">
        <v>40</v>
      </c>
      <c r="M513" s="83">
        <v>20.3727272727273</v>
      </c>
      <c r="N513" s="83">
        <v>0</v>
      </c>
      <c r="O513" s="83">
        <v>0</v>
      </c>
      <c r="P513" s="83">
        <v>0.66953927553579495</v>
      </c>
      <c r="Q513" s="83">
        <v>0</v>
      </c>
      <c r="R513" s="83">
        <v>0</v>
      </c>
      <c r="S513" s="83">
        <v>0</v>
      </c>
      <c r="T513" s="83">
        <v>199.5</v>
      </c>
      <c r="U513" s="83">
        <v>0</v>
      </c>
      <c r="V513" s="83">
        <v>239.0574</v>
      </c>
      <c r="W513" s="83">
        <v>0</v>
      </c>
      <c r="X513" s="83">
        <v>0</v>
      </c>
      <c r="Y513" s="83">
        <v>0</v>
      </c>
      <c r="Z513" s="83">
        <v>0</v>
      </c>
      <c r="AA513" s="83">
        <v>30064.883666400001</v>
      </c>
      <c r="AB513" s="83">
        <v>0</v>
      </c>
      <c r="AC513" s="83">
        <v>13061.16</v>
      </c>
      <c r="AD513" s="83">
        <v>0</v>
      </c>
      <c r="AE513" s="83">
        <v>721178.75844000001</v>
      </c>
      <c r="AF513" s="83">
        <v>0</v>
      </c>
      <c r="AG513" s="83">
        <v>0</v>
      </c>
      <c r="AH513" s="83">
        <v>0</v>
      </c>
      <c r="AI513" s="83">
        <v>0</v>
      </c>
      <c r="AJ513" s="83">
        <v>0</v>
      </c>
      <c r="AK513" s="83">
        <v>0</v>
      </c>
      <c r="AL513" s="83">
        <v>0</v>
      </c>
      <c r="AM513" s="83">
        <v>0</v>
      </c>
      <c r="AN513" s="83">
        <v>764543.85950639995</v>
      </c>
      <c r="AO513" s="83">
        <v>9.5729420159999992E-3</v>
      </c>
      <c r="AP513" s="83">
        <v>12.521115560564899</v>
      </c>
    </row>
    <row r="514" spans="1:42" x14ac:dyDescent="0.2">
      <c r="A514" s="83" t="s">
        <v>340</v>
      </c>
      <c r="B514" s="83">
        <v>2020</v>
      </c>
      <c r="C514" s="83" t="s">
        <v>341</v>
      </c>
      <c r="D514" s="83" t="s">
        <v>297</v>
      </c>
      <c r="E514" s="83">
        <v>0</v>
      </c>
      <c r="F514" s="83">
        <v>2784.3</v>
      </c>
      <c r="G514" s="83">
        <v>0</v>
      </c>
      <c r="H514" s="83">
        <v>519.6</v>
      </c>
      <c r="I514" s="83">
        <v>0</v>
      </c>
      <c r="J514" s="83">
        <v>2861.1999999999898</v>
      </c>
      <c r="K514" s="83">
        <v>0</v>
      </c>
      <c r="L514" s="83">
        <v>5.3</v>
      </c>
      <c r="M514" s="83">
        <v>23.747272727272701</v>
      </c>
      <c r="N514" s="83">
        <v>0</v>
      </c>
      <c r="O514" s="83">
        <v>0</v>
      </c>
      <c r="P514" s="83">
        <v>0</v>
      </c>
      <c r="Q514" s="83">
        <v>0</v>
      </c>
      <c r="R514" s="83">
        <v>0</v>
      </c>
      <c r="S514" s="83">
        <v>0</v>
      </c>
      <c r="T514" s="83">
        <v>508</v>
      </c>
      <c r="U514" s="83">
        <v>4</v>
      </c>
      <c r="V514" s="83">
        <v>0</v>
      </c>
      <c r="W514" s="83">
        <v>0</v>
      </c>
      <c r="X514" s="83">
        <v>0</v>
      </c>
      <c r="Y514" s="83">
        <v>6274025.5463821702</v>
      </c>
      <c r="Z514" s="83">
        <v>0</v>
      </c>
      <c r="AA514" s="83">
        <v>34069.50904882</v>
      </c>
      <c r="AB514" s="83">
        <v>1728.10810666667</v>
      </c>
      <c r="AC514" s="83">
        <v>45516.959999999999</v>
      </c>
      <c r="AD514" s="83">
        <v>0</v>
      </c>
      <c r="AE514" s="83">
        <v>1821078.1637734401</v>
      </c>
      <c r="AF514" s="83">
        <v>0</v>
      </c>
      <c r="AG514" s="83">
        <v>0</v>
      </c>
      <c r="AH514" s="83">
        <v>0</v>
      </c>
      <c r="AI514" s="83">
        <v>0</v>
      </c>
      <c r="AJ514" s="83">
        <v>0</v>
      </c>
      <c r="AK514" s="83">
        <v>9645813.6191327497</v>
      </c>
      <c r="AL514" s="83">
        <v>0</v>
      </c>
      <c r="AM514" s="83">
        <v>0</v>
      </c>
      <c r="AN514" s="83">
        <v>17822231.906443801</v>
      </c>
      <c r="AO514" s="83">
        <v>7.3399724500660399</v>
      </c>
      <c r="AP514" s="83">
        <v>411.84361692724798</v>
      </c>
    </row>
    <row r="515" spans="1:42" x14ac:dyDescent="0.2">
      <c r="A515" s="83" t="s">
        <v>340</v>
      </c>
      <c r="B515" s="83">
        <v>2022</v>
      </c>
      <c r="C515" s="83" t="s">
        <v>341</v>
      </c>
      <c r="D515" s="83" t="s">
        <v>297</v>
      </c>
      <c r="E515" s="83">
        <v>0</v>
      </c>
      <c r="F515" s="83">
        <v>2680</v>
      </c>
      <c r="G515" s="83">
        <v>0</v>
      </c>
      <c r="H515" s="83">
        <v>519.6</v>
      </c>
      <c r="I515" s="83">
        <v>0</v>
      </c>
      <c r="J515" s="83">
        <v>2861.1999999999898</v>
      </c>
      <c r="K515" s="83">
        <v>0</v>
      </c>
      <c r="L515" s="83">
        <v>5.3</v>
      </c>
      <c r="M515" s="83">
        <v>24.8936363636364</v>
      </c>
      <c r="N515" s="83">
        <v>0</v>
      </c>
      <c r="O515" s="83">
        <v>0</v>
      </c>
      <c r="P515" s="83">
        <v>0</v>
      </c>
      <c r="Q515" s="83">
        <v>0</v>
      </c>
      <c r="R515" s="83">
        <v>0</v>
      </c>
      <c r="S515" s="83">
        <v>0</v>
      </c>
      <c r="T515" s="83">
        <v>508</v>
      </c>
      <c r="U515" s="83">
        <v>4</v>
      </c>
      <c r="V515" s="83">
        <v>0</v>
      </c>
      <c r="W515" s="83">
        <v>0</v>
      </c>
      <c r="X515" s="83">
        <v>0</v>
      </c>
      <c r="Y515" s="83">
        <v>9795432.2145150993</v>
      </c>
      <c r="Z515" s="83">
        <v>0</v>
      </c>
      <c r="AA515" s="83">
        <v>35714.163015229999</v>
      </c>
      <c r="AB515" s="83">
        <v>1302.38666666667</v>
      </c>
      <c r="AC515" s="83">
        <v>45516.959999999999</v>
      </c>
      <c r="AD515" s="83">
        <v>0</v>
      </c>
      <c r="AE515" s="83">
        <v>1821547.4912639901</v>
      </c>
      <c r="AF515" s="83">
        <v>0</v>
      </c>
      <c r="AG515" s="83">
        <v>0</v>
      </c>
      <c r="AH515" s="83">
        <v>0</v>
      </c>
      <c r="AI515" s="83">
        <v>0</v>
      </c>
      <c r="AJ515" s="83">
        <v>0</v>
      </c>
      <c r="AK515" s="83">
        <v>9900975.8356727697</v>
      </c>
      <c r="AL515" s="83">
        <v>0</v>
      </c>
      <c r="AM515" s="83">
        <v>0</v>
      </c>
      <c r="AN515" s="83">
        <v>21600489.0511337</v>
      </c>
      <c r="AO515" s="83">
        <v>11.479425113831899</v>
      </c>
      <c r="AP515" s="83">
        <v>531.44283384775304</v>
      </c>
    </row>
    <row r="516" spans="1:42" x14ac:dyDescent="0.2">
      <c r="A516" s="83" t="s">
        <v>340</v>
      </c>
      <c r="B516" s="83">
        <v>2024</v>
      </c>
      <c r="C516" s="83" t="s">
        <v>341</v>
      </c>
      <c r="D516" s="83" t="s">
        <v>297</v>
      </c>
      <c r="E516" s="83">
        <v>0</v>
      </c>
      <c r="F516" s="83">
        <v>2251</v>
      </c>
      <c r="G516" s="83">
        <v>0</v>
      </c>
      <c r="H516" s="83">
        <v>519.6</v>
      </c>
      <c r="I516" s="83">
        <v>0</v>
      </c>
      <c r="J516" s="83">
        <v>2861.1999999999898</v>
      </c>
      <c r="K516" s="83">
        <v>0</v>
      </c>
      <c r="L516" s="83">
        <v>5.3</v>
      </c>
      <c r="M516" s="83">
        <v>26.481818181818198</v>
      </c>
      <c r="N516" s="83">
        <v>0</v>
      </c>
      <c r="O516" s="83">
        <v>0</v>
      </c>
      <c r="P516" s="83">
        <v>1.0942113866204599</v>
      </c>
      <c r="Q516" s="83">
        <v>0</v>
      </c>
      <c r="R516" s="83">
        <v>0</v>
      </c>
      <c r="S516" s="83">
        <v>0</v>
      </c>
      <c r="T516" s="83">
        <v>557</v>
      </c>
      <c r="U516" s="83">
        <v>4</v>
      </c>
      <c r="V516" s="83">
        <v>201.334895138165</v>
      </c>
      <c r="W516" s="83">
        <v>0</v>
      </c>
      <c r="X516" s="83">
        <v>0</v>
      </c>
      <c r="Y516" s="83">
        <v>10555723.5606675</v>
      </c>
      <c r="Z516" s="83">
        <v>0</v>
      </c>
      <c r="AA516" s="83">
        <v>37992.6804453</v>
      </c>
      <c r="AB516" s="83">
        <v>201.4</v>
      </c>
      <c r="AC516" s="83">
        <v>45516.959999999999</v>
      </c>
      <c r="AD516" s="83">
        <v>0</v>
      </c>
      <c r="AE516" s="83">
        <v>1995739.9360130799</v>
      </c>
      <c r="AF516" s="83">
        <v>0</v>
      </c>
      <c r="AG516" s="83">
        <v>0</v>
      </c>
      <c r="AH516" s="83">
        <v>0</v>
      </c>
      <c r="AI516" s="83">
        <v>0</v>
      </c>
      <c r="AJ516" s="83">
        <v>0</v>
      </c>
      <c r="AK516" s="83">
        <v>9852884.9280926194</v>
      </c>
      <c r="AL516" s="83">
        <v>0</v>
      </c>
      <c r="AM516" s="83">
        <v>0</v>
      </c>
      <c r="AN516" s="83">
        <v>22488260.8001137</v>
      </c>
      <c r="AO516" s="83">
        <v>12.369155577985699</v>
      </c>
      <c r="AP516" s="83">
        <v>550.02722033191401</v>
      </c>
    </row>
    <row r="517" spans="1:42" x14ac:dyDescent="0.2">
      <c r="A517" s="83" t="s">
        <v>340</v>
      </c>
      <c r="B517" s="83">
        <v>2026</v>
      </c>
      <c r="C517" s="83" t="s">
        <v>341</v>
      </c>
      <c r="D517" s="83" t="s">
        <v>297</v>
      </c>
      <c r="E517" s="83">
        <v>0</v>
      </c>
      <c r="F517" s="83">
        <v>2251</v>
      </c>
      <c r="G517" s="83">
        <v>0</v>
      </c>
      <c r="H517" s="83">
        <v>519.6</v>
      </c>
      <c r="I517" s="83">
        <v>0</v>
      </c>
      <c r="J517" s="83">
        <v>2861.1999999999898</v>
      </c>
      <c r="K517" s="83">
        <v>0</v>
      </c>
      <c r="L517" s="83">
        <v>5.3</v>
      </c>
      <c r="M517" s="83">
        <v>28.9509090909091</v>
      </c>
      <c r="N517" s="83">
        <v>0</v>
      </c>
      <c r="O517" s="83">
        <v>0</v>
      </c>
      <c r="P517" s="83">
        <v>1.0942113866204599</v>
      </c>
      <c r="Q517" s="83">
        <v>0</v>
      </c>
      <c r="R517" s="83">
        <v>0</v>
      </c>
      <c r="S517" s="83">
        <v>0</v>
      </c>
      <c r="T517" s="83">
        <v>557</v>
      </c>
      <c r="U517" s="83">
        <v>4</v>
      </c>
      <c r="V517" s="83">
        <v>0</v>
      </c>
      <c r="W517" s="83">
        <v>0</v>
      </c>
      <c r="X517" s="83">
        <v>0</v>
      </c>
      <c r="Y517" s="83">
        <v>12391256.353940301</v>
      </c>
      <c r="Z517" s="83">
        <v>0</v>
      </c>
      <c r="AA517" s="83">
        <v>41535.012065260002</v>
      </c>
      <c r="AB517" s="83">
        <v>201.4</v>
      </c>
      <c r="AC517" s="83">
        <v>45516.959999999999</v>
      </c>
      <c r="AD517" s="83">
        <v>0</v>
      </c>
      <c r="AE517" s="83">
        <v>1997247.9382559999</v>
      </c>
      <c r="AF517" s="83">
        <v>0</v>
      </c>
      <c r="AG517" s="83">
        <v>0</v>
      </c>
      <c r="AH517" s="83">
        <v>0</v>
      </c>
      <c r="AI517" s="83">
        <v>0</v>
      </c>
      <c r="AJ517" s="83">
        <v>0</v>
      </c>
      <c r="AK517" s="83">
        <v>9805202.3024700601</v>
      </c>
      <c r="AL517" s="83">
        <v>0</v>
      </c>
      <c r="AM517" s="83">
        <v>0</v>
      </c>
      <c r="AN517" s="83">
        <v>24280959.9667316</v>
      </c>
      <c r="AO517" s="83">
        <v>14.511939665184901</v>
      </c>
      <c r="AP517" s="83">
        <v>597.667459814945</v>
      </c>
    </row>
    <row r="518" spans="1:42" x14ac:dyDescent="0.2">
      <c r="A518" s="83" t="s">
        <v>340</v>
      </c>
      <c r="B518" s="83">
        <v>2028</v>
      </c>
      <c r="C518" s="83" t="s">
        <v>341</v>
      </c>
      <c r="D518" s="83" t="s">
        <v>297</v>
      </c>
      <c r="E518" s="83">
        <v>0</v>
      </c>
      <c r="F518" s="83">
        <v>2251</v>
      </c>
      <c r="G518" s="83">
        <v>0</v>
      </c>
      <c r="H518" s="83">
        <v>519.6</v>
      </c>
      <c r="I518" s="83">
        <v>0</v>
      </c>
      <c r="J518" s="83">
        <v>2861.1999999999898</v>
      </c>
      <c r="K518" s="83">
        <v>0</v>
      </c>
      <c r="L518" s="83">
        <v>5.3</v>
      </c>
      <c r="M518" s="83">
        <v>32.4718181818182</v>
      </c>
      <c r="N518" s="83">
        <v>0</v>
      </c>
      <c r="O518" s="83">
        <v>0</v>
      </c>
      <c r="P518" s="83">
        <v>1.4273417852838799</v>
      </c>
      <c r="Q518" s="83">
        <v>0</v>
      </c>
      <c r="R518" s="83">
        <v>0</v>
      </c>
      <c r="S518" s="83">
        <v>0</v>
      </c>
      <c r="T518" s="83">
        <v>557</v>
      </c>
      <c r="U518" s="83">
        <v>4</v>
      </c>
      <c r="V518" s="83">
        <v>105.355735282898</v>
      </c>
      <c r="W518" s="83">
        <v>0</v>
      </c>
      <c r="X518" s="83">
        <v>0</v>
      </c>
      <c r="Y518" s="83">
        <v>12202513.8023762</v>
      </c>
      <c r="Z518" s="83">
        <v>0</v>
      </c>
      <c r="AA518" s="83">
        <v>46586.356087389999</v>
      </c>
      <c r="AB518" s="83">
        <v>0</v>
      </c>
      <c r="AC518" s="83">
        <v>45516.959999999999</v>
      </c>
      <c r="AD518" s="83">
        <v>0</v>
      </c>
      <c r="AE518" s="83">
        <v>1997247.9382559999</v>
      </c>
      <c r="AF518" s="83">
        <v>0</v>
      </c>
      <c r="AG518" s="83">
        <v>0</v>
      </c>
      <c r="AH518" s="83">
        <v>0</v>
      </c>
      <c r="AI518" s="83">
        <v>0</v>
      </c>
      <c r="AJ518" s="83">
        <v>0</v>
      </c>
      <c r="AK518" s="83">
        <v>9757781.9928929899</v>
      </c>
      <c r="AL518" s="83">
        <v>0</v>
      </c>
      <c r="AM518" s="83">
        <v>0</v>
      </c>
      <c r="AN518" s="83">
        <v>24049752.405347899</v>
      </c>
      <c r="AO518" s="83">
        <v>14.293675021052101</v>
      </c>
      <c r="AP518" s="83">
        <v>594.33772041136399</v>
      </c>
    </row>
    <row r="519" spans="1:42" x14ac:dyDescent="0.2">
      <c r="A519" s="83" t="s">
        <v>340</v>
      </c>
      <c r="B519" s="83">
        <v>2030</v>
      </c>
      <c r="C519" s="83" t="s">
        <v>341</v>
      </c>
      <c r="D519" s="83" t="s">
        <v>297</v>
      </c>
      <c r="E519" s="83">
        <v>0</v>
      </c>
      <c r="F519" s="83">
        <v>2251</v>
      </c>
      <c r="G519" s="83">
        <v>0</v>
      </c>
      <c r="H519" s="83">
        <v>519.6</v>
      </c>
      <c r="I519" s="83">
        <v>0</v>
      </c>
      <c r="J519" s="83">
        <v>2861.1999999999898</v>
      </c>
      <c r="K519" s="83">
        <v>0</v>
      </c>
      <c r="L519" s="83">
        <v>5.3</v>
      </c>
      <c r="M519" s="83">
        <v>38.134545454545403</v>
      </c>
      <c r="N519" s="83">
        <v>0</v>
      </c>
      <c r="O519" s="83">
        <v>0</v>
      </c>
      <c r="P519" s="83">
        <v>2.7597389591503698</v>
      </c>
      <c r="Q519" s="83">
        <v>0</v>
      </c>
      <c r="R519" s="83">
        <v>0</v>
      </c>
      <c r="S519" s="83">
        <v>0</v>
      </c>
      <c r="T519" s="83">
        <v>557</v>
      </c>
      <c r="U519" s="83">
        <v>4</v>
      </c>
      <c r="V519" s="83">
        <v>426.14382464044598</v>
      </c>
      <c r="W519" s="83">
        <v>0</v>
      </c>
      <c r="X519" s="83">
        <v>0</v>
      </c>
      <c r="Y519" s="83">
        <v>10635846.8692859</v>
      </c>
      <c r="Z519" s="83">
        <v>0</v>
      </c>
      <c r="AA519" s="83">
        <v>54710.503237880002</v>
      </c>
      <c r="AB519" s="83">
        <v>0</v>
      </c>
      <c r="AC519" s="83">
        <v>45516.959999999999</v>
      </c>
      <c r="AD519" s="83">
        <v>0</v>
      </c>
      <c r="AE519" s="83">
        <v>1997247.9382559999</v>
      </c>
      <c r="AF519" s="83">
        <v>0</v>
      </c>
      <c r="AG519" s="83">
        <v>0</v>
      </c>
      <c r="AH519" s="83">
        <v>0</v>
      </c>
      <c r="AI519" s="83">
        <v>0</v>
      </c>
      <c r="AJ519" s="83">
        <v>0</v>
      </c>
      <c r="AK519" s="83">
        <v>9710517.4785939604</v>
      </c>
      <c r="AL519" s="83">
        <v>0</v>
      </c>
      <c r="AM519" s="83">
        <v>0</v>
      </c>
      <c r="AN519" s="83">
        <v>22444265.893198401</v>
      </c>
      <c r="AO519" s="83">
        <v>12.466728502853799</v>
      </c>
      <c r="AP519" s="83">
        <v>555.45271839930194</v>
      </c>
    </row>
    <row r="520" spans="1:42" x14ac:dyDescent="0.2">
      <c r="A520" s="83" t="s">
        <v>340</v>
      </c>
      <c r="B520" s="83">
        <v>2032</v>
      </c>
      <c r="C520" s="83" t="s">
        <v>341</v>
      </c>
      <c r="D520" s="83" t="s">
        <v>297</v>
      </c>
      <c r="E520" s="83">
        <v>0</v>
      </c>
      <c r="F520" s="83">
        <v>2251</v>
      </c>
      <c r="G520" s="83">
        <v>0</v>
      </c>
      <c r="H520" s="83">
        <v>519.6</v>
      </c>
      <c r="I520" s="83">
        <v>0</v>
      </c>
      <c r="J520" s="83">
        <v>2861.1999999999898</v>
      </c>
      <c r="K520" s="83">
        <v>0</v>
      </c>
      <c r="L520" s="83">
        <v>5.3</v>
      </c>
      <c r="M520" s="83">
        <v>43.443636363636401</v>
      </c>
      <c r="N520" s="83">
        <v>0</v>
      </c>
      <c r="O520" s="83">
        <v>0</v>
      </c>
      <c r="P520" s="83">
        <v>20.9788909561221</v>
      </c>
      <c r="Q520" s="83">
        <v>0</v>
      </c>
      <c r="R520" s="83">
        <v>0</v>
      </c>
      <c r="S520" s="83">
        <v>0</v>
      </c>
      <c r="T520" s="83">
        <v>557</v>
      </c>
      <c r="U520" s="83">
        <v>4</v>
      </c>
      <c r="V520" s="83">
        <v>9440.6123165924691</v>
      </c>
      <c r="W520" s="83">
        <v>0</v>
      </c>
      <c r="X520" s="83">
        <v>0</v>
      </c>
      <c r="Y520" s="83">
        <v>10025666.299045401</v>
      </c>
      <c r="Z520" s="83">
        <v>0</v>
      </c>
      <c r="AA520" s="83">
        <v>62327.298768280001</v>
      </c>
      <c r="AB520" s="83">
        <v>0</v>
      </c>
      <c r="AC520" s="83">
        <v>45516.959999999999</v>
      </c>
      <c r="AD520" s="83">
        <v>0</v>
      </c>
      <c r="AE520" s="83">
        <v>1997247.9382559999</v>
      </c>
      <c r="AF520" s="83">
        <v>0</v>
      </c>
      <c r="AG520" s="83">
        <v>0</v>
      </c>
      <c r="AH520" s="83">
        <v>0</v>
      </c>
      <c r="AI520" s="83">
        <v>0</v>
      </c>
      <c r="AJ520" s="83">
        <v>0</v>
      </c>
      <c r="AK520" s="83">
        <v>9661906.7509770896</v>
      </c>
      <c r="AL520" s="83">
        <v>0</v>
      </c>
      <c r="AM520" s="83">
        <v>0</v>
      </c>
      <c r="AN520" s="83">
        <v>21802105.859363399</v>
      </c>
      <c r="AO520" s="83">
        <v>11.744284698025</v>
      </c>
      <c r="AP520" s="83">
        <v>538.67662022112199</v>
      </c>
    </row>
    <row r="521" spans="1:42" x14ac:dyDescent="0.2">
      <c r="A521" s="83" t="s">
        <v>340</v>
      </c>
      <c r="B521" s="83">
        <v>2034</v>
      </c>
      <c r="C521" s="83" t="s">
        <v>341</v>
      </c>
      <c r="D521" s="83" t="s">
        <v>297</v>
      </c>
      <c r="E521" s="83">
        <v>0</v>
      </c>
      <c r="F521" s="83">
        <v>2251</v>
      </c>
      <c r="G521" s="83">
        <v>0</v>
      </c>
      <c r="H521" s="83">
        <v>519.6</v>
      </c>
      <c r="I521" s="83">
        <v>0</v>
      </c>
      <c r="J521" s="83">
        <v>2861.1999999999898</v>
      </c>
      <c r="K521" s="83">
        <v>0</v>
      </c>
      <c r="L521" s="83">
        <v>5.3</v>
      </c>
      <c r="M521" s="83">
        <v>48.268181818181802</v>
      </c>
      <c r="N521" s="83">
        <v>0</v>
      </c>
      <c r="O521" s="83">
        <v>0</v>
      </c>
      <c r="P521" s="83">
        <v>20.9788909561221</v>
      </c>
      <c r="Q521" s="83">
        <v>0</v>
      </c>
      <c r="R521" s="83">
        <v>0</v>
      </c>
      <c r="S521" s="83">
        <v>0</v>
      </c>
      <c r="T521" s="83">
        <v>557</v>
      </c>
      <c r="U521" s="83">
        <v>4</v>
      </c>
      <c r="V521" s="83">
        <v>0</v>
      </c>
      <c r="W521" s="83">
        <v>0</v>
      </c>
      <c r="X521" s="83">
        <v>0</v>
      </c>
      <c r="Y521" s="83">
        <v>11485608.474479999</v>
      </c>
      <c r="Z521" s="83">
        <v>0</v>
      </c>
      <c r="AA521" s="83">
        <v>69248.931281950005</v>
      </c>
      <c r="AB521" s="83">
        <v>0</v>
      </c>
      <c r="AC521" s="83">
        <v>45516.959999999999</v>
      </c>
      <c r="AD521" s="83">
        <v>0</v>
      </c>
      <c r="AE521" s="83">
        <v>1997247.9382559999</v>
      </c>
      <c r="AF521" s="83">
        <v>0</v>
      </c>
      <c r="AG521" s="83">
        <v>0</v>
      </c>
      <c r="AH521" s="83">
        <v>0</v>
      </c>
      <c r="AI521" s="83">
        <v>0</v>
      </c>
      <c r="AJ521" s="83">
        <v>0</v>
      </c>
      <c r="AK521" s="83">
        <v>9616956.1995707396</v>
      </c>
      <c r="AL521" s="83">
        <v>0</v>
      </c>
      <c r="AM521" s="83">
        <v>0</v>
      </c>
      <c r="AN521" s="83">
        <v>23214578.503588598</v>
      </c>
      <c r="AO521" s="83">
        <v>13.449738994481001</v>
      </c>
      <c r="AP521" s="83">
        <v>579.36606483730998</v>
      </c>
    </row>
    <row r="522" spans="1:42" x14ac:dyDescent="0.2">
      <c r="A522" s="83" t="s">
        <v>340</v>
      </c>
      <c r="B522" s="83">
        <v>2036</v>
      </c>
      <c r="C522" s="83" t="s">
        <v>341</v>
      </c>
      <c r="D522" s="83" t="s">
        <v>297</v>
      </c>
      <c r="E522" s="83">
        <v>0</v>
      </c>
      <c r="F522" s="83">
        <v>2251</v>
      </c>
      <c r="G522" s="83">
        <v>0</v>
      </c>
      <c r="H522" s="83">
        <v>519.6</v>
      </c>
      <c r="I522" s="83">
        <v>0</v>
      </c>
      <c r="J522" s="83">
        <v>3592.9994689533</v>
      </c>
      <c r="K522" s="83">
        <v>0</v>
      </c>
      <c r="L522" s="83">
        <v>5.3</v>
      </c>
      <c r="M522" s="83">
        <v>52.490909090909099</v>
      </c>
      <c r="N522" s="83">
        <v>0</v>
      </c>
      <c r="O522" s="83">
        <v>0</v>
      </c>
      <c r="P522" s="83">
        <v>47.236921753253</v>
      </c>
      <c r="Q522" s="83">
        <v>0</v>
      </c>
      <c r="R522" s="83">
        <v>0</v>
      </c>
      <c r="S522" s="83">
        <v>0</v>
      </c>
      <c r="T522" s="83">
        <v>557</v>
      </c>
      <c r="U522" s="83">
        <v>4</v>
      </c>
      <c r="V522" s="83">
        <v>67138.764096589293</v>
      </c>
      <c r="W522" s="83">
        <v>0</v>
      </c>
      <c r="X522" s="83">
        <v>0</v>
      </c>
      <c r="Y522" s="83">
        <v>10031825.7796169</v>
      </c>
      <c r="Z522" s="83">
        <v>0</v>
      </c>
      <c r="AA522" s="83">
        <v>75307.153069399996</v>
      </c>
      <c r="AB522" s="83">
        <v>0</v>
      </c>
      <c r="AC522" s="83">
        <v>45516.959999999999</v>
      </c>
      <c r="AD522" s="83">
        <v>0</v>
      </c>
      <c r="AE522" s="83">
        <v>1997247.9382559999</v>
      </c>
      <c r="AF522" s="83">
        <v>0</v>
      </c>
      <c r="AG522" s="83">
        <v>0</v>
      </c>
      <c r="AH522" s="83">
        <v>0</v>
      </c>
      <c r="AI522" s="83">
        <v>0</v>
      </c>
      <c r="AJ522" s="83">
        <v>0</v>
      </c>
      <c r="AK522" s="83">
        <v>12746737.217521301</v>
      </c>
      <c r="AL522" s="83">
        <v>0</v>
      </c>
      <c r="AM522" s="83">
        <v>0</v>
      </c>
      <c r="AN522" s="83">
        <v>24963773.812560201</v>
      </c>
      <c r="AO522" s="83">
        <v>11.7464732815543</v>
      </c>
      <c r="AP522" s="83">
        <v>470.540767183372</v>
      </c>
    </row>
    <row r="523" spans="1:42" x14ac:dyDescent="0.2">
      <c r="A523" s="83" t="s">
        <v>340</v>
      </c>
      <c r="B523" s="83">
        <v>2038</v>
      </c>
      <c r="C523" s="83" t="s">
        <v>341</v>
      </c>
      <c r="D523" s="83" t="s">
        <v>297</v>
      </c>
      <c r="E523" s="83">
        <v>0</v>
      </c>
      <c r="F523" s="83">
        <v>2251</v>
      </c>
      <c r="G523" s="83">
        <v>0</v>
      </c>
      <c r="H523" s="83">
        <v>519.6</v>
      </c>
      <c r="I523" s="83">
        <v>784.60882911258</v>
      </c>
      <c r="J523" s="83">
        <v>3364.9994689533</v>
      </c>
      <c r="K523" s="83">
        <v>0</v>
      </c>
      <c r="L523" s="83">
        <v>5.3</v>
      </c>
      <c r="M523" s="83">
        <v>55.886363636363598</v>
      </c>
      <c r="N523" s="83">
        <v>0</v>
      </c>
      <c r="O523" s="83">
        <v>0</v>
      </c>
      <c r="P523" s="83">
        <v>51.780000295530797</v>
      </c>
      <c r="Q523" s="83">
        <v>0</v>
      </c>
      <c r="R523" s="83">
        <v>0</v>
      </c>
      <c r="S523" s="83">
        <v>0</v>
      </c>
      <c r="T523" s="83">
        <v>557</v>
      </c>
      <c r="U523" s="83">
        <v>4</v>
      </c>
      <c r="V523" s="83">
        <v>37174.281938061802</v>
      </c>
      <c r="W523" s="83">
        <v>0</v>
      </c>
      <c r="X523" s="83">
        <v>0</v>
      </c>
      <c r="Y523" s="83">
        <v>7304485.3434975501</v>
      </c>
      <c r="Z523" s="83">
        <v>0</v>
      </c>
      <c r="AA523" s="83">
        <v>80178.511169749996</v>
      </c>
      <c r="AB523" s="83">
        <v>0</v>
      </c>
      <c r="AC523" s="83">
        <v>45516.959999999999</v>
      </c>
      <c r="AD523" s="83">
        <v>0</v>
      </c>
      <c r="AE523" s="83">
        <v>1997247.9382559999</v>
      </c>
      <c r="AF523" s="83">
        <v>0</v>
      </c>
      <c r="AG523" s="83">
        <v>0</v>
      </c>
      <c r="AH523" s="83">
        <v>0</v>
      </c>
      <c r="AI523" s="83">
        <v>1692064.1989909401</v>
      </c>
      <c r="AJ523" s="83">
        <v>0</v>
      </c>
      <c r="AK523" s="83">
        <v>12090049.333523599</v>
      </c>
      <c r="AL523" s="83">
        <v>0</v>
      </c>
      <c r="AM523" s="83">
        <v>0</v>
      </c>
      <c r="AN523" s="83">
        <v>23246716.567375898</v>
      </c>
      <c r="AO523" s="83">
        <v>8.5571165430422695</v>
      </c>
      <c r="AP523" s="83">
        <v>368.10000751035801</v>
      </c>
    </row>
    <row r="524" spans="1:42" x14ac:dyDescent="0.2">
      <c r="A524" s="83" t="s">
        <v>340</v>
      </c>
      <c r="B524" s="83">
        <v>2040</v>
      </c>
      <c r="C524" s="83" t="s">
        <v>341</v>
      </c>
      <c r="D524" s="83" t="s">
        <v>297</v>
      </c>
      <c r="E524" s="83">
        <v>0</v>
      </c>
      <c r="F524" s="83">
        <v>2251</v>
      </c>
      <c r="G524" s="83">
        <v>0</v>
      </c>
      <c r="H524" s="83">
        <v>519.6</v>
      </c>
      <c r="I524" s="83">
        <v>784.60882911258</v>
      </c>
      <c r="J524" s="83">
        <v>3156.7994689533002</v>
      </c>
      <c r="K524" s="83">
        <v>0</v>
      </c>
      <c r="L524" s="83">
        <v>5.3</v>
      </c>
      <c r="M524" s="83">
        <v>59.481818181818198</v>
      </c>
      <c r="N524" s="83">
        <v>0</v>
      </c>
      <c r="O524" s="83">
        <v>0</v>
      </c>
      <c r="P524" s="83">
        <v>50.685788908910297</v>
      </c>
      <c r="Q524" s="83">
        <v>0</v>
      </c>
      <c r="R524" s="83">
        <v>0</v>
      </c>
      <c r="S524" s="83">
        <v>0</v>
      </c>
      <c r="T524" s="83">
        <v>557</v>
      </c>
      <c r="U524" s="83">
        <v>4</v>
      </c>
      <c r="V524" s="83">
        <v>0</v>
      </c>
      <c r="W524" s="83">
        <v>0</v>
      </c>
      <c r="X524" s="83">
        <v>0</v>
      </c>
      <c r="Y524" s="83">
        <v>6008494.7115589101</v>
      </c>
      <c r="Z524" s="83">
        <v>0</v>
      </c>
      <c r="AA524" s="83">
        <v>85336.803348300004</v>
      </c>
      <c r="AB524" s="83">
        <v>0</v>
      </c>
      <c r="AC524" s="83">
        <v>45516.959999999999</v>
      </c>
      <c r="AD524" s="83">
        <v>0</v>
      </c>
      <c r="AE524" s="83">
        <v>1997247.9382559999</v>
      </c>
      <c r="AF524" s="83">
        <v>0</v>
      </c>
      <c r="AG524" s="83">
        <v>0</v>
      </c>
      <c r="AH524" s="83">
        <v>0</v>
      </c>
      <c r="AI524" s="83">
        <v>1690521.32120504</v>
      </c>
      <c r="AJ524" s="83">
        <v>0</v>
      </c>
      <c r="AK524" s="83">
        <v>11454716.2891974</v>
      </c>
      <c r="AL524" s="83">
        <v>0</v>
      </c>
      <c r="AM524" s="83">
        <v>0</v>
      </c>
      <c r="AN524" s="83">
        <v>21281834.023565698</v>
      </c>
      <c r="AO524" s="83">
        <v>7.0206451296970496</v>
      </c>
      <c r="AP524" s="83">
        <v>329.88910269307399</v>
      </c>
    </row>
    <row r="525" spans="1:42" x14ac:dyDescent="0.2">
      <c r="A525" s="83" t="s">
        <v>340</v>
      </c>
      <c r="B525" s="83">
        <v>2042</v>
      </c>
      <c r="C525" s="83" t="s">
        <v>341</v>
      </c>
      <c r="D525" s="83" t="s">
        <v>297</v>
      </c>
      <c r="E525" s="83">
        <v>0</v>
      </c>
      <c r="F525" s="83">
        <v>2029</v>
      </c>
      <c r="G525" s="83">
        <v>0</v>
      </c>
      <c r="H525" s="83">
        <v>519.6</v>
      </c>
      <c r="I525" s="83">
        <v>784.60882911258</v>
      </c>
      <c r="J525" s="83">
        <v>3094.2202689533001</v>
      </c>
      <c r="K525" s="83">
        <v>0</v>
      </c>
      <c r="L525" s="83">
        <v>5.3</v>
      </c>
      <c r="M525" s="83">
        <v>62.735454545454502</v>
      </c>
      <c r="N525" s="83">
        <v>0</v>
      </c>
      <c r="O525" s="83">
        <v>0</v>
      </c>
      <c r="P525" s="83">
        <v>50.685788908910297</v>
      </c>
      <c r="Q525" s="83">
        <v>0</v>
      </c>
      <c r="R525" s="83">
        <v>0</v>
      </c>
      <c r="S525" s="83">
        <v>0</v>
      </c>
      <c r="T525" s="83">
        <v>557</v>
      </c>
      <c r="U525" s="83">
        <v>4</v>
      </c>
      <c r="V525" s="83">
        <v>22429.872635978401</v>
      </c>
      <c r="W525" s="83">
        <v>0</v>
      </c>
      <c r="X525" s="83">
        <v>0</v>
      </c>
      <c r="Y525" s="83">
        <v>6232708.1503976705</v>
      </c>
      <c r="Z525" s="83">
        <v>0</v>
      </c>
      <c r="AA525" s="83">
        <v>90004.699102290004</v>
      </c>
      <c r="AB525" s="83">
        <v>0</v>
      </c>
      <c r="AC525" s="83">
        <v>45516.959999999999</v>
      </c>
      <c r="AD525" s="83">
        <v>0</v>
      </c>
      <c r="AE525" s="83">
        <v>1997247.9382559999</v>
      </c>
      <c r="AF525" s="83">
        <v>0</v>
      </c>
      <c r="AG525" s="83">
        <v>0</v>
      </c>
      <c r="AH525" s="83">
        <v>0</v>
      </c>
      <c r="AI525" s="83">
        <v>1667032.33327349</v>
      </c>
      <c r="AJ525" s="83">
        <v>0</v>
      </c>
      <c r="AK525" s="83">
        <v>11521209.9159422</v>
      </c>
      <c r="AL525" s="83">
        <v>0</v>
      </c>
      <c r="AM525" s="83">
        <v>0</v>
      </c>
      <c r="AN525" s="83">
        <v>21576149.869607601</v>
      </c>
      <c r="AO525" s="83">
        <v>7.2670313069705799</v>
      </c>
      <c r="AP525" s="83">
        <v>336.80852936635199</v>
      </c>
    </row>
    <row r="526" spans="1:42" x14ac:dyDescent="0.2">
      <c r="A526" s="83" t="s">
        <v>340</v>
      </c>
      <c r="B526" s="83">
        <v>2044</v>
      </c>
      <c r="C526" s="83" t="s">
        <v>341</v>
      </c>
      <c r="D526" s="83" t="s">
        <v>297</v>
      </c>
      <c r="E526" s="83">
        <v>0</v>
      </c>
      <c r="F526" s="83">
        <v>2029</v>
      </c>
      <c r="G526" s="83">
        <v>0</v>
      </c>
      <c r="H526" s="83">
        <v>519.6</v>
      </c>
      <c r="I526" s="83">
        <v>784.60882911258</v>
      </c>
      <c r="J526" s="83">
        <v>3532.8551796004999</v>
      </c>
      <c r="K526" s="83">
        <v>0</v>
      </c>
      <c r="L526" s="83">
        <v>5.3</v>
      </c>
      <c r="M526" s="83">
        <v>68.199090909090899</v>
      </c>
      <c r="N526" s="83">
        <v>0</v>
      </c>
      <c r="O526" s="83">
        <v>0</v>
      </c>
      <c r="P526" s="83">
        <v>50.352658510246897</v>
      </c>
      <c r="Q526" s="83">
        <v>0</v>
      </c>
      <c r="R526" s="83">
        <v>0</v>
      </c>
      <c r="S526" s="83">
        <v>0</v>
      </c>
      <c r="T526" s="83">
        <v>557</v>
      </c>
      <c r="U526" s="83">
        <v>4</v>
      </c>
      <c r="V526" s="83">
        <v>21507.5988754926</v>
      </c>
      <c r="W526" s="83">
        <v>0</v>
      </c>
      <c r="X526" s="83">
        <v>0</v>
      </c>
      <c r="Y526" s="83">
        <v>5051021.1502236202</v>
      </c>
      <c r="Z526" s="83">
        <v>0</v>
      </c>
      <c r="AA526" s="83">
        <v>97843.216420390003</v>
      </c>
      <c r="AB526" s="83">
        <v>0</v>
      </c>
      <c r="AC526" s="83">
        <v>45516.959999999999</v>
      </c>
      <c r="AD526" s="83">
        <v>0</v>
      </c>
      <c r="AE526" s="83">
        <v>1997247.9382559999</v>
      </c>
      <c r="AF526" s="83">
        <v>0</v>
      </c>
      <c r="AG526" s="83">
        <v>0</v>
      </c>
      <c r="AH526" s="83">
        <v>0</v>
      </c>
      <c r="AI526" s="83">
        <v>1643714.7978085901</v>
      </c>
      <c r="AJ526" s="83">
        <v>0</v>
      </c>
      <c r="AK526" s="83">
        <v>13327777.3520445</v>
      </c>
      <c r="AL526" s="83">
        <v>0</v>
      </c>
      <c r="AM526" s="83">
        <v>0</v>
      </c>
      <c r="AN526" s="83">
        <v>22184629.013628598</v>
      </c>
      <c r="AO526" s="83">
        <v>5.8783958492105404</v>
      </c>
      <c r="AP526" s="83">
        <v>264.97607174766301</v>
      </c>
    </row>
    <row r="527" spans="1:42" x14ac:dyDescent="0.2">
      <c r="A527" s="83" t="s">
        <v>340</v>
      </c>
      <c r="B527" s="83">
        <v>2046</v>
      </c>
      <c r="C527" s="83" t="s">
        <v>341</v>
      </c>
      <c r="D527" s="83" t="s">
        <v>297</v>
      </c>
      <c r="E527" s="83">
        <v>0</v>
      </c>
      <c r="F527" s="83">
        <v>1792</v>
      </c>
      <c r="G527" s="83">
        <v>0</v>
      </c>
      <c r="H527" s="83">
        <v>519.6</v>
      </c>
      <c r="I527" s="83">
        <v>2378.7971180763202</v>
      </c>
      <c r="J527" s="83">
        <v>3013.9551796004998</v>
      </c>
      <c r="K527" s="83">
        <v>0</v>
      </c>
      <c r="L527" s="83">
        <v>5.3</v>
      </c>
      <c r="M527" s="83">
        <v>71.004545454545493</v>
      </c>
      <c r="N527" s="83">
        <v>0</v>
      </c>
      <c r="O527" s="83">
        <v>0</v>
      </c>
      <c r="P527" s="83">
        <v>151.37326939897201</v>
      </c>
      <c r="Q527" s="83">
        <v>0</v>
      </c>
      <c r="R527" s="83">
        <v>0</v>
      </c>
      <c r="S527" s="83">
        <v>0</v>
      </c>
      <c r="T527" s="83">
        <v>557</v>
      </c>
      <c r="U527" s="83">
        <v>4</v>
      </c>
      <c r="V527" s="83">
        <v>162184.255430221</v>
      </c>
      <c r="W527" s="83">
        <v>0</v>
      </c>
      <c r="X527" s="83">
        <v>0</v>
      </c>
      <c r="Y527" s="83">
        <v>4409627.6205966696</v>
      </c>
      <c r="Z527" s="83">
        <v>0</v>
      </c>
      <c r="AA527" s="83">
        <v>101868.11899005</v>
      </c>
      <c r="AB527" s="83">
        <v>0</v>
      </c>
      <c r="AC527" s="83">
        <v>45516.959999999999</v>
      </c>
      <c r="AD527" s="83">
        <v>0</v>
      </c>
      <c r="AE527" s="83">
        <v>1997247.9382559999</v>
      </c>
      <c r="AF527" s="83">
        <v>0</v>
      </c>
      <c r="AG527" s="83">
        <v>0</v>
      </c>
      <c r="AH527" s="83">
        <v>0</v>
      </c>
      <c r="AI527" s="83">
        <v>5037311.7093933197</v>
      </c>
      <c r="AJ527" s="83">
        <v>0</v>
      </c>
      <c r="AK527" s="83">
        <v>11632102.789107099</v>
      </c>
      <c r="AL527" s="83">
        <v>0</v>
      </c>
      <c r="AM527" s="83">
        <v>0</v>
      </c>
      <c r="AN527" s="83">
        <v>23385859.391773399</v>
      </c>
      <c r="AO527" s="83">
        <v>5.1267549381659698</v>
      </c>
      <c r="AP527" s="83">
        <v>219.22456867116199</v>
      </c>
    </row>
    <row r="528" spans="1:42" x14ac:dyDescent="0.2">
      <c r="A528" s="83" t="s">
        <v>340</v>
      </c>
      <c r="B528" s="83">
        <v>2048</v>
      </c>
      <c r="C528" s="83" t="s">
        <v>341</v>
      </c>
      <c r="D528" s="83" t="s">
        <v>297</v>
      </c>
      <c r="E528" s="83">
        <v>0</v>
      </c>
      <c r="F528" s="83">
        <v>1792</v>
      </c>
      <c r="G528" s="83">
        <v>0</v>
      </c>
      <c r="H528" s="83">
        <v>519.6</v>
      </c>
      <c r="I528" s="83">
        <v>2378.7971180763202</v>
      </c>
      <c r="J528" s="83">
        <v>4128.21968468255</v>
      </c>
      <c r="K528" s="83">
        <v>0</v>
      </c>
      <c r="L528" s="83">
        <v>5.3</v>
      </c>
      <c r="M528" s="83">
        <v>74.590909090909093</v>
      </c>
      <c r="N528" s="83">
        <v>0</v>
      </c>
      <c r="O528" s="83">
        <v>0</v>
      </c>
      <c r="P528" s="83">
        <v>226.766474863654</v>
      </c>
      <c r="Q528" s="83">
        <v>0</v>
      </c>
      <c r="R528" s="83">
        <v>0</v>
      </c>
      <c r="S528" s="83">
        <v>0</v>
      </c>
      <c r="T528" s="83">
        <v>557</v>
      </c>
      <c r="U528" s="83">
        <v>4</v>
      </c>
      <c r="V528" s="83">
        <v>161236.36975148899</v>
      </c>
      <c r="W528" s="83">
        <v>0</v>
      </c>
      <c r="X528" s="83">
        <v>0</v>
      </c>
      <c r="Y528" s="83">
        <v>3163588.1927129999</v>
      </c>
      <c r="Z528" s="83">
        <v>0</v>
      </c>
      <c r="AA528" s="83">
        <v>107013.3687105</v>
      </c>
      <c r="AB528" s="83">
        <v>0</v>
      </c>
      <c r="AC528" s="83">
        <v>45516.959999999999</v>
      </c>
      <c r="AD528" s="83">
        <v>0</v>
      </c>
      <c r="AE528" s="83">
        <v>1997247.9382559999</v>
      </c>
      <c r="AF528" s="83">
        <v>0</v>
      </c>
      <c r="AG528" s="83">
        <v>0</v>
      </c>
      <c r="AH528" s="83">
        <v>0</v>
      </c>
      <c r="AI528" s="83">
        <v>5033124.3574134503</v>
      </c>
      <c r="AJ528" s="83">
        <v>0</v>
      </c>
      <c r="AK528" s="83">
        <v>16563602.6902158</v>
      </c>
      <c r="AL528" s="83">
        <v>0</v>
      </c>
      <c r="AM528" s="83">
        <v>0</v>
      </c>
      <c r="AN528" s="83">
        <v>27071329.877060201</v>
      </c>
      <c r="AO528" s="83">
        <v>3.6682934912046599</v>
      </c>
      <c r="AP528" s="83">
        <v>135.504739067625</v>
      </c>
    </row>
    <row r="529" spans="1:42" x14ac:dyDescent="0.2">
      <c r="A529" s="83" t="s">
        <v>340</v>
      </c>
      <c r="B529" s="83">
        <v>2050</v>
      </c>
      <c r="C529" s="83" t="s">
        <v>341</v>
      </c>
      <c r="D529" s="83" t="s">
        <v>297</v>
      </c>
      <c r="E529" s="83">
        <v>0</v>
      </c>
      <c r="F529" s="83">
        <v>1347</v>
      </c>
      <c r="G529" s="83">
        <v>0</v>
      </c>
      <c r="H529" s="83">
        <v>519.6</v>
      </c>
      <c r="I529" s="83">
        <v>2378.7971180763202</v>
      </c>
      <c r="J529" s="83">
        <v>3072.1196846825501</v>
      </c>
      <c r="K529" s="83">
        <v>0</v>
      </c>
      <c r="L529" s="83">
        <v>5.3</v>
      </c>
      <c r="M529" s="83">
        <v>79.569090909090903</v>
      </c>
      <c r="N529" s="83">
        <v>0</v>
      </c>
      <c r="O529" s="83">
        <v>0</v>
      </c>
      <c r="P529" s="83">
        <v>226.766474863654</v>
      </c>
      <c r="Q529" s="83">
        <v>0</v>
      </c>
      <c r="R529" s="83">
        <v>0</v>
      </c>
      <c r="S529" s="83">
        <v>0</v>
      </c>
      <c r="T529" s="83">
        <v>557</v>
      </c>
      <c r="U529" s="83">
        <v>4</v>
      </c>
      <c r="V529" s="83">
        <v>0</v>
      </c>
      <c r="W529" s="83">
        <v>0</v>
      </c>
      <c r="X529" s="83">
        <v>0</v>
      </c>
      <c r="Y529" s="83">
        <v>2030771.52</v>
      </c>
      <c r="Z529" s="83">
        <v>0</v>
      </c>
      <c r="AA529" s="83">
        <v>114155.41876606</v>
      </c>
      <c r="AB529" s="83">
        <v>0</v>
      </c>
      <c r="AC529" s="83">
        <v>45516.959999999999</v>
      </c>
      <c r="AD529" s="83">
        <v>0</v>
      </c>
      <c r="AE529" s="83">
        <v>1997247.9382559999</v>
      </c>
      <c r="AF529" s="83">
        <v>0</v>
      </c>
      <c r="AG529" s="83">
        <v>0</v>
      </c>
      <c r="AH529" s="83">
        <v>0</v>
      </c>
      <c r="AI529" s="83">
        <v>4963110.01023045</v>
      </c>
      <c r="AJ529" s="83">
        <v>0</v>
      </c>
      <c r="AK529" s="83">
        <v>12414910.9350853</v>
      </c>
      <c r="AL529" s="83">
        <v>0</v>
      </c>
      <c r="AM529" s="83">
        <v>0</v>
      </c>
      <c r="AN529" s="83">
        <v>21565712.7823378</v>
      </c>
      <c r="AO529" s="83">
        <v>2.364421500912</v>
      </c>
      <c r="AP529" s="83">
        <v>109.63799456925101</v>
      </c>
    </row>
    <row r="530" spans="1:42" x14ac:dyDescent="0.2">
      <c r="A530" s="83" t="s">
        <v>342</v>
      </c>
      <c r="B530" s="83">
        <v>2020</v>
      </c>
      <c r="C530" s="83" t="s">
        <v>341</v>
      </c>
      <c r="D530" s="83" t="s">
        <v>297</v>
      </c>
      <c r="E530" s="83">
        <v>0</v>
      </c>
      <c r="F530" s="83">
        <v>1238.8</v>
      </c>
      <c r="G530" s="83">
        <v>0</v>
      </c>
      <c r="H530" s="83">
        <v>0</v>
      </c>
      <c r="I530" s="83">
        <v>0</v>
      </c>
      <c r="J530" s="83">
        <v>1415.9</v>
      </c>
      <c r="K530" s="83">
        <v>0</v>
      </c>
      <c r="L530" s="83">
        <v>0</v>
      </c>
      <c r="M530" s="83">
        <v>29.2336363636364</v>
      </c>
      <c r="N530" s="83">
        <v>0</v>
      </c>
      <c r="O530" s="83">
        <v>0</v>
      </c>
      <c r="P530" s="83">
        <v>0</v>
      </c>
      <c r="Q530" s="83">
        <v>0</v>
      </c>
      <c r="R530" s="83">
        <v>0</v>
      </c>
      <c r="S530" s="83">
        <v>0</v>
      </c>
      <c r="T530" s="83">
        <v>0</v>
      </c>
      <c r="U530" s="83">
        <v>51.7</v>
      </c>
      <c r="V530" s="83">
        <v>0</v>
      </c>
      <c r="W530" s="83">
        <v>0</v>
      </c>
      <c r="X530" s="83">
        <v>7055325</v>
      </c>
      <c r="Y530" s="83">
        <v>8785724.2022399995</v>
      </c>
      <c r="Z530" s="83">
        <v>0</v>
      </c>
      <c r="AA530" s="83">
        <v>39896.375363190004</v>
      </c>
      <c r="AB530" s="83">
        <v>0</v>
      </c>
      <c r="AC530" s="83">
        <v>0</v>
      </c>
      <c r="AD530" s="83">
        <v>0</v>
      </c>
      <c r="AE530" s="83">
        <v>0</v>
      </c>
      <c r="AF530" s="83">
        <v>0</v>
      </c>
      <c r="AG530" s="83">
        <v>0</v>
      </c>
      <c r="AH530" s="83">
        <v>0</v>
      </c>
      <c r="AI530" s="83">
        <v>0</v>
      </c>
      <c r="AJ530" s="83">
        <v>0</v>
      </c>
      <c r="AK530" s="83">
        <v>4151437.0786586502</v>
      </c>
      <c r="AL530" s="83">
        <v>0</v>
      </c>
      <c r="AM530" s="83">
        <v>0</v>
      </c>
      <c r="AN530" s="83">
        <v>20032382.656261802</v>
      </c>
      <c r="AO530" s="83">
        <v>9.0224776966672309</v>
      </c>
      <c r="AP530" s="83">
        <v>450.39463609921199</v>
      </c>
    </row>
    <row r="531" spans="1:42" x14ac:dyDescent="0.2">
      <c r="A531" s="83" t="s">
        <v>342</v>
      </c>
      <c r="B531" s="83">
        <v>2022</v>
      </c>
      <c r="C531" s="83" t="s">
        <v>341</v>
      </c>
      <c r="D531" s="83" t="s">
        <v>297</v>
      </c>
      <c r="E531" s="83">
        <v>0</v>
      </c>
      <c r="F531" s="83">
        <v>1238.8</v>
      </c>
      <c r="G531" s="83">
        <v>0</v>
      </c>
      <c r="H531" s="83">
        <v>0</v>
      </c>
      <c r="I531" s="83">
        <v>0</v>
      </c>
      <c r="J531" s="83">
        <v>1415.9</v>
      </c>
      <c r="K531" s="83">
        <v>0</v>
      </c>
      <c r="L531" s="83">
        <v>0</v>
      </c>
      <c r="M531" s="83">
        <v>29.798181818181799</v>
      </c>
      <c r="N531" s="83">
        <v>0</v>
      </c>
      <c r="O531" s="83">
        <v>0</v>
      </c>
      <c r="P531" s="83">
        <v>0</v>
      </c>
      <c r="Q531" s="83">
        <v>0</v>
      </c>
      <c r="R531" s="83">
        <v>0</v>
      </c>
      <c r="S531" s="83">
        <v>0</v>
      </c>
      <c r="T531" s="83">
        <v>0</v>
      </c>
      <c r="U531" s="83">
        <v>51.7</v>
      </c>
      <c r="V531" s="83">
        <v>0</v>
      </c>
      <c r="W531" s="83">
        <v>0</v>
      </c>
      <c r="X531" s="83">
        <v>7345155</v>
      </c>
      <c r="Y531" s="83">
        <v>8785724.2022399995</v>
      </c>
      <c r="Z531" s="83">
        <v>0</v>
      </c>
      <c r="AA531" s="83">
        <v>40666.834333259998</v>
      </c>
      <c r="AB531" s="83">
        <v>0</v>
      </c>
      <c r="AC531" s="83">
        <v>0</v>
      </c>
      <c r="AD531" s="83">
        <v>0</v>
      </c>
      <c r="AE531" s="83">
        <v>0</v>
      </c>
      <c r="AF531" s="83">
        <v>0</v>
      </c>
      <c r="AG531" s="83">
        <v>0</v>
      </c>
      <c r="AH531" s="83">
        <v>0</v>
      </c>
      <c r="AI531" s="83">
        <v>0</v>
      </c>
      <c r="AJ531" s="83">
        <v>0</v>
      </c>
      <c r="AK531" s="83">
        <v>4141991.9253608901</v>
      </c>
      <c r="AL531" s="83">
        <v>0</v>
      </c>
      <c r="AM531" s="83">
        <v>0</v>
      </c>
      <c r="AN531" s="83">
        <v>20313537.961934101</v>
      </c>
      <c r="AO531" s="83">
        <v>9.0224776966672309</v>
      </c>
      <c r="AP531" s="83">
        <v>444.16082090547599</v>
      </c>
    </row>
    <row r="532" spans="1:42" x14ac:dyDescent="0.2">
      <c r="A532" s="83" t="s">
        <v>342</v>
      </c>
      <c r="B532" s="83">
        <v>2024</v>
      </c>
      <c r="C532" s="83" t="s">
        <v>341</v>
      </c>
      <c r="D532" s="83" t="s">
        <v>297</v>
      </c>
      <c r="E532" s="83">
        <v>0</v>
      </c>
      <c r="F532" s="83">
        <v>1238.8</v>
      </c>
      <c r="G532" s="83">
        <v>0</v>
      </c>
      <c r="H532" s="83">
        <v>0</v>
      </c>
      <c r="I532" s="83">
        <v>0</v>
      </c>
      <c r="J532" s="83">
        <v>1415.9</v>
      </c>
      <c r="K532" s="83">
        <v>0</v>
      </c>
      <c r="L532" s="83">
        <v>0</v>
      </c>
      <c r="M532" s="83">
        <v>30.900909090909099</v>
      </c>
      <c r="N532" s="83">
        <v>0</v>
      </c>
      <c r="O532" s="83">
        <v>0</v>
      </c>
      <c r="P532" s="83">
        <v>0</v>
      </c>
      <c r="Q532" s="83">
        <v>0</v>
      </c>
      <c r="R532" s="83">
        <v>0</v>
      </c>
      <c r="S532" s="83">
        <v>0</v>
      </c>
      <c r="T532" s="83">
        <v>0</v>
      </c>
      <c r="U532" s="83">
        <v>51.7</v>
      </c>
      <c r="V532" s="83">
        <v>0</v>
      </c>
      <c r="W532" s="83">
        <v>0</v>
      </c>
      <c r="X532" s="83">
        <v>7329719.04</v>
      </c>
      <c r="Y532" s="83">
        <v>8785724.2022399995</v>
      </c>
      <c r="Z532" s="83">
        <v>0</v>
      </c>
      <c r="AA532" s="83">
        <v>42171.772707969998</v>
      </c>
      <c r="AB532" s="83">
        <v>0</v>
      </c>
      <c r="AC532" s="83">
        <v>0</v>
      </c>
      <c r="AD532" s="83">
        <v>0</v>
      </c>
      <c r="AE532" s="83">
        <v>0</v>
      </c>
      <c r="AF532" s="83">
        <v>0</v>
      </c>
      <c r="AG532" s="83">
        <v>0</v>
      </c>
      <c r="AH532" s="83">
        <v>0</v>
      </c>
      <c r="AI532" s="83">
        <v>0</v>
      </c>
      <c r="AJ532" s="83">
        <v>0</v>
      </c>
      <c r="AK532" s="83">
        <v>4132582.37966055</v>
      </c>
      <c r="AL532" s="83">
        <v>0</v>
      </c>
      <c r="AM532" s="83">
        <v>0</v>
      </c>
      <c r="AN532" s="83">
        <v>20290197.394608501</v>
      </c>
      <c r="AO532" s="83">
        <v>9.0224776966672309</v>
      </c>
      <c r="AP532" s="83">
        <v>444.67175558699398</v>
      </c>
    </row>
    <row r="533" spans="1:42" x14ac:dyDescent="0.2">
      <c r="A533" s="83" t="s">
        <v>342</v>
      </c>
      <c r="B533" s="83">
        <v>2026</v>
      </c>
      <c r="C533" s="83" t="s">
        <v>341</v>
      </c>
      <c r="D533" s="83" t="s">
        <v>297</v>
      </c>
      <c r="E533" s="83">
        <v>0</v>
      </c>
      <c r="F533" s="83">
        <v>1238.8</v>
      </c>
      <c r="G533" s="83">
        <v>0</v>
      </c>
      <c r="H533" s="83">
        <v>0</v>
      </c>
      <c r="I533" s="83">
        <v>0</v>
      </c>
      <c r="J533" s="83">
        <v>1415.9</v>
      </c>
      <c r="K533" s="83">
        <v>0</v>
      </c>
      <c r="L533" s="83">
        <v>0</v>
      </c>
      <c r="M533" s="83">
        <v>33.377272727272697</v>
      </c>
      <c r="N533" s="83">
        <v>0</v>
      </c>
      <c r="O533" s="83">
        <v>0</v>
      </c>
      <c r="P533" s="83">
        <v>0</v>
      </c>
      <c r="Q533" s="83">
        <v>0</v>
      </c>
      <c r="R533" s="83">
        <v>0</v>
      </c>
      <c r="S533" s="83">
        <v>0</v>
      </c>
      <c r="T533" s="83">
        <v>0</v>
      </c>
      <c r="U533" s="83">
        <v>31.2</v>
      </c>
      <c r="V533" s="83">
        <v>0</v>
      </c>
      <c r="W533" s="83">
        <v>0</v>
      </c>
      <c r="X533" s="83">
        <v>6816700</v>
      </c>
      <c r="Y533" s="83">
        <v>8785724.2022399995</v>
      </c>
      <c r="Z533" s="83">
        <v>0</v>
      </c>
      <c r="AA533" s="83">
        <v>45551.370509050001</v>
      </c>
      <c r="AB533" s="83">
        <v>0</v>
      </c>
      <c r="AC533" s="83">
        <v>0</v>
      </c>
      <c r="AD533" s="83">
        <v>0</v>
      </c>
      <c r="AE533" s="83">
        <v>0</v>
      </c>
      <c r="AF533" s="83">
        <v>0</v>
      </c>
      <c r="AG533" s="83">
        <v>0</v>
      </c>
      <c r="AH533" s="83">
        <v>0</v>
      </c>
      <c r="AI533" s="83">
        <v>0</v>
      </c>
      <c r="AJ533" s="83">
        <v>0</v>
      </c>
      <c r="AK533" s="83">
        <v>4123172.8339601899</v>
      </c>
      <c r="AL533" s="83">
        <v>0</v>
      </c>
      <c r="AM533" s="83">
        <v>0</v>
      </c>
      <c r="AN533" s="83">
        <v>19771148.406709202</v>
      </c>
      <c r="AO533" s="83">
        <v>9.0224776966672309</v>
      </c>
      <c r="AP533" s="83">
        <v>456.34565636083602</v>
      </c>
    </row>
    <row r="534" spans="1:42" x14ac:dyDescent="0.2">
      <c r="A534" s="83" t="s">
        <v>342</v>
      </c>
      <c r="B534" s="83">
        <v>2028</v>
      </c>
      <c r="C534" s="83" t="s">
        <v>341</v>
      </c>
      <c r="D534" s="83" t="s">
        <v>297</v>
      </c>
      <c r="E534" s="83">
        <v>0</v>
      </c>
      <c r="F534" s="83">
        <v>1238.8</v>
      </c>
      <c r="G534" s="83">
        <v>0</v>
      </c>
      <c r="H534" s="83">
        <v>0</v>
      </c>
      <c r="I534" s="83">
        <v>0</v>
      </c>
      <c r="J534" s="83">
        <v>1415.9</v>
      </c>
      <c r="K534" s="83">
        <v>0</v>
      </c>
      <c r="L534" s="83">
        <v>0</v>
      </c>
      <c r="M534" s="83">
        <v>36.920909090909099</v>
      </c>
      <c r="N534" s="83">
        <v>0</v>
      </c>
      <c r="O534" s="83">
        <v>0</v>
      </c>
      <c r="P534" s="83">
        <v>0.2873</v>
      </c>
      <c r="Q534" s="83">
        <v>0</v>
      </c>
      <c r="R534" s="83">
        <v>0</v>
      </c>
      <c r="S534" s="83">
        <v>0</v>
      </c>
      <c r="T534" s="83">
        <v>0</v>
      </c>
      <c r="U534" s="83">
        <v>10</v>
      </c>
      <c r="V534" s="83">
        <v>52.863199999999999</v>
      </c>
      <c r="W534" s="83">
        <v>0</v>
      </c>
      <c r="X534" s="83">
        <v>8546104.2320000008</v>
      </c>
      <c r="Y534" s="83">
        <v>8785724.2022399995</v>
      </c>
      <c r="Z534" s="83">
        <v>0</v>
      </c>
      <c r="AA534" s="83">
        <v>50387.520372710002</v>
      </c>
      <c r="AB534" s="83">
        <v>0</v>
      </c>
      <c r="AC534" s="83">
        <v>0</v>
      </c>
      <c r="AD534" s="83">
        <v>0</v>
      </c>
      <c r="AE534" s="83">
        <v>0</v>
      </c>
      <c r="AF534" s="83">
        <v>0</v>
      </c>
      <c r="AG534" s="83">
        <v>0</v>
      </c>
      <c r="AH534" s="83">
        <v>0</v>
      </c>
      <c r="AI534" s="83">
        <v>0</v>
      </c>
      <c r="AJ534" s="83">
        <v>0</v>
      </c>
      <c r="AK534" s="83">
        <v>4113887.07023637</v>
      </c>
      <c r="AL534" s="83">
        <v>0</v>
      </c>
      <c r="AM534" s="83">
        <v>0</v>
      </c>
      <c r="AN534" s="83">
        <v>21496155.888048999</v>
      </c>
      <c r="AO534" s="83">
        <v>9.0224776966672309</v>
      </c>
      <c r="AP534" s="83">
        <v>419.72517056797699</v>
      </c>
    </row>
    <row r="535" spans="1:42" x14ac:dyDescent="0.2">
      <c r="A535" s="83" t="s">
        <v>342</v>
      </c>
      <c r="B535" s="83">
        <v>2030</v>
      </c>
      <c r="C535" s="83" t="s">
        <v>341</v>
      </c>
      <c r="D535" s="83" t="s">
        <v>297</v>
      </c>
      <c r="E535" s="83">
        <v>0</v>
      </c>
      <c r="F535" s="83">
        <v>1238.8</v>
      </c>
      <c r="G535" s="83">
        <v>0</v>
      </c>
      <c r="H535" s="83">
        <v>0</v>
      </c>
      <c r="I535" s="83">
        <v>0</v>
      </c>
      <c r="J535" s="83">
        <v>1415.9</v>
      </c>
      <c r="K535" s="83">
        <v>0</v>
      </c>
      <c r="L535" s="83">
        <v>0</v>
      </c>
      <c r="M535" s="83">
        <v>42.887272727272702</v>
      </c>
      <c r="N535" s="83">
        <v>0</v>
      </c>
      <c r="O535" s="83">
        <v>0</v>
      </c>
      <c r="P535" s="83">
        <v>24.411818159777699</v>
      </c>
      <c r="Q535" s="83">
        <v>0</v>
      </c>
      <c r="R535" s="83">
        <v>0</v>
      </c>
      <c r="S535" s="83">
        <v>0</v>
      </c>
      <c r="T535" s="83">
        <v>0</v>
      </c>
      <c r="U535" s="83">
        <v>10</v>
      </c>
      <c r="V535" s="83">
        <v>508.3</v>
      </c>
      <c r="W535" s="83">
        <v>0</v>
      </c>
      <c r="X535" s="83">
        <v>10187965</v>
      </c>
      <c r="Y535" s="83">
        <v>8785724.2022399995</v>
      </c>
      <c r="Z535" s="83">
        <v>0</v>
      </c>
      <c r="AA535" s="83">
        <v>58530.068231919999</v>
      </c>
      <c r="AB535" s="83">
        <v>0</v>
      </c>
      <c r="AC535" s="83">
        <v>0</v>
      </c>
      <c r="AD535" s="83">
        <v>0</v>
      </c>
      <c r="AE535" s="83">
        <v>0</v>
      </c>
      <c r="AF535" s="83">
        <v>0</v>
      </c>
      <c r="AG535" s="83">
        <v>0</v>
      </c>
      <c r="AH535" s="83">
        <v>0</v>
      </c>
      <c r="AI535" s="83">
        <v>0</v>
      </c>
      <c r="AJ535" s="83">
        <v>0</v>
      </c>
      <c r="AK535" s="83">
        <v>4104655.4121538298</v>
      </c>
      <c r="AL535" s="83">
        <v>0</v>
      </c>
      <c r="AM535" s="83">
        <v>0</v>
      </c>
      <c r="AN535" s="83">
        <v>23137382.982625701</v>
      </c>
      <c r="AO535" s="83">
        <v>9.0224776966672309</v>
      </c>
      <c r="AP535" s="83">
        <v>389.952385861545</v>
      </c>
    </row>
    <row r="536" spans="1:42" x14ac:dyDescent="0.2">
      <c r="A536" s="83" t="s">
        <v>342</v>
      </c>
      <c r="B536" s="83">
        <v>2032</v>
      </c>
      <c r="C536" s="83" t="s">
        <v>341</v>
      </c>
      <c r="D536" s="83" t="s">
        <v>297</v>
      </c>
      <c r="E536" s="83">
        <v>0</v>
      </c>
      <c r="F536" s="83">
        <v>1238.8</v>
      </c>
      <c r="G536" s="83">
        <v>0</v>
      </c>
      <c r="H536" s="83">
        <v>0</v>
      </c>
      <c r="I536" s="83">
        <v>0</v>
      </c>
      <c r="J536" s="83">
        <v>1415.9</v>
      </c>
      <c r="K536" s="83">
        <v>0</v>
      </c>
      <c r="L536" s="83">
        <v>0</v>
      </c>
      <c r="M536" s="83">
        <v>48.464545454545501</v>
      </c>
      <c r="N536" s="83">
        <v>0</v>
      </c>
      <c r="O536" s="83">
        <v>0</v>
      </c>
      <c r="P536" s="83">
        <v>106.791440366464</v>
      </c>
      <c r="Q536" s="83">
        <v>0</v>
      </c>
      <c r="R536" s="83">
        <v>0</v>
      </c>
      <c r="S536" s="83">
        <v>0</v>
      </c>
      <c r="T536" s="83">
        <v>0</v>
      </c>
      <c r="U536" s="83">
        <v>10</v>
      </c>
      <c r="V536" s="83">
        <v>1810.7099404154101</v>
      </c>
      <c r="W536" s="83">
        <v>0</v>
      </c>
      <c r="X536" s="83">
        <v>10186675</v>
      </c>
      <c r="Y536" s="83">
        <v>8785724.2022399995</v>
      </c>
      <c r="Z536" s="83">
        <v>0</v>
      </c>
      <c r="AA536" s="83">
        <v>66141.607332369997</v>
      </c>
      <c r="AB536" s="83">
        <v>0</v>
      </c>
      <c r="AC536" s="83">
        <v>0</v>
      </c>
      <c r="AD536" s="83">
        <v>0</v>
      </c>
      <c r="AE536" s="83">
        <v>0</v>
      </c>
      <c r="AF536" s="83">
        <v>0</v>
      </c>
      <c r="AG536" s="83">
        <v>0</v>
      </c>
      <c r="AH536" s="83">
        <v>0</v>
      </c>
      <c r="AI536" s="83">
        <v>0</v>
      </c>
      <c r="AJ536" s="83">
        <v>0</v>
      </c>
      <c r="AK536" s="83">
        <v>4095423.7540712999</v>
      </c>
      <c r="AL536" s="83">
        <v>0</v>
      </c>
      <c r="AM536" s="83">
        <v>0</v>
      </c>
      <c r="AN536" s="83">
        <v>23135775.273584001</v>
      </c>
      <c r="AO536" s="83">
        <v>9.0224776966672309</v>
      </c>
      <c r="AP536" s="83">
        <v>389.97948372055998</v>
      </c>
    </row>
    <row r="537" spans="1:42" x14ac:dyDescent="0.2">
      <c r="A537" s="83" t="s">
        <v>342</v>
      </c>
      <c r="B537" s="83">
        <v>2034</v>
      </c>
      <c r="C537" s="83" t="s">
        <v>341</v>
      </c>
      <c r="D537" s="83" t="s">
        <v>297</v>
      </c>
      <c r="E537" s="83">
        <v>0</v>
      </c>
      <c r="F537" s="83">
        <v>1238.8</v>
      </c>
      <c r="G537" s="83">
        <v>0</v>
      </c>
      <c r="H537" s="83">
        <v>0</v>
      </c>
      <c r="I537" s="83">
        <v>0</v>
      </c>
      <c r="J537" s="83">
        <v>1413.3</v>
      </c>
      <c r="K537" s="83">
        <v>0</v>
      </c>
      <c r="L537" s="83">
        <v>0</v>
      </c>
      <c r="M537" s="83">
        <v>53.891818181818202</v>
      </c>
      <c r="N537" s="83">
        <v>0</v>
      </c>
      <c r="O537" s="83">
        <v>0</v>
      </c>
      <c r="P537" s="83">
        <v>126.702528422683</v>
      </c>
      <c r="Q537" s="83">
        <v>0</v>
      </c>
      <c r="R537" s="83">
        <v>0</v>
      </c>
      <c r="S537" s="83">
        <v>0</v>
      </c>
      <c r="T537" s="83">
        <v>0</v>
      </c>
      <c r="U537" s="83">
        <v>10</v>
      </c>
      <c r="V537" s="83">
        <v>29770.171449956499</v>
      </c>
      <c r="W537" s="83">
        <v>0</v>
      </c>
      <c r="X537" s="83">
        <v>10183915</v>
      </c>
      <c r="Y537" s="83">
        <v>8785724.2022399995</v>
      </c>
      <c r="Z537" s="83">
        <v>0</v>
      </c>
      <c r="AA537" s="83">
        <v>73548.435112270003</v>
      </c>
      <c r="AB537" s="83">
        <v>0</v>
      </c>
      <c r="AC537" s="83">
        <v>0</v>
      </c>
      <c r="AD537" s="83">
        <v>0</v>
      </c>
      <c r="AE537" s="83">
        <v>0</v>
      </c>
      <c r="AF537" s="83">
        <v>0</v>
      </c>
      <c r="AG537" s="83">
        <v>0</v>
      </c>
      <c r="AH537" s="83">
        <v>0</v>
      </c>
      <c r="AI537" s="83">
        <v>0</v>
      </c>
      <c r="AJ537" s="83">
        <v>0</v>
      </c>
      <c r="AK537" s="83">
        <v>4169185.3052659598</v>
      </c>
      <c r="AL537" s="83">
        <v>0</v>
      </c>
      <c r="AM537" s="83">
        <v>0</v>
      </c>
      <c r="AN537" s="83">
        <v>23242143.114068098</v>
      </c>
      <c r="AO537" s="83">
        <v>9.0224776966672309</v>
      </c>
      <c r="AP537" s="83">
        <v>388.19473971856002</v>
      </c>
    </row>
    <row r="538" spans="1:42" x14ac:dyDescent="0.2">
      <c r="A538" s="83" t="s">
        <v>342</v>
      </c>
      <c r="B538" s="83">
        <v>2036</v>
      </c>
      <c r="C538" s="83" t="s">
        <v>341</v>
      </c>
      <c r="D538" s="83" t="s">
        <v>297</v>
      </c>
      <c r="E538" s="83">
        <v>0</v>
      </c>
      <c r="F538" s="83">
        <v>1238.8</v>
      </c>
      <c r="G538" s="83">
        <v>0</v>
      </c>
      <c r="H538" s="83">
        <v>0</v>
      </c>
      <c r="I538" s="83">
        <v>0</v>
      </c>
      <c r="J538" s="83">
        <v>1401.4</v>
      </c>
      <c r="K538" s="83">
        <v>0</v>
      </c>
      <c r="L538" s="83">
        <v>0</v>
      </c>
      <c r="M538" s="83">
        <v>58.637272727272702</v>
      </c>
      <c r="N538" s="83">
        <v>0</v>
      </c>
      <c r="O538" s="83">
        <v>0</v>
      </c>
      <c r="P538" s="83">
        <v>126.702528422683</v>
      </c>
      <c r="Q538" s="83">
        <v>0</v>
      </c>
      <c r="R538" s="83">
        <v>0</v>
      </c>
      <c r="S538" s="83">
        <v>0</v>
      </c>
      <c r="T538" s="83">
        <v>0</v>
      </c>
      <c r="U538" s="83">
        <v>10</v>
      </c>
      <c r="V538" s="83">
        <v>0</v>
      </c>
      <c r="W538" s="83">
        <v>0</v>
      </c>
      <c r="X538" s="83">
        <v>10508073.944</v>
      </c>
      <c r="Y538" s="83">
        <v>8785724.2022399995</v>
      </c>
      <c r="Z538" s="83">
        <v>0</v>
      </c>
      <c r="AA538" s="83">
        <v>80024.756889669996</v>
      </c>
      <c r="AB538" s="83">
        <v>0</v>
      </c>
      <c r="AC538" s="83">
        <v>0</v>
      </c>
      <c r="AD538" s="83">
        <v>0</v>
      </c>
      <c r="AE538" s="83">
        <v>0</v>
      </c>
      <c r="AF538" s="83">
        <v>0</v>
      </c>
      <c r="AG538" s="83">
        <v>0</v>
      </c>
      <c r="AH538" s="83">
        <v>0</v>
      </c>
      <c r="AI538" s="83">
        <v>0</v>
      </c>
      <c r="AJ538" s="83">
        <v>0</v>
      </c>
      <c r="AK538" s="83">
        <v>4130626.0988094802</v>
      </c>
      <c r="AL538" s="83">
        <v>0</v>
      </c>
      <c r="AM538" s="83">
        <v>0</v>
      </c>
      <c r="AN538" s="83">
        <v>23504449.001939099</v>
      </c>
      <c r="AO538" s="83">
        <v>9.0224776966672309</v>
      </c>
      <c r="AP538" s="83">
        <v>383.86254857209599</v>
      </c>
    </row>
    <row r="539" spans="1:42" x14ac:dyDescent="0.2">
      <c r="A539" s="83" t="s">
        <v>342</v>
      </c>
      <c r="B539" s="83">
        <v>2038</v>
      </c>
      <c r="C539" s="83" t="s">
        <v>341</v>
      </c>
      <c r="D539" s="83" t="s">
        <v>297</v>
      </c>
      <c r="E539" s="83">
        <v>0</v>
      </c>
      <c r="F539" s="83">
        <v>1238.8</v>
      </c>
      <c r="G539" s="83">
        <v>0</v>
      </c>
      <c r="H539" s="83">
        <v>0</v>
      </c>
      <c r="I539" s="83">
        <v>0</v>
      </c>
      <c r="J539" s="83">
        <v>1219.4000000000001</v>
      </c>
      <c r="K539" s="83">
        <v>0</v>
      </c>
      <c r="L539" s="83">
        <v>0</v>
      </c>
      <c r="M539" s="83">
        <v>62.798181818181803</v>
      </c>
      <c r="N539" s="83">
        <v>0</v>
      </c>
      <c r="O539" s="83">
        <v>0</v>
      </c>
      <c r="P539" s="83">
        <v>186.276786598683</v>
      </c>
      <c r="Q539" s="83">
        <v>0</v>
      </c>
      <c r="R539" s="83">
        <v>0</v>
      </c>
      <c r="S539" s="83">
        <v>0</v>
      </c>
      <c r="T539" s="83">
        <v>0</v>
      </c>
      <c r="U539" s="83">
        <v>10</v>
      </c>
      <c r="V539" s="83">
        <v>116635.51271176399</v>
      </c>
      <c r="W539" s="83">
        <v>0</v>
      </c>
      <c r="X539" s="83">
        <v>10311299.616</v>
      </c>
      <c r="Y539" s="83">
        <v>8751797.5586748999</v>
      </c>
      <c r="Z539" s="83">
        <v>0</v>
      </c>
      <c r="AA539" s="83">
        <v>85703.324854260005</v>
      </c>
      <c r="AB539" s="83">
        <v>0</v>
      </c>
      <c r="AC539" s="83">
        <v>0</v>
      </c>
      <c r="AD539" s="83">
        <v>0</v>
      </c>
      <c r="AE539" s="83">
        <v>0</v>
      </c>
      <c r="AF539" s="83">
        <v>0</v>
      </c>
      <c r="AG539" s="83">
        <v>0</v>
      </c>
      <c r="AH539" s="83">
        <v>0</v>
      </c>
      <c r="AI539" s="83">
        <v>0</v>
      </c>
      <c r="AJ539" s="83">
        <v>0</v>
      </c>
      <c r="AK539" s="83">
        <v>3979767.8239135798</v>
      </c>
      <c r="AL539" s="83">
        <v>0</v>
      </c>
      <c r="AM539" s="83">
        <v>0</v>
      </c>
      <c r="AN539" s="83">
        <v>23245203.836154498</v>
      </c>
      <c r="AO539" s="83">
        <v>8.9871770240377504</v>
      </c>
      <c r="AP539" s="83">
        <v>386.625003909817</v>
      </c>
    </row>
    <row r="540" spans="1:42" x14ac:dyDescent="0.2">
      <c r="A540" s="83" t="s">
        <v>342</v>
      </c>
      <c r="B540" s="83">
        <v>2040</v>
      </c>
      <c r="C540" s="83" t="s">
        <v>341</v>
      </c>
      <c r="D540" s="83" t="s">
        <v>297</v>
      </c>
      <c r="E540" s="83">
        <v>0</v>
      </c>
      <c r="F540" s="83">
        <v>1238.8</v>
      </c>
      <c r="G540" s="83">
        <v>0</v>
      </c>
      <c r="H540" s="83">
        <v>0</v>
      </c>
      <c r="I540" s="83">
        <v>0</v>
      </c>
      <c r="J540" s="83">
        <v>2078.0582191865001</v>
      </c>
      <c r="K540" s="83">
        <v>0</v>
      </c>
      <c r="L540" s="83">
        <v>0</v>
      </c>
      <c r="M540" s="83">
        <v>67.1190909090909</v>
      </c>
      <c r="N540" s="83">
        <v>0</v>
      </c>
      <c r="O540" s="83">
        <v>0</v>
      </c>
      <c r="P540" s="83">
        <v>424.27929774734099</v>
      </c>
      <c r="Q540" s="83">
        <v>0</v>
      </c>
      <c r="R540" s="83">
        <v>0</v>
      </c>
      <c r="S540" s="83">
        <v>0</v>
      </c>
      <c r="T540" s="83">
        <v>0</v>
      </c>
      <c r="U540" s="83">
        <v>10</v>
      </c>
      <c r="V540" s="83">
        <v>652515.61707143905</v>
      </c>
      <c r="W540" s="83">
        <v>0</v>
      </c>
      <c r="X540" s="83">
        <v>10478049.616</v>
      </c>
      <c r="Y540" s="83">
        <v>8640327.4907255508</v>
      </c>
      <c r="Z540" s="83">
        <v>0</v>
      </c>
      <c r="AA540" s="83">
        <v>91298.279079219996</v>
      </c>
      <c r="AB540" s="83">
        <v>0</v>
      </c>
      <c r="AC540" s="83">
        <v>0</v>
      </c>
      <c r="AD540" s="83">
        <v>0</v>
      </c>
      <c r="AE540" s="83">
        <v>0</v>
      </c>
      <c r="AF540" s="83">
        <v>0</v>
      </c>
      <c r="AG540" s="83">
        <v>0</v>
      </c>
      <c r="AH540" s="83">
        <v>0</v>
      </c>
      <c r="AI540" s="83">
        <v>0</v>
      </c>
      <c r="AJ540" s="83">
        <v>0</v>
      </c>
      <c r="AK540" s="83">
        <v>8363105.7109244</v>
      </c>
      <c r="AL540" s="83">
        <v>0</v>
      </c>
      <c r="AM540" s="83">
        <v>0</v>
      </c>
      <c r="AN540" s="83">
        <v>28225296.713800602</v>
      </c>
      <c r="AO540" s="83">
        <v>8.8711924183364399</v>
      </c>
      <c r="AP540" s="83">
        <v>314.29935027038698</v>
      </c>
    </row>
    <row r="541" spans="1:42" x14ac:dyDescent="0.2">
      <c r="A541" s="83" t="s">
        <v>342</v>
      </c>
      <c r="B541" s="83">
        <v>2042</v>
      </c>
      <c r="C541" s="83" t="s">
        <v>341</v>
      </c>
      <c r="D541" s="83" t="s">
        <v>297</v>
      </c>
      <c r="E541" s="83">
        <v>0</v>
      </c>
      <c r="F541" s="83">
        <v>1238.8</v>
      </c>
      <c r="G541" s="83">
        <v>0</v>
      </c>
      <c r="H541" s="83">
        <v>0</v>
      </c>
      <c r="I541" s="83">
        <v>0</v>
      </c>
      <c r="J541" s="83">
        <v>2078.0582191865001</v>
      </c>
      <c r="K541" s="83">
        <v>0</v>
      </c>
      <c r="L541" s="83">
        <v>0</v>
      </c>
      <c r="M541" s="83">
        <v>72.076363636363595</v>
      </c>
      <c r="N541" s="83">
        <v>0</v>
      </c>
      <c r="O541" s="83">
        <v>0</v>
      </c>
      <c r="P541" s="83">
        <v>424.27929774734099</v>
      </c>
      <c r="Q541" s="83">
        <v>0</v>
      </c>
      <c r="R541" s="83">
        <v>0</v>
      </c>
      <c r="S541" s="83">
        <v>0</v>
      </c>
      <c r="T541" s="83">
        <v>0</v>
      </c>
      <c r="U541" s="83">
        <v>10</v>
      </c>
      <c r="V541" s="83">
        <v>0</v>
      </c>
      <c r="W541" s="83">
        <v>0</v>
      </c>
      <c r="X541" s="83">
        <v>10478049.616</v>
      </c>
      <c r="Y541" s="83">
        <v>8594320.7433169503</v>
      </c>
      <c r="Z541" s="83">
        <v>0</v>
      </c>
      <c r="AA541" s="83">
        <v>98365.650536279994</v>
      </c>
      <c r="AB541" s="83">
        <v>0</v>
      </c>
      <c r="AC541" s="83">
        <v>0</v>
      </c>
      <c r="AD541" s="83">
        <v>0</v>
      </c>
      <c r="AE541" s="83">
        <v>0</v>
      </c>
      <c r="AF541" s="83">
        <v>0</v>
      </c>
      <c r="AG541" s="83">
        <v>0</v>
      </c>
      <c r="AH541" s="83">
        <v>0</v>
      </c>
      <c r="AI541" s="83">
        <v>0</v>
      </c>
      <c r="AJ541" s="83">
        <v>0</v>
      </c>
      <c r="AK541" s="83">
        <v>8339468.54179822</v>
      </c>
      <c r="AL541" s="83">
        <v>0</v>
      </c>
      <c r="AM541" s="83">
        <v>0</v>
      </c>
      <c r="AN541" s="83">
        <v>27510204.5516514</v>
      </c>
      <c r="AO541" s="83">
        <v>8.8238650529925895</v>
      </c>
      <c r="AP541" s="83">
        <v>320.74879837499702</v>
      </c>
    </row>
    <row r="542" spans="1:42" x14ac:dyDescent="0.2">
      <c r="A542" s="83" t="s">
        <v>342</v>
      </c>
      <c r="B542" s="83">
        <v>2044</v>
      </c>
      <c r="C542" s="83" t="s">
        <v>341</v>
      </c>
      <c r="D542" s="83" t="s">
        <v>297</v>
      </c>
      <c r="E542" s="83">
        <v>0</v>
      </c>
      <c r="F542" s="83">
        <v>1238.8</v>
      </c>
      <c r="G542" s="83">
        <v>0</v>
      </c>
      <c r="H542" s="83">
        <v>0</v>
      </c>
      <c r="I542" s="83">
        <v>0</v>
      </c>
      <c r="J542" s="83">
        <v>2078.0582191865001</v>
      </c>
      <c r="K542" s="83">
        <v>0</v>
      </c>
      <c r="L542" s="83">
        <v>0</v>
      </c>
      <c r="M542" s="83">
        <v>78.665454545454494</v>
      </c>
      <c r="N542" s="83">
        <v>0</v>
      </c>
      <c r="O542" s="83">
        <v>0</v>
      </c>
      <c r="P542" s="83">
        <v>423.99199774734097</v>
      </c>
      <c r="Q542" s="83">
        <v>0</v>
      </c>
      <c r="R542" s="83">
        <v>0</v>
      </c>
      <c r="S542" s="83">
        <v>0</v>
      </c>
      <c r="T542" s="83">
        <v>0</v>
      </c>
      <c r="U542" s="83">
        <v>10</v>
      </c>
      <c r="V542" s="83">
        <v>0</v>
      </c>
      <c r="W542" s="83">
        <v>0</v>
      </c>
      <c r="X542" s="83">
        <v>10478049.616</v>
      </c>
      <c r="Y542" s="83">
        <v>8403228.0765119996</v>
      </c>
      <c r="Z542" s="83">
        <v>0</v>
      </c>
      <c r="AA542" s="83">
        <v>107358.06054444</v>
      </c>
      <c r="AB542" s="83">
        <v>0</v>
      </c>
      <c r="AC542" s="83">
        <v>0</v>
      </c>
      <c r="AD542" s="83">
        <v>0</v>
      </c>
      <c r="AE542" s="83">
        <v>0</v>
      </c>
      <c r="AF542" s="83">
        <v>0</v>
      </c>
      <c r="AG542" s="83">
        <v>0</v>
      </c>
      <c r="AH542" s="83">
        <v>0</v>
      </c>
      <c r="AI542" s="83">
        <v>0</v>
      </c>
      <c r="AJ542" s="83">
        <v>0</v>
      </c>
      <c r="AK542" s="83">
        <v>8294329.9071870996</v>
      </c>
      <c r="AL542" s="83">
        <v>0</v>
      </c>
      <c r="AM542" s="83">
        <v>0</v>
      </c>
      <c r="AN542" s="83">
        <v>27282965.6602435</v>
      </c>
      <c r="AO542" s="83">
        <v>8.6273537408943994</v>
      </c>
      <c r="AP542" s="83">
        <v>316.21759336324902</v>
      </c>
    </row>
    <row r="543" spans="1:42" x14ac:dyDescent="0.2">
      <c r="A543" s="83" t="s">
        <v>342</v>
      </c>
      <c r="B543" s="83">
        <v>2046</v>
      </c>
      <c r="C543" s="83" t="s">
        <v>341</v>
      </c>
      <c r="D543" s="83" t="s">
        <v>297</v>
      </c>
      <c r="E543" s="83">
        <v>0</v>
      </c>
      <c r="F543" s="83">
        <v>1238.8</v>
      </c>
      <c r="G543" s="83">
        <v>0</v>
      </c>
      <c r="H543" s="83">
        <v>0</v>
      </c>
      <c r="I543" s="83">
        <v>0</v>
      </c>
      <c r="J543" s="83">
        <v>2235.6004191864999</v>
      </c>
      <c r="K543" s="83">
        <v>0</v>
      </c>
      <c r="L543" s="83">
        <v>0</v>
      </c>
      <c r="M543" s="83">
        <v>85.253636363636403</v>
      </c>
      <c r="N543" s="83">
        <v>0</v>
      </c>
      <c r="O543" s="83">
        <v>0</v>
      </c>
      <c r="P543" s="83">
        <v>454.079177267543</v>
      </c>
      <c r="Q543" s="83">
        <v>0</v>
      </c>
      <c r="R543" s="83">
        <v>0</v>
      </c>
      <c r="S543" s="83">
        <v>0</v>
      </c>
      <c r="T543" s="83">
        <v>0</v>
      </c>
      <c r="U543" s="83">
        <v>10</v>
      </c>
      <c r="V543" s="83">
        <v>173781.65469626299</v>
      </c>
      <c r="W543" s="83">
        <v>0</v>
      </c>
      <c r="X543" s="83">
        <v>10478049.616</v>
      </c>
      <c r="Y543" s="83">
        <v>8232272.8463039901</v>
      </c>
      <c r="Z543" s="83">
        <v>0</v>
      </c>
      <c r="AA543" s="83">
        <v>106563.99141353001</v>
      </c>
      <c r="AB543" s="83">
        <v>0</v>
      </c>
      <c r="AC543" s="83">
        <v>0</v>
      </c>
      <c r="AD543" s="83">
        <v>0</v>
      </c>
      <c r="AE543" s="83">
        <v>0</v>
      </c>
      <c r="AF543" s="83">
        <v>0</v>
      </c>
      <c r="AG543" s="83">
        <v>0</v>
      </c>
      <c r="AH543" s="83">
        <v>0</v>
      </c>
      <c r="AI543" s="83">
        <v>0</v>
      </c>
      <c r="AJ543" s="83">
        <v>0</v>
      </c>
      <c r="AK543" s="83">
        <v>9198088.5441826303</v>
      </c>
      <c r="AL543" s="83">
        <v>0</v>
      </c>
      <c r="AM543" s="83">
        <v>0</v>
      </c>
      <c r="AN543" s="83">
        <v>28188756.652596399</v>
      </c>
      <c r="AO543" s="83">
        <v>8.4504663641981796</v>
      </c>
      <c r="AP543" s="83">
        <v>299.78145075156402</v>
      </c>
    </row>
    <row r="544" spans="1:42" x14ac:dyDescent="0.2">
      <c r="A544" s="83" t="s">
        <v>342</v>
      </c>
      <c r="B544" s="83">
        <v>2048</v>
      </c>
      <c r="C544" s="83" t="s">
        <v>341</v>
      </c>
      <c r="D544" s="83" t="s">
        <v>297</v>
      </c>
      <c r="E544" s="83">
        <v>0</v>
      </c>
      <c r="F544" s="83">
        <v>1238.8</v>
      </c>
      <c r="G544" s="83">
        <v>0</v>
      </c>
      <c r="H544" s="83">
        <v>0</v>
      </c>
      <c r="I544" s="83">
        <v>0</v>
      </c>
      <c r="J544" s="83">
        <v>6115.6499216551501</v>
      </c>
      <c r="K544" s="83">
        <v>0</v>
      </c>
      <c r="L544" s="83">
        <v>0</v>
      </c>
      <c r="M544" s="83">
        <v>92.923636363636305</v>
      </c>
      <c r="N544" s="83">
        <v>0</v>
      </c>
      <c r="O544" s="83">
        <v>0</v>
      </c>
      <c r="P544" s="83">
        <v>631.50178612128002</v>
      </c>
      <c r="Q544" s="83">
        <v>0</v>
      </c>
      <c r="R544" s="83">
        <v>0</v>
      </c>
      <c r="S544" s="83">
        <v>0</v>
      </c>
      <c r="T544" s="83">
        <v>0</v>
      </c>
      <c r="U544" s="83">
        <v>10</v>
      </c>
      <c r="V544" s="83">
        <v>212850.33608169001</v>
      </c>
      <c r="W544" s="83">
        <v>0</v>
      </c>
      <c r="X544" s="83">
        <v>10478049.616</v>
      </c>
      <c r="Y544" s="83">
        <v>7487177.5190194501</v>
      </c>
      <c r="Z544" s="83">
        <v>0</v>
      </c>
      <c r="AA544" s="83">
        <v>126816.80206872</v>
      </c>
      <c r="AB544" s="83">
        <v>0</v>
      </c>
      <c r="AC544" s="83">
        <v>0</v>
      </c>
      <c r="AD544" s="83">
        <v>0</v>
      </c>
      <c r="AE544" s="83">
        <v>0</v>
      </c>
      <c r="AF544" s="83">
        <v>0</v>
      </c>
      <c r="AG544" s="83">
        <v>0</v>
      </c>
      <c r="AH544" s="83">
        <v>0</v>
      </c>
      <c r="AI544" s="83">
        <v>0</v>
      </c>
      <c r="AJ544" s="83">
        <v>0</v>
      </c>
      <c r="AK544" s="83">
        <v>25081716.692786999</v>
      </c>
      <c r="AL544" s="83">
        <v>0</v>
      </c>
      <c r="AM544" s="83">
        <v>0</v>
      </c>
      <c r="AN544" s="83">
        <v>43386610.965956897</v>
      </c>
      <c r="AO544" s="83">
        <v>7.68071613883117</v>
      </c>
      <c r="AP544" s="83">
        <v>177.029640431187</v>
      </c>
    </row>
    <row r="545" spans="1:42" x14ac:dyDescent="0.2">
      <c r="A545" s="83" t="s">
        <v>342</v>
      </c>
      <c r="B545" s="83">
        <v>2050</v>
      </c>
      <c r="C545" s="83" t="s">
        <v>341</v>
      </c>
      <c r="D545" s="83" t="s">
        <v>297</v>
      </c>
      <c r="E545" s="83">
        <v>0</v>
      </c>
      <c r="F545" s="83">
        <v>1238.8</v>
      </c>
      <c r="G545" s="83">
        <v>0</v>
      </c>
      <c r="H545" s="83">
        <v>0</v>
      </c>
      <c r="I545" s="83">
        <v>0</v>
      </c>
      <c r="J545" s="83">
        <v>6115.6499216551501</v>
      </c>
      <c r="K545" s="83">
        <v>0</v>
      </c>
      <c r="L545" s="83">
        <v>0</v>
      </c>
      <c r="M545" s="83">
        <v>99.125454545454502</v>
      </c>
      <c r="N545" s="83">
        <v>0</v>
      </c>
      <c r="O545" s="83">
        <v>0</v>
      </c>
      <c r="P545" s="83">
        <v>611.59069806506204</v>
      </c>
      <c r="Q545" s="83">
        <v>0</v>
      </c>
      <c r="R545" s="83">
        <v>0</v>
      </c>
      <c r="S545" s="83">
        <v>0</v>
      </c>
      <c r="T545" s="83">
        <v>0</v>
      </c>
      <c r="U545" s="83">
        <v>10</v>
      </c>
      <c r="V545" s="83">
        <v>0</v>
      </c>
      <c r="W545" s="83">
        <v>0</v>
      </c>
      <c r="X545" s="83">
        <v>10478049.616</v>
      </c>
      <c r="Y545" s="83">
        <v>6978410.3275636397</v>
      </c>
      <c r="Z545" s="83">
        <v>0</v>
      </c>
      <c r="AA545" s="83">
        <v>135280.68466746001</v>
      </c>
      <c r="AB545" s="83">
        <v>0</v>
      </c>
      <c r="AC545" s="83">
        <v>0</v>
      </c>
      <c r="AD545" s="83">
        <v>0</v>
      </c>
      <c r="AE545" s="83">
        <v>0</v>
      </c>
      <c r="AF545" s="83">
        <v>0</v>
      </c>
      <c r="AG545" s="83">
        <v>0</v>
      </c>
      <c r="AH545" s="83">
        <v>0</v>
      </c>
      <c r="AI545" s="83">
        <v>0</v>
      </c>
      <c r="AJ545" s="83">
        <v>0</v>
      </c>
      <c r="AK545" s="83">
        <v>25045379.361994199</v>
      </c>
      <c r="AL545" s="83">
        <v>0</v>
      </c>
      <c r="AM545" s="83">
        <v>0</v>
      </c>
      <c r="AN545" s="83">
        <v>42637119.9902253</v>
      </c>
      <c r="AO545" s="83">
        <v>7.1618117867955098</v>
      </c>
      <c r="AP545" s="83">
        <v>167.97128390560499</v>
      </c>
    </row>
    <row r="546" spans="1:42" x14ac:dyDescent="0.2">
      <c r="A546" s="83" t="s">
        <v>343</v>
      </c>
      <c r="B546" s="83">
        <v>2020</v>
      </c>
      <c r="C546" s="83" t="s">
        <v>335</v>
      </c>
      <c r="D546" s="83" t="s">
        <v>297</v>
      </c>
      <c r="E546" s="83">
        <v>0</v>
      </c>
      <c r="F546" s="83">
        <v>474</v>
      </c>
      <c r="G546" s="83">
        <v>0</v>
      </c>
      <c r="H546" s="83">
        <v>590.29999999999995</v>
      </c>
      <c r="I546" s="83">
        <v>1</v>
      </c>
      <c r="J546" s="83">
        <v>1693.8</v>
      </c>
      <c r="K546" s="83">
        <v>0</v>
      </c>
      <c r="L546" s="83">
        <v>290</v>
      </c>
      <c r="M546" s="83">
        <v>43.118181818181803</v>
      </c>
      <c r="N546" s="83">
        <v>0</v>
      </c>
      <c r="O546" s="83">
        <v>0</v>
      </c>
      <c r="P546" s="83">
        <v>1.6</v>
      </c>
      <c r="Q546" s="83">
        <v>0</v>
      </c>
      <c r="R546" s="83">
        <v>0</v>
      </c>
      <c r="S546" s="83">
        <v>0</v>
      </c>
      <c r="T546" s="83">
        <v>1594</v>
      </c>
      <c r="U546" s="83">
        <v>205.19900000000001</v>
      </c>
      <c r="V546" s="83">
        <v>62.72</v>
      </c>
      <c r="W546" s="83">
        <v>0</v>
      </c>
      <c r="X546" s="83">
        <v>0</v>
      </c>
      <c r="Y546" s="83">
        <v>567000.21218487201</v>
      </c>
      <c r="Z546" s="83">
        <v>0</v>
      </c>
      <c r="AA546" s="83">
        <v>63364.674814199898</v>
      </c>
      <c r="AB546" s="83">
        <v>2172069.84</v>
      </c>
      <c r="AC546" s="83">
        <v>68306.157409090898</v>
      </c>
      <c r="AD546" s="83">
        <v>0</v>
      </c>
      <c r="AE546" s="83">
        <v>4204586.2359782597</v>
      </c>
      <c r="AF546" s="83">
        <v>0</v>
      </c>
      <c r="AG546" s="83">
        <v>0</v>
      </c>
      <c r="AH546" s="83">
        <v>0</v>
      </c>
      <c r="AI546" s="83">
        <v>2187.8524000242001</v>
      </c>
      <c r="AJ546" s="83">
        <v>0</v>
      </c>
      <c r="AK546" s="83">
        <v>5237261.7470731204</v>
      </c>
      <c r="AL546" s="83">
        <v>0</v>
      </c>
      <c r="AM546" s="83">
        <v>0</v>
      </c>
      <c r="AN546" s="83">
        <v>12314839.4398595</v>
      </c>
      <c r="AO546" s="83">
        <v>1.4459748937885399</v>
      </c>
      <c r="AP546" s="83">
        <v>117.417275381466</v>
      </c>
    </row>
    <row r="547" spans="1:42" x14ac:dyDescent="0.2">
      <c r="A547" s="83" t="s">
        <v>343</v>
      </c>
      <c r="B547" s="83">
        <v>2022</v>
      </c>
      <c r="C547" s="83" t="s">
        <v>335</v>
      </c>
      <c r="D547" s="83" t="s">
        <v>297</v>
      </c>
      <c r="E547" s="83">
        <v>0</v>
      </c>
      <c r="F547" s="83">
        <v>474</v>
      </c>
      <c r="G547" s="83">
        <v>0</v>
      </c>
      <c r="H547" s="83">
        <v>850.3</v>
      </c>
      <c r="I547" s="83">
        <v>1</v>
      </c>
      <c r="J547" s="83">
        <v>1693.8</v>
      </c>
      <c r="K547" s="83">
        <v>0</v>
      </c>
      <c r="L547" s="83">
        <v>290</v>
      </c>
      <c r="M547" s="83">
        <v>44.288181818181798</v>
      </c>
      <c r="N547" s="83">
        <v>0</v>
      </c>
      <c r="O547" s="83">
        <v>0</v>
      </c>
      <c r="P547" s="83">
        <v>1.6</v>
      </c>
      <c r="Q547" s="83">
        <v>0</v>
      </c>
      <c r="R547" s="83">
        <v>0</v>
      </c>
      <c r="S547" s="83">
        <v>0</v>
      </c>
      <c r="T547" s="83">
        <v>1594</v>
      </c>
      <c r="U547" s="83">
        <v>205.19900000000001</v>
      </c>
      <c r="V547" s="83">
        <v>62.72</v>
      </c>
      <c r="W547" s="83">
        <v>0</v>
      </c>
      <c r="X547" s="83">
        <v>0</v>
      </c>
      <c r="Y547" s="83">
        <v>1105788.5672727299</v>
      </c>
      <c r="Z547" s="83">
        <v>0</v>
      </c>
      <c r="AA547" s="83">
        <v>65084.057830979997</v>
      </c>
      <c r="AB547" s="83">
        <v>2167142.5739358398</v>
      </c>
      <c r="AC547" s="83">
        <v>78582.924579189494</v>
      </c>
      <c r="AD547" s="83">
        <v>0</v>
      </c>
      <c r="AE547" s="83">
        <v>4204586.2359782597</v>
      </c>
      <c r="AF547" s="83">
        <v>0</v>
      </c>
      <c r="AG547" s="83">
        <v>0</v>
      </c>
      <c r="AH547" s="83">
        <v>0</v>
      </c>
      <c r="AI547" s="83">
        <v>2157.2499186497998</v>
      </c>
      <c r="AJ547" s="83">
        <v>0</v>
      </c>
      <c r="AK547" s="83">
        <v>5928704.4865292097</v>
      </c>
      <c r="AL547" s="83">
        <v>0</v>
      </c>
      <c r="AM547" s="83">
        <v>0</v>
      </c>
      <c r="AN547" s="83">
        <v>13552108.8160448</v>
      </c>
      <c r="AO547" s="83">
        <v>2.0287518444843902</v>
      </c>
      <c r="AP547" s="83">
        <v>149.70008520610901</v>
      </c>
    </row>
    <row r="548" spans="1:42" x14ac:dyDescent="0.2">
      <c r="A548" s="83" t="s">
        <v>343</v>
      </c>
      <c r="B548" s="83">
        <v>2024</v>
      </c>
      <c r="C548" s="83" t="s">
        <v>335</v>
      </c>
      <c r="D548" s="83" t="s">
        <v>297</v>
      </c>
      <c r="E548" s="83">
        <v>0</v>
      </c>
      <c r="F548" s="83">
        <v>474</v>
      </c>
      <c r="G548" s="83">
        <v>0</v>
      </c>
      <c r="H548" s="83">
        <v>848.1</v>
      </c>
      <c r="I548" s="83">
        <v>1</v>
      </c>
      <c r="J548" s="83">
        <v>1693.8</v>
      </c>
      <c r="K548" s="83">
        <v>0</v>
      </c>
      <c r="L548" s="83">
        <v>290</v>
      </c>
      <c r="M548" s="83">
        <v>46.353636363636397</v>
      </c>
      <c r="N548" s="83">
        <v>0</v>
      </c>
      <c r="O548" s="83">
        <v>0</v>
      </c>
      <c r="P548" s="83">
        <v>1.6</v>
      </c>
      <c r="Q548" s="83">
        <v>0</v>
      </c>
      <c r="R548" s="83">
        <v>0</v>
      </c>
      <c r="S548" s="83">
        <v>0</v>
      </c>
      <c r="T548" s="83">
        <v>1594</v>
      </c>
      <c r="U548" s="83">
        <v>202.399</v>
      </c>
      <c r="V548" s="83">
        <v>0</v>
      </c>
      <c r="W548" s="83">
        <v>0</v>
      </c>
      <c r="X548" s="83">
        <v>0</v>
      </c>
      <c r="Y548" s="83">
        <v>1558528.2058331999</v>
      </c>
      <c r="Z548" s="83">
        <v>0</v>
      </c>
      <c r="AA548" s="83">
        <v>68119.363358660004</v>
      </c>
      <c r="AB548" s="83">
        <v>1720630.4116328</v>
      </c>
      <c r="AC548" s="83">
        <v>74293.56</v>
      </c>
      <c r="AD548" s="83">
        <v>0</v>
      </c>
      <c r="AE548" s="83">
        <v>4204586.2359782597</v>
      </c>
      <c r="AF548" s="83">
        <v>0</v>
      </c>
      <c r="AG548" s="83">
        <v>0</v>
      </c>
      <c r="AH548" s="83">
        <v>0</v>
      </c>
      <c r="AI548" s="83">
        <v>2127.3224920115999</v>
      </c>
      <c r="AJ548" s="83">
        <v>0</v>
      </c>
      <c r="AK548" s="83">
        <v>5899065.3753338102</v>
      </c>
      <c r="AL548" s="83">
        <v>0</v>
      </c>
      <c r="AM548" s="83">
        <v>0</v>
      </c>
      <c r="AN548" s="83">
        <v>13527350.4746287</v>
      </c>
      <c r="AO548" s="83">
        <v>2.35061328678248</v>
      </c>
      <c r="AP548" s="83">
        <v>173.76745661991799</v>
      </c>
    </row>
    <row r="549" spans="1:42" x14ac:dyDescent="0.2">
      <c r="A549" s="83" t="s">
        <v>343</v>
      </c>
      <c r="B549" s="83">
        <v>2026</v>
      </c>
      <c r="C549" s="83" t="s">
        <v>335</v>
      </c>
      <c r="D549" s="83" t="s">
        <v>297</v>
      </c>
      <c r="E549" s="83">
        <v>0</v>
      </c>
      <c r="F549" s="83">
        <v>474</v>
      </c>
      <c r="G549" s="83">
        <v>0</v>
      </c>
      <c r="H549" s="83">
        <v>661.6</v>
      </c>
      <c r="I549" s="83">
        <v>1</v>
      </c>
      <c r="J549" s="83">
        <v>1693.8</v>
      </c>
      <c r="K549" s="83">
        <v>0</v>
      </c>
      <c r="L549" s="83">
        <v>290</v>
      </c>
      <c r="M549" s="83">
        <v>50.152727272727297</v>
      </c>
      <c r="N549" s="83">
        <v>0</v>
      </c>
      <c r="O549" s="83">
        <v>0</v>
      </c>
      <c r="P549" s="83">
        <v>1.6</v>
      </c>
      <c r="Q549" s="83">
        <v>0</v>
      </c>
      <c r="R549" s="83">
        <v>0</v>
      </c>
      <c r="S549" s="83">
        <v>0</v>
      </c>
      <c r="T549" s="83">
        <v>1657</v>
      </c>
      <c r="U549" s="83">
        <v>201.8</v>
      </c>
      <c r="V549" s="83">
        <v>0</v>
      </c>
      <c r="W549" s="83">
        <v>0</v>
      </c>
      <c r="X549" s="83">
        <v>0</v>
      </c>
      <c r="Y549" s="83">
        <v>1911497.70963322</v>
      </c>
      <c r="Z549" s="83">
        <v>0</v>
      </c>
      <c r="AA549" s="83">
        <v>73702.348305919993</v>
      </c>
      <c r="AB549" s="83">
        <v>1186464.24</v>
      </c>
      <c r="AC549" s="83">
        <v>57956.159999999902</v>
      </c>
      <c r="AD549" s="83">
        <v>0</v>
      </c>
      <c r="AE549" s="83">
        <v>4394207.6322240001</v>
      </c>
      <c r="AF549" s="83">
        <v>0</v>
      </c>
      <c r="AG549" s="83">
        <v>0</v>
      </c>
      <c r="AH549" s="83">
        <v>0</v>
      </c>
      <c r="AI549" s="83">
        <v>2097.6200836188</v>
      </c>
      <c r="AJ549" s="83">
        <v>0</v>
      </c>
      <c r="AK549" s="83">
        <v>5869760.9328012699</v>
      </c>
      <c r="AL549" s="83">
        <v>0</v>
      </c>
      <c r="AM549" s="83">
        <v>0</v>
      </c>
      <c r="AN549" s="83">
        <v>13495686.643048</v>
      </c>
      <c r="AO549" s="83">
        <v>2.5238878632729</v>
      </c>
      <c r="AP549" s="83">
        <v>187.01440912404499</v>
      </c>
    </row>
    <row r="550" spans="1:42" x14ac:dyDescent="0.2">
      <c r="A550" s="83" t="s">
        <v>343</v>
      </c>
      <c r="B550" s="83">
        <v>2028</v>
      </c>
      <c r="C550" s="83" t="s">
        <v>335</v>
      </c>
      <c r="D550" s="83" t="s">
        <v>297</v>
      </c>
      <c r="E550" s="83">
        <v>0</v>
      </c>
      <c r="F550" s="83">
        <v>474</v>
      </c>
      <c r="G550" s="83">
        <v>0</v>
      </c>
      <c r="H550" s="83">
        <v>661.6</v>
      </c>
      <c r="I550" s="83">
        <v>1</v>
      </c>
      <c r="J550" s="83">
        <v>1693.8</v>
      </c>
      <c r="K550" s="83">
        <v>0</v>
      </c>
      <c r="L550" s="83">
        <v>290</v>
      </c>
      <c r="M550" s="83">
        <v>56.078181818181797</v>
      </c>
      <c r="N550" s="83">
        <v>0</v>
      </c>
      <c r="O550" s="83">
        <v>0</v>
      </c>
      <c r="P550" s="83">
        <v>1.6</v>
      </c>
      <c r="Q550" s="83">
        <v>0</v>
      </c>
      <c r="R550" s="83">
        <v>0</v>
      </c>
      <c r="S550" s="83">
        <v>0</v>
      </c>
      <c r="T550" s="83">
        <v>1657</v>
      </c>
      <c r="U550" s="83">
        <v>11.3</v>
      </c>
      <c r="V550" s="83">
        <v>0</v>
      </c>
      <c r="W550" s="83">
        <v>0</v>
      </c>
      <c r="X550" s="83">
        <v>0</v>
      </c>
      <c r="Y550" s="83">
        <v>2005420.88384174</v>
      </c>
      <c r="Z550" s="83">
        <v>0</v>
      </c>
      <c r="AA550" s="83">
        <v>82410.148230840001</v>
      </c>
      <c r="AB550" s="83">
        <v>874893.496694125</v>
      </c>
      <c r="AC550" s="83">
        <v>57956.159999999902</v>
      </c>
      <c r="AD550" s="83">
        <v>0</v>
      </c>
      <c r="AE550" s="83">
        <v>4394207.6322240001</v>
      </c>
      <c r="AF550" s="83">
        <v>0</v>
      </c>
      <c r="AG550" s="83">
        <v>0</v>
      </c>
      <c r="AH550" s="83">
        <v>0</v>
      </c>
      <c r="AI550" s="83">
        <v>2068.3677117167999</v>
      </c>
      <c r="AJ550" s="83">
        <v>0</v>
      </c>
      <c r="AK550" s="83">
        <v>5840523.1266825404</v>
      </c>
      <c r="AL550" s="83">
        <v>0</v>
      </c>
      <c r="AM550" s="83">
        <v>0</v>
      </c>
      <c r="AN550" s="83">
        <v>13257479.8153849</v>
      </c>
      <c r="AO550" s="83">
        <v>2.5117081341399099</v>
      </c>
      <c r="AP550" s="83">
        <v>189.455927455016</v>
      </c>
    </row>
    <row r="551" spans="1:42" x14ac:dyDescent="0.2">
      <c r="A551" s="83" t="s">
        <v>343</v>
      </c>
      <c r="B551" s="83">
        <v>2030</v>
      </c>
      <c r="C551" s="83" t="s">
        <v>335</v>
      </c>
      <c r="D551" s="83" t="s">
        <v>297</v>
      </c>
      <c r="E551" s="83">
        <v>0</v>
      </c>
      <c r="F551" s="83">
        <v>474</v>
      </c>
      <c r="G551" s="83">
        <v>0</v>
      </c>
      <c r="H551" s="83">
        <v>661.6</v>
      </c>
      <c r="I551" s="83">
        <v>1</v>
      </c>
      <c r="J551" s="83">
        <v>1693.8</v>
      </c>
      <c r="K551" s="83">
        <v>0</v>
      </c>
      <c r="L551" s="83">
        <v>290</v>
      </c>
      <c r="M551" s="83">
        <v>66.767272727272697</v>
      </c>
      <c r="N551" s="83">
        <v>0</v>
      </c>
      <c r="O551" s="83">
        <v>0</v>
      </c>
      <c r="P551" s="83">
        <v>1.6</v>
      </c>
      <c r="Q551" s="83">
        <v>0</v>
      </c>
      <c r="R551" s="83">
        <v>0</v>
      </c>
      <c r="S551" s="83">
        <v>0</v>
      </c>
      <c r="T551" s="83">
        <v>1657</v>
      </c>
      <c r="U551" s="83">
        <v>11.3</v>
      </c>
      <c r="V551" s="83">
        <v>0</v>
      </c>
      <c r="W551" s="83">
        <v>0</v>
      </c>
      <c r="X551" s="83">
        <v>0</v>
      </c>
      <c r="Y551" s="83">
        <v>1629664.96927158</v>
      </c>
      <c r="Z551" s="83">
        <v>0</v>
      </c>
      <c r="AA551" s="83">
        <v>98118.388721359996</v>
      </c>
      <c r="AB551" s="83">
        <v>654610.30028084596</v>
      </c>
      <c r="AC551" s="83">
        <v>57956.159999999902</v>
      </c>
      <c r="AD551" s="83">
        <v>0</v>
      </c>
      <c r="AE551" s="83">
        <v>4394207.6322240001</v>
      </c>
      <c r="AF551" s="83">
        <v>0</v>
      </c>
      <c r="AG551" s="83">
        <v>0</v>
      </c>
      <c r="AH551" s="83">
        <v>0</v>
      </c>
      <c r="AI551" s="83">
        <v>2039.3403580601901</v>
      </c>
      <c r="AJ551" s="83">
        <v>0</v>
      </c>
      <c r="AK551" s="83">
        <v>5811391.6798312403</v>
      </c>
      <c r="AL551" s="83">
        <v>0</v>
      </c>
      <c r="AM551" s="83">
        <v>0</v>
      </c>
      <c r="AN551" s="83">
        <v>12647988.470687</v>
      </c>
      <c r="AO551" s="83">
        <v>2.0279956036362599</v>
      </c>
      <c r="AP551" s="83">
        <v>160.341354543161</v>
      </c>
    </row>
    <row r="552" spans="1:42" x14ac:dyDescent="0.2">
      <c r="A552" s="83" t="s">
        <v>343</v>
      </c>
      <c r="B552" s="83">
        <v>2032</v>
      </c>
      <c r="C552" s="83" t="s">
        <v>335</v>
      </c>
      <c r="D552" s="83" t="s">
        <v>297</v>
      </c>
      <c r="E552" s="83">
        <v>0</v>
      </c>
      <c r="F552" s="83">
        <v>474</v>
      </c>
      <c r="G552" s="83">
        <v>0</v>
      </c>
      <c r="H552" s="83">
        <v>661.6</v>
      </c>
      <c r="I552" s="83">
        <v>1</v>
      </c>
      <c r="J552" s="83">
        <v>1691.2</v>
      </c>
      <c r="K552" s="83">
        <v>0</v>
      </c>
      <c r="L552" s="83">
        <v>290</v>
      </c>
      <c r="M552" s="83">
        <v>77.431818181818201</v>
      </c>
      <c r="N552" s="83">
        <v>0</v>
      </c>
      <c r="O552" s="83">
        <v>0</v>
      </c>
      <c r="P552" s="83">
        <v>1.6</v>
      </c>
      <c r="Q552" s="83">
        <v>0</v>
      </c>
      <c r="R552" s="83">
        <v>0</v>
      </c>
      <c r="S552" s="83">
        <v>0</v>
      </c>
      <c r="T552" s="83">
        <v>1697</v>
      </c>
      <c r="U552" s="83">
        <v>11.3</v>
      </c>
      <c r="V552" s="83">
        <v>0</v>
      </c>
      <c r="W552" s="83">
        <v>0</v>
      </c>
      <c r="X552" s="83">
        <v>0</v>
      </c>
      <c r="Y552" s="83">
        <v>1338107.53054422</v>
      </c>
      <c r="Z552" s="83">
        <v>0</v>
      </c>
      <c r="AA552" s="83">
        <v>113790.55823949999</v>
      </c>
      <c r="AB552" s="83">
        <v>553898.55000000005</v>
      </c>
      <c r="AC552" s="83">
        <v>57956.159999999902</v>
      </c>
      <c r="AD552" s="83">
        <v>0</v>
      </c>
      <c r="AE552" s="83">
        <v>4500283.857504</v>
      </c>
      <c r="AF552" s="83">
        <v>0</v>
      </c>
      <c r="AG552" s="83">
        <v>0</v>
      </c>
      <c r="AH552" s="83">
        <v>0</v>
      </c>
      <c r="AI552" s="83">
        <v>2010.9880591398</v>
      </c>
      <c r="AJ552" s="83">
        <v>0</v>
      </c>
      <c r="AK552" s="83">
        <v>5775802.7328321496</v>
      </c>
      <c r="AL552" s="83">
        <v>0</v>
      </c>
      <c r="AM552" s="83">
        <v>0</v>
      </c>
      <c r="AN552" s="83">
        <v>12341850.377179001</v>
      </c>
      <c r="AO552" s="83">
        <v>1.67815877037177</v>
      </c>
      <c r="AP552" s="83">
        <v>135.97302828065401</v>
      </c>
    </row>
    <row r="553" spans="1:42" x14ac:dyDescent="0.2">
      <c r="A553" s="83" t="s">
        <v>343</v>
      </c>
      <c r="B553" s="83">
        <v>2034</v>
      </c>
      <c r="C553" s="83" t="s">
        <v>335</v>
      </c>
      <c r="D553" s="83" t="s">
        <v>297</v>
      </c>
      <c r="E553" s="83">
        <v>0</v>
      </c>
      <c r="F553" s="83">
        <v>474</v>
      </c>
      <c r="G553" s="83">
        <v>0</v>
      </c>
      <c r="H553" s="83">
        <v>661.6</v>
      </c>
      <c r="I553" s="83">
        <v>1</v>
      </c>
      <c r="J553" s="83">
        <v>1650.7</v>
      </c>
      <c r="K553" s="83">
        <v>0</v>
      </c>
      <c r="L553" s="83">
        <v>290</v>
      </c>
      <c r="M553" s="83">
        <v>87.887272727272702</v>
      </c>
      <c r="N553" s="83">
        <v>0</v>
      </c>
      <c r="O553" s="83">
        <v>0</v>
      </c>
      <c r="P553" s="83">
        <v>0</v>
      </c>
      <c r="Q553" s="83">
        <v>0</v>
      </c>
      <c r="R553" s="83">
        <v>0</v>
      </c>
      <c r="S553" s="83">
        <v>0</v>
      </c>
      <c r="T553" s="83">
        <v>1723</v>
      </c>
      <c r="U553" s="83">
        <v>11.3</v>
      </c>
      <c r="V553" s="83">
        <v>0</v>
      </c>
      <c r="W553" s="83">
        <v>0</v>
      </c>
      <c r="X553" s="83">
        <v>0</v>
      </c>
      <c r="Y553" s="83">
        <v>1656209.088</v>
      </c>
      <c r="Z553" s="83">
        <v>0</v>
      </c>
      <c r="AA553" s="83">
        <v>129155.45651144</v>
      </c>
      <c r="AB553" s="83">
        <v>756666.55</v>
      </c>
      <c r="AC553" s="83">
        <v>57956.159999999902</v>
      </c>
      <c r="AD553" s="83">
        <v>0</v>
      </c>
      <c r="AE553" s="83">
        <v>4569233.4039359996</v>
      </c>
      <c r="AF553" s="83">
        <v>0</v>
      </c>
      <c r="AG553" s="83">
        <v>0</v>
      </c>
      <c r="AH553" s="83">
        <v>0</v>
      </c>
      <c r="AI553" s="83">
        <v>1982.8607784648</v>
      </c>
      <c r="AJ553" s="83">
        <v>0</v>
      </c>
      <c r="AK553" s="83">
        <v>5640620.1124352198</v>
      </c>
      <c r="AL553" s="83">
        <v>0</v>
      </c>
      <c r="AM553" s="83">
        <v>0</v>
      </c>
      <c r="AN553" s="83">
        <v>12811823.6316611</v>
      </c>
      <c r="AO553" s="83">
        <v>2.093563677858</v>
      </c>
      <c r="AP553" s="83">
        <v>163.40871823151599</v>
      </c>
    </row>
    <row r="554" spans="1:42" x14ac:dyDescent="0.2">
      <c r="A554" s="83" t="s">
        <v>343</v>
      </c>
      <c r="B554" s="83">
        <v>2036</v>
      </c>
      <c r="C554" s="83" t="s">
        <v>335</v>
      </c>
      <c r="D554" s="83" t="s">
        <v>297</v>
      </c>
      <c r="E554" s="83">
        <v>0</v>
      </c>
      <c r="F554" s="83">
        <v>474</v>
      </c>
      <c r="G554" s="83">
        <v>0</v>
      </c>
      <c r="H554" s="83">
        <v>661.6</v>
      </c>
      <c r="I554" s="83">
        <v>1</v>
      </c>
      <c r="J554" s="83">
        <v>3106.5616</v>
      </c>
      <c r="K554" s="83">
        <v>0</v>
      </c>
      <c r="L554" s="83">
        <v>290</v>
      </c>
      <c r="M554" s="83">
        <v>97.589090909090899</v>
      </c>
      <c r="N554" s="83">
        <v>0</v>
      </c>
      <c r="O554" s="83">
        <v>0</v>
      </c>
      <c r="P554" s="83">
        <v>303.675794741841</v>
      </c>
      <c r="Q554" s="83">
        <v>0</v>
      </c>
      <c r="R554" s="83">
        <v>0</v>
      </c>
      <c r="S554" s="83">
        <v>0</v>
      </c>
      <c r="T554" s="83">
        <v>1723</v>
      </c>
      <c r="U554" s="83">
        <v>11.3</v>
      </c>
      <c r="V554" s="83">
        <v>790737.340824313</v>
      </c>
      <c r="W554" s="83">
        <v>0</v>
      </c>
      <c r="X554" s="83">
        <v>0</v>
      </c>
      <c r="Y554" s="83">
        <v>1445325.3504000001</v>
      </c>
      <c r="Z554" s="83">
        <v>0</v>
      </c>
      <c r="AA554" s="83">
        <v>143412.84233511999</v>
      </c>
      <c r="AB554" s="83">
        <v>553898.55000000005</v>
      </c>
      <c r="AC554" s="83">
        <v>57956.159999999902</v>
      </c>
      <c r="AD554" s="83">
        <v>0</v>
      </c>
      <c r="AE554" s="83">
        <v>4569233.4039359996</v>
      </c>
      <c r="AF554" s="83">
        <v>0</v>
      </c>
      <c r="AG554" s="83">
        <v>0</v>
      </c>
      <c r="AH554" s="83">
        <v>0</v>
      </c>
      <c r="AI554" s="83">
        <v>1955.1835342806</v>
      </c>
      <c r="AJ554" s="83">
        <v>0</v>
      </c>
      <c r="AK554" s="83">
        <v>11477591.0599999</v>
      </c>
      <c r="AL554" s="83">
        <v>0</v>
      </c>
      <c r="AM554" s="83">
        <v>0</v>
      </c>
      <c r="AN554" s="83">
        <v>19040109.8910296</v>
      </c>
      <c r="AO554" s="83">
        <v>1.7933643178067999</v>
      </c>
      <c r="AP554" s="83">
        <v>94.188758787138497</v>
      </c>
    </row>
    <row r="555" spans="1:42" x14ac:dyDescent="0.2">
      <c r="A555" s="83" t="s">
        <v>343</v>
      </c>
      <c r="B555" s="83">
        <v>2038</v>
      </c>
      <c r="C555" s="83" t="s">
        <v>335</v>
      </c>
      <c r="D555" s="83" t="s">
        <v>297</v>
      </c>
      <c r="E555" s="83">
        <v>0</v>
      </c>
      <c r="F555" s="83">
        <v>474</v>
      </c>
      <c r="G555" s="83">
        <v>0</v>
      </c>
      <c r="H555" s="83">
        <v>661.6</v>
      </c>
      <c r="I555" s="83">
        <v>1</v>
      </c>
      <c r="J555" s="83">
        <v>3106.5616</v>
      </c>
      <c r="K555" s="83">
        <v>0</v>
      </c>
      <c r="L555" s="83">
        <v>290</v>
      </c>
      <c r="M555" s="83">
        <v>106.617272727273</v>
      </c>
      <c r="N555" s="83">
        <v>0</v>
      </c>
      <c r="O555" s="83">
        <v>0</v>
      </c>
      <c r="P555" s="83">
        <v>303.675794741841</v>
      </c>
      <c r="Q555" s="83">
        <v>0</v>
      </c>
      <c r="R555" s="83">
        <v>0</v>
      </c>
      <c r="S555" s="83">
        <v>0</v>
      </c>
      <c r="T555" s="83">
        <v>1723</v>
      </c>
      <c r="U555" s="83">
        <v>11.3</v>
      </c>
      <c r="V555" s="83">
        <v>0</v>
      </c>
      <c r="W555" s="83">
        <v>0</v>
      </c>
      <c r="X555" s="83">
        <v>0</v>
      </c>
      <c r="Y555" s="83">
        <v>789510.85489729897</v>
      </c>
      <c r="Z555" s="83">
        <v>0</v>
      </c>
      <c r="AA555" s="83">
        <v>156680.28036126</v>
      </c>
      <c r="AB555" s="83">
        <v>353746.35</v>
      </c>
      <c r="AC555" s="83">
        <v>57956.159999999902</v>
      </c>
      <c r="AD555" s="83">
        <v>0</v>
      </c>
      <c r="AE555" s="83">
        <v>4569233.4039359996</v>
      </c>
      <c r="AF555" s="83">
        <v>0</v>
      </c>
      <c r="AG555" s="83">
        <v>0</v>
      </c>
      <c r="AH555" s="83">
        <v>0</v>
      </c>
      <c r="AI555" s="83">
        <v>1927.9563265872</v>
      </c>
      <c r="AJ555" s="83">
        <v>0</v>
      </c>
      <c r="AK555" s="83">
        <v>11620186.5255535</v>
      </c>
      <c r="AL555" s="83">
        <v>0</v>
      </c>
      <c r="AM555" s="83">
        <v>0</v>
      </c>
      <c r="AN555" s="83">
        <v>17549241.531074598</v>
      </c>
      <c r="AO555" s="83">
        <v>1.0160363937891499</v>
      </c>
      <c r="AP555" s="83">
        <v>57.8963137517961</v>
      </c>
    </row>
    <row r="556" spans="1:42" x14ac:dyDescent="0.2">
      <c r="A556" s="83" t="s">
        <v>343</v>
      </c>
      <c r="B556" s="83">
        <v>2040</v>
      </c>
      <c r="C556" s="83" t="s">
        <v>335</v>
      </c>
      <c r="D556" s="83" t="s">
        <v>297</v>
      </c>
      <c r="E556" s="83">
        <v>0</v>
      </c>
      <c r="F556" s="83">
        <v>474</v>
      </c>
      <c r="G556" s="83">
        <v>0</v>
      </c>
      <c r="H556" s="83">
        <v>661.6</v>
      </c>
      <c r="I556" s="83">
        <v>1</v>
      </c>
      <c r="J556" s="83">
        <v>2671.1615999999999</v>
      </c>
      <c r="K556" s="83">
        <v>0</v>
      </c>
      <c r="L556" s="83">
        <v>290</v>
      </c>
      <c r="M556" s="83">
        <v>115.673636363635</v>
      </c>
      <c r="N556" s="83">
        <v>0</v>
      </c>
      <c r="O556" s="83">
        <v>0</v>
      </c>
      <c r="P556" s="83">
        <v>303.675794741841</v>
      </c>
      <c r="Q556" s="83">
        <v>0</v>
      </c>
      <c r="R556" s="83">
        <v>0</v>
      </c>
      <c r="S556" s="83">
        <v>0</v>
      </c>
      <c r="T556" s="83">
        <v>1723</v>
      </c>
      <c r="U556" s="83">
        <v>11.3</v>
      </c>
      <c r="V556" s="83">
        <v>0</v>
      </c>
      <c r="W556" s="83">
        <v>0</v>
      </c>
      <c r="X556" s="83">
        <v>0</v>
      </c>
      <c r="Y556" s="83">
        <v>553569.8112</v>
      </c>
      <c r="Z556" s="83">
        <v>0</v>
      </c>
      <c r="AA556" s="83">
        <v>169989.13320754</v>
      </c>
      <c r="AB556" s="83">
        <v>353746.35</v>
      </c>
      <c r="AC556" s="83">
        <v>57956.159999999902</v>
      </c>
      <c r="AD556" s="83">
        <v>0</v>
      </c>
      <c r="AE556" s="83">
        <v>4569233.4039359996</v>
      </c>
      <c r="AF556" s="83">
        <v>0</v>
      </c>
      <c r="AG556" s="83">
        <v>0</v>
      </c>
      <c r="AH556" s="83">
        <v>0</v>
      </c>
      <c r="AI556" s="83">
        <v>1901.1791553845901</v>
      </c>
      <c r="AJ556" s="83">
        <v>0</v>
      </c>
      <c r="AK556" s="83">
        <v>10382380.075727399</v>
      </c>
      <c r="AL556" s="83">
        <v>0</v>
      </c>
      <c r="AM556" s="83">
        <v>0</v>
      </c>
      <c r="AN556" s="83">
        <v>16088776.1132263</v>
      </c>
      <c r="AO556" s="83">
        <v>0.76251774233640002</v>
      </c>
      <c r="AP556" s="83">
        <v>47.39439078337</v>
      </c>
    </row>
    <row r="557" spans="1:42" x14ac:dyDescent="0.2">
      <c r="A557" s="83" t="s">
        <v>343</v>
      </c>
      <c r="B557" s="83">
        <v>2042</v>
      </c>
      <c r="C557" s="83" t="s">
        <v>335</v>
      </c>
      <c r="D557" s="83" t="s">
        <v>297</v>
      </c>
      <c r="E557" s="83">
        <v>0</v>
      </c>
      <c r="F557" s="83">
        <v>474</v>
      </c>
      <c r="G557" s="83">
        <v>0</v>
      </c>
      <c r="H557" s="83">
        <v>617.9</v>
      </c>
      <c r="I557" s="83">
        <v>1</v>
      </c>
      <c r="J557" s="83">
        <v>2718.6357321676401</v>
      </c>
      <c r="K557" s="83">
        <v>0</v>
      </c>
      <c r="L557" s="83">
        <v>290</v>
      </c>
      <c r="M557" s="83">
        <v>124.504545454545</v>
      </c>
      <c r="N557" s="83">
        <v>0</v>
      </c>
      <c r="O557" s="83">
        <v>0</v>
      </c>
      <c r="P557" s="83">
        <v>333.55173374330502</v>
      </c>
      <c r="Q557" s="83">
        <v>0</v>
      </c>
      <c r="R557" s="83">
        <v>0</v>
      </c>
      <c r="S557" s="83">
        <v>0</v>
      </c>
      <c r="T557" s="83">
        <v>1723</v>
      </c>
      <c r="U557" s="83">
        <v>9.5</v>
      </c>
      <c r="V557" s="83">
        <v>147293.36366158599</v>
      </c>
      <c r="W557" s="83">
        <v>0</v>
      </c>
      <c r="X557" s="83">
        <v>0</v>
      </c>
      <c r="Y557" s="83">
        <v>553569.8112</v>
      </c>
      <c r="Z557" s="83">
        <v>0</v>
      </c>
      <c r="AA557" s="83">
        <v>182966.66749270001</v>
      </c>
      <c r="AB557" s="83">
        <v>353746.35</v>
      </c>
      <c r="AC557" s="83">
        <v>54128.04</v>
      </c>
      <c r="AD557" s="83">
        <v>0</v>
      </c>
      <c r="AE557" s="83">
        <v>4569233.4039359996</v>
      </c>
      <c r="AF557" s="83">
        <v>0</v>
      </c>
      <c r="AG557" s="83">
        <v>0</v>
      </c>
      <c r="AH557" s="83">
        <v>0</v>
      </c>
      <c r="AI557" s="83">
        <v>1874.6270024273999</v>
      </c>
      <c r="AJ557" s="83">
        <v>0</v>
      </c>
      <c r="AK557" s="83">
        <v>10759889.262803899</v>
      </c>
      <c r="AL557" s="83">
        <v>0</v>
      </c>
      <c r="AM557" s="83">
        <v>0</v>
      </c>
      <c r="AN557" s="83">
        <v>16622701.526096599</v>
      </c>
      <c r="AO557" s="83">
        <v>0.75894304388040001</v>
      </c>
      <c r="AP557" s="83">
        <v>45.657021675381998</v>
      </c>
    </row>
    <row r="558" spans="1:42" x14ac:dyDescent="0.2">
      <c r="A558" s="83" t="s">
        <v>343</v>
      </c>
      <c r="B558" s="83">
        <v>2044</v>
      </c>
      <c r="C558" s="83" t="s">
        <v>335</v>
      </c>
      <c r="D558" s="83" t="s">
        <v>297</v>
      </c>
      <c r="E558" s="83">
        <v>0</v>
      </c>
      <c r="F558" s="83">
        <v>474</v>
      </c>
      <c r="G558" s="83">
        <v>0</v>
      </c>
      <c r="H558" s="83">
        <v>617.9</v>
      </c>
      <c r="I558" s="83">
        <v>8.0596594023807402</v>
      </c>
      <c r="J558" s="83">
        <v>2717.2917929088799</v>
      </c>
      <c r="K558" s="83">
        <v>0</v>
      </c>
      <c r="L558" s="83">
        <v>290</v>
      </c>
      <c r="M558" s="83">
        <v>136.541818181818</v>
      </c>
      <c r="N558" s="83">
        <v>0</v>
      </c>
      <c r="O558" s="83">
        <v>0</v>
      </c>
      <c r="P558" s="83">
        <v>337.01872658826397</v>
      </c>
      <c r="Q558" s="83">
        <v>0</v>
      </c>
      <c r="R558" s="83">
        <v>0</v>
      </c>
      <c r="S558" s="83">
        <v>0</v>
      </c>
      <c r="T558" s="83">
        <v>1723</v>
      </c>
      <c r="U558" s="83">
        <v>9.5</v>
      </c>
      <c r="V558" s="83">
        <v>40304.555467917198</v>
      </c>
      <c r="W558" s="83">
        <v>0</v>
      </c>
      <c r="X558" s="83">
        <v>0</v>
      </c>
      <c r="Y558" s="83">
        <v>0</v>
      </c>
      <c r="Z558" s="83">
        <v>0</v>
      </c>
      <c r="AA558" s="83">
        <v>200656.13954023999</v>
      </c>
      <c r="AB558" s="83">
        <v>187165.12851319299</v>
      </c>
      <c r="AC558" s="83">
        <v>54128.04</v>
      </c>
      <c r="AD558" s="83">
        <v>0</v>
      </c>
      <c r="AE558" s="83">
        <v>4569233.4039359996</v>
      </c>
      <c r="AF558" s="83">
        <v>0</v>
      </c>
      <c r="AG558" s="83">
        <v>0</v>
      </c>
      <c r="AH558" s="83">
        <v>0</v>
      </c>
      <c r="AI558" s="83">
        <v>17555.3978844015</v>
      </c>
      <c r="AJ558" s="83">
        <v>0</v>
      </c>
      <c r="AK558" s="83">
        <v>10751790.4661614</v>
      </c>
      <c r="AL558" s="83">
        <v>0</v>
      </c>
      <c r="AM558" s="83">
        <v>0</v>
      </c>
      <c r="AN558" s="83">
        <v>15820833.1315032</v>
      </c>
      <c r="AO558" s="83">
        <v>0.103663298346289</v>
      </c>
      <c r="AP558" s="83">
        <v>6.5523286595994401</v>
      </c>
    </row>
    <row r="559" spans="1:42" x14ac:dyDescent="0.2">
      <c r="A559" s="83" t="s">
        <v>343</v>
      </c>
      <c r="B559" s="83">
        <v>2046</v>
      </c>
      <c r="C559" s="83" t="s">
        <v>335</v>
      </c>
      <c r="D559" s="83" t="s">
        <v>297</v>
      </c>
      <c r="E559" s="83">
        <v>0</v>
      </c>
      <c r="F559" s="83">
        <v>474</v>
      </c>
      <c r="G559" s="83">
        <v>0</v>
      </c>
      <c r="H559" s="83">
        <v>617.9</v>
      </c>
      <c r="I559" s="83">
        <v>49.247999999999998</v>
      </c>
      <c r="J559" s="83">
        <v>2651.0233964877698</v>
      </c>
      <c r="K559" s="83">
        <v>0</v>
      </c>
      <c r="L559" s="83">
        <v>290</v>
      </c>
      <c r="M559" s="83">
        <v>149.71818181818199</v>
      </c>
      <c r="N559" s="83">
        <v>0</v>
      </c>
      <c r="O559" s="83">
        <v>0</v>
      </c>
      <c r="P559" s="83">
        <v>358.30321295670598</v>
      </c>
      <c r="Q559" s="83">
        <v>0</v>
      </c>
      <c r="R559" s="83">
        <v>0</v>
      </c>
      <c r="S559" s="83">
        <v>0</v>
      </c>
      <c r="T559" s="83">
        <v>1723</v>
      </c>
      <c r="U559" s="83">
        <v>9.5</v>
      </c>
      <c r="V559" s="83">
        <v>108629.965536948</v>
      </c>
      <c r="W559" s="83">
        <v>0</v>
      </c>
      <c r="X559" s="83">
        <v>0</v>
      </c>
      <c r="Y559" s="83">
        <v>0</v>
      </c>
      <c r="Z559" s="83">
        <v>0</v>
      </c>
      <c r="AA559" s="83">
        <v>220019.5718986</v>
      </c>
      <c r="AB559" s="83">
        <v>137750</v>
      </c>
      <c r="AC559" s="83">
        <v>54128.04</v>
      </c>
      <c r="AD559" s="83">
        <v>0</v>
      </c>
      <c r="AE559" s="83">
        <v>4569233.4039359996</v>
      </c>
      <c r="AF559" s="83">
        <v>0</v>
      </c>
      <c r="AG559" s="83">
        <v>0</v>
      </c>
      <c r="AH559" s="83">
        <v>0</v>
      </c>
      <c r="AI559" s="83">
        <v>125232.63154048601</v>
      </c>
      <c r="AJ559" s="83">
        <v>0</v>
      </c>
      <c r="AK559" s="83">
        <v>10531636.0930524</v>
      </c>
      <c r="AL559" s="83">
        <v>0</v>
      </c>
      <c r="AM559" s="83">
        <v>0</v>
      </c>
      <c r="AN559" s="83">
        <v>15746629.7059644</v>
      </c>
      <c r="AO559" s="83">
        <v>8.5725606696000003E-2</v>
      </c>
      <c r="AP559" s="83">
        <v>5.4440606210184104</v>
      </c>
    </row>
    <row r="560" spans="1:42" x14ac:dyDescent="0.2">
      <c r="A560" s="83" t="s">
        <v>343</v>
      </c>
      <c r="B560" s="83">
        <v>2048</v>
      </c>
      <c r="C560" s="83" t="s">
        <v>335</v>
      </c>
      <c r="D560" s="83" t="s">
        <v>297</v>
      </c>
      <c r="E560" s="83">
        <v>0</v>
      </c>
      <c r="F560" s="83">
        <v>474</v>
      </c>
      <c r="G560" s="83">
        <v>0</v>
      </c>
      <c r="H560" s="83">
        <v>617.9</v>
      </c>
      <c r="I560" s="83">
        <v>49.247999999999998</v>
      </c>
      <c r="J560" s="83">
        <v>3167.35861248435</v>
      </c>
      <c r="K560" s="83">
        <v>0</v>
      </c>
      <c r="L560" s="83">
        <v>290</v>
      </c>
      <c r="M560" s="83">
        <v>162.78818181818099</v>
      </c>
      <c r="N560" s="83">
        <v>0</v>
      </c>
      <c r="O560" s="83">
        <v>0</v>
      </c>
      <c r="P560" s="83">
        <v>560.82028458300204</v>
      </c>
      <c r="Q560" s="83">
        <v>0</v>
      </c>
      <c r="R560" s="83">
        <v>0</v>
      </c>
      <c r="S560" s="83">
        <v>0</v>
      </c>
      <c r="T560" s="83">
        <v>1723</v>
      </c>
      <c r="U560" s="83">
        <v>9.5</v>
      </c>
      <c r="V560" s="83">
        <v>505011.58798726101</v>
      </c>
      <c r="W560" s="83">
        <v>0</v>
      </c>
      <c r="X560" s="83">
        <v>0</v>
      </c>
      <c r="Y560" s="83">
        <v>0</v>
      </c>
      <c r="Z560" s="83">
        <v>0</v>
      </c>
      <c r="AA560" s="83">
        <v>239226.69670997999</v>
      </c>
      <c r="AB560" s="83">
        <v>17969.372733478001</v>
      </c>
      <c r="AC560" s="83">
        <v>54128.04</v>
      </c>
      <c r="AD560" s="83">
        <v>0</v>
      </c>
      <c r="AE560" s="83">
        <v>4569233.4039359996</v>
      </c>
      <c r="AF560" s="83">
        <v>0</v>
      </c>
      <c r="AG560" s="83">
        <v>0</v>
      </c>
      <c r="AH560" s="83">
        <v>0</v>
      </c>
      <c r="AI560" s="83">
        <v>100916.993359628</v>
      </c>
      <c r="AJ560" s="83">
        <v>0</v>
      </c>
      <c r="AK560" s="83">
        <v>12565272.671035901</v>
      </c>
      <c r="AL560" s="83">
        <v>0</v>
      </c>
      <c r="AM560" s="83">
        <v>0</v>
      </c>
      <c r="AN560" s="83">
        <v>18051758.765762199</v>
      </c>
      <c r="AO560" s="83">
        <v>4.2245238998252499E-2</v>
      </c>
      <c r="AP560" s="83">
        <v>2.3402284257408001</v>
      </c>
    </row>
    <row r="561" spans="1:42" x14ac:dyDescent="0.2">
      <c r="A561" s="83" t="s">
        <v>343</v>
      </c>
      <c r="B561" s="83">
        <v>2050</v>
      </c>
      <c r="C561" s="83" t="s">
        <v>335</v>
      </c>
      <c r="D561" s="83" t="s">
        <v>297</v>
      </c>
      <c r="E561" s="83">
        <v>0</v>
      </c>
      <c r="F561" s="83">
        <v>0</v>
      </c>
      <c r="G561" s="83">
        <v>0</v>
      </c>
      <c r="H561" s="83">
        <v>617.9</v>
      </c>
      <c r="I561" s="83">
        <v>331.17784615384602</v>
      </c>
      <c r="J561" s="83">
        <v>3167.17941248435</v>
      </c>
      <c r="K561" s="83">
        <v>0</v>
      </c>
      <c r="L561" s="83">
        <v>290</v>
      </c>
      <c r="M561" s="83">
        <v>173.357272727273</v>
      </c>
      <c r="N561" s="83">
        <v>0</v>
      </c>
      <c r="O561" s="83">
        <v>0</v>
      </c>
      <c r="P561" s="83">
        <v>930.00858889212702</v>
      </c>
      <c r="Q561" s="83">
        <v>0</v>
      </c>
      <c r="R561" s="83">
        <v>0</v>
      </c>
      <c r="S561" s="83">
        <v>0</v>
      </c>
      <c r="T561" s="83">
        <v>1723</v>
      </c>
      <c r="U561" s="83">
        <v>9.5</v>
      </c>
      <c r="V561" s="83">
        <v>878690.153223812</v>
      </c>
      <c r="W561" s="83">
        <v>0</v>
      </c>
      <c r="X561" s="83">
        <v>0</v>
      </c>
      <c r="Y561" s="83">
        <v>0</v>
      </c>
      <c r="Z561" s="83">
        <v>0</v>
      </c>
      <c r="AA561" s="83">
        <v>254758.59022442001</v>
      </c>
      <c r="AB561" s="83">
        <v>0</v>
      </c>
      <c r="AC561" s="83">
        <v>54128.04</v>
      </c>
      <c r="AD561" s="83">
        <v>0</v>
      </c>
      <c r="AE561" s="83">
        <v>4569233.4039359996</v>
      </c>
      <c r="AF561" s="83">
        <v>0</v>
      </c>
      <c r="AG561" s="83">
        <v>0</v>
      </c>
      <c r="AH561" s="83">
        <v>0</v>
      </c>
      <c r="AI561" s="83">
        <v>753986.83714749594</v>
      </c>
      <c r="AJ561" s="83">
        <v>0</v>
      </c>
      <c r="AK561" s="83">
        <v>12861574.534182301</v>
      </c>
      <c r="AL561" s="83">
        <v>0</v>
      </c>
      <c r="AM561" s="83">
        <v>0</v>
      </c>
      <c r="AN561" s="83">
        <v>19372371.558714099</v>
      </c>
      <c r="AO561" s="83">
        <v>3.5722356695999997E-2</v>
      </c>
      <c r="AP561" s="83">
        <v>1.8439846968520099</v>
      </c>
    </row>
    <row r="562" spans="1:42" x14ac:dyDescent="0.2">
      <c r="A562" s="83" t="s">
        <v>344</v>
      </c>
      <c r="B562" s="83">
        <v>2020</v>
      </c>
      <c r="C562" s="83" t="s">
        <v>345</v>
      </c>
      <c r="D562" s="83" t="s">
        <v>297</v>
      </c>
      <c r="E562" s="83">
        <v>0</v>
      </c>
      <c r="F562" s="83">
        <v>0</v>
      </c>
      <c r="G562" s="83">
        <v>0</v>
      </c>
      <c r="H562" s="83">
        <v>0</v>
      </c>
      <c r="I562" s="83">
        <v>0</v>
      </c>
      <c r="J562" s="83">
        <v>30</v>
      </c>
      <c r="K562" s="83">
        <v>0</v>
      </c>
      <c r="L562" s="83">
        <v>0</v>
      </c>
      <c r="M562" s="83">
        <v>5.1736363636363603</v>
      </c>
      <c r="N562" s="83">
        <v>0</v>
      </c>
      <c r="O562" s="83">
        <v>0</v>
      </c>
      <c r="P562" s="83">
        <v>0</v>
      </c>
      <c r="Q562" s="83">
        <v>0</v>
      </c>
      <c r="R562" s="83">
        <v>0</v>
      </c>
      <c r="S562" s="83">
        <v>0</v>
      </c>
      <c r="T562" s="83">
        <v>38</v>
      </c>
      <c r="U562" s="83">
        <v>4.5999999999999996</v>
      </c>
      <c r="V562" s="83">
        <v>0</v>
      </c>
      <c r="W562" s="83">
        <v>0</v>
      </c>
      <c r="X562" s="83">
        <v>0</v>
      </c>
      <c r="Y562" s="83">
        <v>0</v>
      </c>
      <c r="Z562" s="83">
        <v>0</v>
      </c>
      <c r="AA562" s="83">
        <v>8421.6672865500004</v>
      </c>
      <c r="AB562" s="83">
        <v>0</v>
      </c>
      <c r="AC562" s="83">
        <v>0</v>
      </c>
      <c r="AD562" s="83">
        <v>0</v>
      </c>
      <c r="AE562" s="83">
        <v>58088.800320000002</v>
      </c>
      <c r="AF562" s="83">
        <v>0</v>
      </c>
      <c r="AG562" s="83">
        <v>0</v>
      </c>
      <c r="AH562" s="83">
        <v>0</v>
      </c>
      <c r="AI562" s="83">
        <v>0</v>
      </c>
      <c r="AJ562" s="83">
        <v>0</v>
      </c>
      <c r="AK562" s="83">
        <v>115530.720114882</v>
      </c>
      <c r="AL562" s="83">
        <v>0</v>
      </c>
      <c r="AM562" s="83">
        <v>0</v>
      </c>
      <c r="AN562" s="83">
        <v>182041.18772143201</v>
      </c>
      <c r="AO562" s="83">
        <v>0</v>
      </c>
      <c r="AP562" s="83">
        <v>0</v>
      </c>
    </row>
    <row r="563" spans="1:42" x14ac:dyDescent="0.2">
      <c r="A563" s="83" t="s">
        <v>344</v>
      </c>
      <c r="B563" s="83">
        <v>2022</v>
      </c>
      <c r="C563" s="83" t="s">
        <v>345</v>
      </c>
      <c r="D563" s="83" t="s">
        <v>297</v>
      </c>
      <c r="E563" s="83">
        <v>0</v>
      </c>
      <c r="F563" s="83">
        <v>0</v>
      </c>
      <c r="G563" s="83">
        <v>0</v>
      </c>
      <c r="H563" s="83">
        <v>0</v>
      </c>
      <c r="I563" s="83">
        <v>0</v>
      </c>
      <c r="J563" s="83">
        <v>30</v>
      </c>
      <c r="K563" s="83">
        <v>0</v>
      </c>
      <c r="L563" s="83">
        <v>0</v>
      </c>
      <c r="M563" s="83">
        <v>5.4063636363636398</v>
      </c>
      <c r="N563" s="83">
        <v>0</v>
      </c>
      <c r="O563" s="83">
        <v>0</v>
      </c>
      <c r="P563" s="83">
        <v>0</v>
      </c>
      <c r="Q563" s="83">
        <v>0</v>
      </c>
      <c r="R563" s="83">
        <v>0</v>
      </c>
      <c r="S563" s="83">
        <v>0</v>
      </c>
      <c r="T563" s="83">
        <v>38</v>
      </c>
      <c r="U563" s="83">
        <v>4.5999999999999996</v>
      </c>
      <c r="V563" s="83">
        <v>0</v>
      </c>
      <c r="W563" s="83">
        <v>0</v>
      </c>
      <c r="X563" s="83">
        <v>0</v>
      </c>
      <c r="Y563" s="83">
        <v>0</v>
      </c>
      <c r="Z563" s="83">
        <v>0</v>
      </c>
      <c r="AA563" s="83">
        <v>8800.5017313499993</v>
      </c>
      <c r="AB563" s="83">
        <v>0</v>
      </c>
      <c r="AC563" s="83">
        <v>0</v>
      </c>
      <c r="AD563" s="83">
        <v>0</v>
      </c>
      <c r="AE563" s="83">
        <v>58088.800320000002</v>
      </c>
      <c r="AF563" s="83">
        <v>0</v>
      </c>
      <c r="AG563" s="83">
        <v>0</v>
      </c>
      <c r="AH563" s="83">
        <v>0</v>
      </c>
      <c r="AI563" s="83">
        <v>0</v>
      </c>
      <c r="AJ563" s="83">
        <v>0</v>
      </c>
      <c r="AK563" s="83">
        <v>114903.46705976401</v>
      </c>
      <c r="AL563" s="83">
        <v>0</v>
      </c>
      <c r="AM563" s="83">
        <v>0</v>
      </c>
      <c r="AN563" s="83">
        <v>181792.769111114</v>
      </c>
      <c r="AO563" s="83">
        <v>0</v>
      </c>
      <c r="AP563" s="83">
        <v>0</v>
      </c>
    </row>
    <row r="564" spans="1:42" x14ac:dyDescent="0.2">
      <c r="A564" s="83" t="s">
        <v>344</v>
      </c>
      <c r="B564" s="83">
        <v>2024</v>
      </c>
      <c r="C564" s="83" t="s">
        <v>345</v>
      </c>
      <c r="D564" s="83" t="s">
        <v>297</v>
      </c>
      <c r="E564" s="83">
        <v>0</v>
      </c>
      <c r="F564" s="83">
        <v>0</v>
      </c>
      <c r="G564" s="83">
        <v>0</v>
      </c>
      <c r="H564" s="83">
        <v>0</v>
      </c>
      <c r="I564" s="83">
        <v>0</v>
      </c>
      <c r="J564" s="83">
        <v>30</v>
      </c>
      <c r="K564" s="83">
        <v>0</v>
      </c>
      <c r="L564" s="83">
        <v>0</v>
      </c>
      <c r="M564" s="83">
        <v>5.7581818181818196</v>
      </c>
      <c r="N564" s="83">
        <v>0</v>
      </c>
      <c r="O564" s="83">
        <v>0</v>
      </c>
      <c r="P564" s="83">
        <v>0</v>
      </c>
      <c r="Q564" s="83">
        <v>0</v>
      </c>
      <c r="R564" s="83">
        <v>0</v>
      </c>
      <c r="S564" s="83">
        <v>0</v>
      </c>
      <c r="T564" s="83">
        <v>38</v>
      </c>
      <c r="U564" s="83">
        <v>1</v>
      </c>
      <c r="V564" s="83">
        <v>0</v>
      </c>
      <c r="W564" s="83">
        <v>0</v>
      </c>
      <c r="X564" s="83">
        <v>0</v>
      </c>
      <c r="Y564" s="83">
        <v>0</v>
      </c>
      <c r="Z564" s="83">
        <v>0</v>
      </c>
      <c r="AA564" s="83">
        <v>9373.1928647000004</v>
      </c>
      <c r="AB564" s="83">
        <v>0</v>
      </c>
      <c r="AC564" s="83">
        <v>0</v>
      </c>
      <c r="AD564" s="83">
        <v>0</v>
      </c>
      <c r="AE564" s="83">
        <v>58088.800320000002</v>
      </c>
      <c r="AF564" s="83">
        <v>0</v>
      </c>
      <c r="AG564" s="83">
        <v>0</v>
      </c>
      <c r="AH564" s="83">
        <v>0</v>
      </c>
      <c r="AI564" s="83">
        <v>0</v>
      </c>
      <c r="AJ564" s="83">
        <v>0</v>
      </c>
      <c r="AK564" s="83">
        <v>114287.829801963</v>
      </c>
      <c r="AL564" s="83">
        <v>0</v>
      </c>
      <c r="AM564" s="83">
        <v>0</v>
      </c>
      <c r="AN564" s="83">
        <v>181749.822986663</v>
      </c>
      <c r="AO564" s="83">
        <v>0</v>
      </c>
      <c r="AP564" s="83">
        <v>0</v>
      </c>
    </row>
    <row r="565" spans="1:42" x14ac:dyDescent="0.2">
      <c r="A565" s="83" t="s">
        <v>344</v>
      </c>
      <c r="B565" s="83">
        <v>2026</v>
      </c>
      <c r="C565" s="83" t="s">
        <v>345</v>
      </c>
      <c r="D565" s="83" t="s">
        <v>297</v>
      </c>
      <c r="E565" s="83">
        <v>0</v>
      </c>
      <c r="F565" s="83">
        <v>0</v>
      </c>
      <c r="G565" s="83">
        <v>0</v>
      </c>
      <c r="H565" s="83">
        <v>0</v>
      </c>
      <c r="I565" s="83">
        <v>33.496615384615303</v>
      </c>
      <c r="J565" s="83">
        <v>30</v>
      </c>
      <c r="K565" s="83">
        <v>0</v>
      </c>
      <c r="L565" s="83">
        <v>0</v>
      </c>
      <c r="M565" s="83">
        <v>6.3845454545454503</v>
      </c>
      <c r="N565" s="83">
        <v>0</v>
      </c>
      <c r="O565" s="83">
        <v>0</v>
      </c>
      <c r="P565" s="83">
        <v>12.333640760875801</v>
      </c>
      <c r="Q565" s="83">
        <v>0</v>
      </c>
      <c r="R565" s="83">
        <v>0</v>
      </c>
      <c r="S565" s="83">
        <v>0</v>
      </c>
      <c r="T565" s="83">
        <v>38</v>
      </c>
      <c r="U565" s="83">
        <v>1</v>
      </c>
      <c r="V565" s="83">
        <v>13721.2965297467</v>
      </c>
      <c r="W565" s="83">
        <v>0</v>
      </c>
      <c r="X565" s="83">
        <v>0</v>
      </c>
      <c r="Y565" s="83">
        <v>0</v>
      </c>
      <c r="Z565" s="83">
        <v>0</v>
      </c>
      <c r="AA565" s="83">
        <v>10392.79025715</v>
      </c>
      <c r="AB565" s="83">
        <v>0</v>
      </c>
      <c r="AC565" s="83">
        <v>0</v>
      </c>
      <c r="AD565" s="83">
        <v>0</v>
      </c>
      <c r="AE565" s="83">
        <v>58088.800320000002</v>
      </c>
      <c r="AF565" s="83">
        <v>0</v>
      </c>
      <c r="AG565" s="83">
        <v>0</v>
      </c>
      <c r="AH565" s="83">
        <v>0</v>
      </c>
      <c r="AI565" s="83">
        <v>80545.181273423994</v>
      </c>
      <c r="AJ565" s="83">
        <v>0</v>
      </c>
      <c r="AK565" s="83">
        <v>101776.629568491</v>
      </c>
      <c r="AL565" s="83">
        <v>0</v>
      </c>
      <c r="AM565" s="83">
        <v>0</v>
      </c>
      <c r="AN565" s="83">
        <v>264524.69794881198</v>
      </c>
      <c r="AO565" s="83">
        <v>0</v>
      </c>
      <c r="AP565" s="83">
        <v>0</v>
      </c>
    </row>
    <row r="566" spans="1:42" x14ac:dyDescent="0.2">
      <c r="A566" s="83" t="s">
        <v>344</v>
      </c>
      <c r="B566" s="83">
        <v>2028</v>
      </c>
      <c r="C566" s="83" t="s">
        <v>345</v>
      </c>
      <c r="D566" s="83" t="s">
        <v>297</v>
      </c>
      <c r="E566" s="83">
        <v>0</v>
      </c>
      <c r="F566" s="83">
        <v>0</v>
      </c>
      <c r="G566" s="83">
        <v>0</v>
      </c>
      <c r="H566" s="83">
        <v>0</v>
      </c>
      <c r="I566" s="83">
        <v>33.496615384615303</v>
      </c>
      <c r="J566" s="83">
        <v>30</v>
      </c>
      <c r="K566" s="83">
        <v>0</v>
      </c>
      <c r="L566" s="83">
        <v>0</v>
      </c>
      <c r="M566" s="83">
        <v>7.4845454545454499</v>
      </c>
      <c r="N566" s="83">
        <v>0</v>
      </c>
      <c r="O566" s="83">
        <v>0</v>
      </c>
      <c r="P566" s="83">
        <v>12.333640760875801</v>
      </c>
      <c r="Q566" s="83">
        <v>0</v>
      </c>
      <c r="R566" s="83">
        <v>0</v>
      </c>
      <c r="S566" s="83">
        <v>0</v>
      </c>
      <c r="T566" s="83">
        <v>38</v>
      </c>
      <c r="U566" s="83">
        <v>1</v>
      </c>
      <c r="V566" s="83">
        <v>483.47871782633098</v>
      </c>
      <c r="W566" s="83">
        <v>0</v>
      </c>
      <c r="X566" s="83">
        <v>0</v>
      </c>
      <c r="Y566" s="83">
        <v>0</v>
      </c>
      <c r="Z566" s="83">
        <v>0</v>
      </c>
      <c r="AA566" s="83">
        <v>12183.37493765</v>
      </c>
      <c r="AB566" s="83">
        <v>0</v>
      </c>
      <c r="AC566" s="83">
        <v>0</v>
      </c>
      <c r="AD566" s="83">
        <v>0</v>
      </c>
      <c r="AE566" s="83">
        <v>58088.800320000002</v>
      </c>
      <c r="AF566" s="83">
        <v>0</v>
      </c>
      <c r="AG566" s="83">
        <v>0</v>
      </c>
      <c r="AH566" s="83">
        <v>0</v>
      </c>
      <c r="AI566" s="83">
        <v>79486.869550265896</v>
      </c>
      <c r="AJ566" s="83">
        <v>0</v>
      </c>
      <c r="AK566" s="83">
        <v>113056.55528636</v>
      </c>
      <c r="AL566" s="83">
        <v>0</v>
      </c>
      <c r="AM566" s="83">
        <v>0</v>
      </c>
      <c r="AN566" s="83">
        <v>263299.07881210302</v>
      </c>
      <c r="AO566" s="83">
        <v>0</v>
      </c>
      <c r="AP566" s="83">
        <v>0</v>
      </c>
    </row>
    <row r="567" spans="1:42" x14ac:dyDescent="0.2">
      <c r="A567" s="83" t="s">
        <v>344</v>
      </c>
      <c r="B567" s="83">
        <v>2030</v>
      </c>
      <c r="C567" s="83" t="s">
        <v>345</v>
      </c>
      <c r="D567" s="83" t="s">
        <v>297</v>
      </c>
      <c r="E567" s="83">
        <v>0</v>
      </c>
      <c r="F567" s="83">
        <v>0</v>
      </c>
      <c r="G567" s="83">
        <v>0</v>
      </c>
      <c r="H567" s="83">
        <v>0</v>
      </c>
      <c r="I567" s="83">
        <v>33.496615384615303</v>
      </c>
      <c r="J567" s="83">
        <v>30</v>
      </c>
      <c r="K567" s="83">
        <v>0</v>
      </c>
      <c r="L567" s="83">
        <v>0</v>
      </c>
      <c r="M567" s="83">
        <v>10.406363636363499</v>
      </c>
      <c r="N567" s="83">
        <v>0</v>
      </c>
      <c r="O567" s="83">
        <v>0</v>
      </c>
      <c r="P567" s="83">
        <v>12.333640760875801</v>
      </c>
      <c r="Q567" s="83">
        <v>0</v>
      </c>
      <c r="R567" s="83">
        <v>0</v>
      </c>
      <c r="S567" s="83">
        <v>0</v>
      </c>
      <c r="T567" s="83">
        <v>38</v>
      </c>
      <c r="U567" s="83">
        <v>1</v>
      </c>
      <c r="V567" s="83">
        <v>483.47871782633098</v>
      </c>
      <c r="W567" s="83">
        <v>0</v>
      </c>
      <c r="X567" s="83">
        <v>0</v>
      </c>
      <c r="Y567" s="83">
        <v>0</v>
      </c>
      <c r="Z567" s="83">
        <v>0</v>
      </c>
      <c r="AA567" s="83">
        <v>16939.523006349998</v>
      </c>
      <c r="AB567" s="83">
        <v>0</v>
      </c>
      <c r="AC567" s="83">
        <v>0</v>
      </c>
      <c r="AD567" s="83">
        <v>0</v>
      </c>
      <c r="AE567" s="83">
        <v>58088.800320000002</v>
      </c>
      <c r="AF567" s="83">
        <v>0</v>
      </c>
      <c r="AG567" s="83">
        <v>0</v>
      </c>
      <c r="AH567" s="83">
        <v>0</v>
      </c>
      <c r="AI567" s="83">
        <v>78382.437387143495</v>
      </c>
      <c r="AJ567" s="83">
        <v>0</v>
      </c>
      <c r="AK567" s="83">
        <v>112452.533825876</v>
      </c>
      <c r="AL567" s="83">
        <v>0</v>
      </c>
      <c r="AM567" s="83">
        <v>0</v>
      </c>
      <c r="AN567" s="83">
        <v>266346.77325719601</v>
      </c>
      <c r="AO567" s="83">
        <v>0</v>
      </c>
      <c r="AP567" s="83">
        <v>0</v>
      </c>
    </row>
    <row r="568" spans="1:42" x14ac:dyDescent="0.2">
      <c r="A568" s="83" t="s">
        <v>344</v>
      </c>
      <c r="B568" s="83">
        <v>2032</v>
      </c>
      <c r="C568" s="83" t="s">
        <v>345</v>
      </c>
      <c r="D568" s="83" t="s">
        <v>297</v>
      </c>
      <c r="E568" s="83">
        <v>0</v>
      </c>
      <c r="F568" s="83">
        <v>0</v>
      </c>
      <c r="G568" s="83">
        <v>0</v>
      </c>
      <c r="H568" s="83">
        <v>0</v>
      </c>
      <c r="I568" s="83">
        <v>33.496615384615303</v>
      </c>
      <c r="J568" s="83">
        <v>30</v>
      </c>
      <c r="K568" s="83">
        <v>0</v>
      </c>
      <c r="L568" s="83">
        <v>0</v>
      </c>
      <c r="M568" s="83">
        <v>13.2790909090909</v>
      </c>
      <c r="N568" s="83">
        <v>0</v>
      </c>
      <c r="O568" s="83">
        <v>0</v>
      </c>
      <c r="P568" s="83">
        <v>76.688079863051399</v>
      </c>
      <c r="Q568" s="83">
        <v>0</v>
      </c>
      <c r="R568" s="83">
        <v>0</v>
      </c>
      <c r="S568" s="83">
        <v>0</v>
      </c>
      <c r="T568" s="83">
        <v>38</v>
      </c>
      <c r="U568" s="83">
        <v>0</v>
      </c>
      <c r="V568" s="83">
        <v>1738.6387541664999</v>
      </c>
      <c r="W568" s="83">
        <v>0</v>
      </c>
      <c r="X568" s="83">
        <v>0</v>
      </c>
      <c r="Y568" s="83">
        <v>0</v>
      </c>
      <c r="Z568" s="83">
        <v>0</v>
      </c>
      <c r="AA568" s="83">
        <v>21615.76068435</v>
      </c>
      <c r="AB568" s="83">
        <v>0</v>
      </c>
      <c r="AC568" s="83">
        <v>0</v>
      </c>
      <c r="AD568" s="83">
        <v>0</v>
      </c>
      <c r="AE568" s="83">
        <v>58088.800320000002</v>
      </c>
      <c r="AF568" s="83">
        <v>0</v>
      </c>
      <c r="AG568" s="83">
        <v>0</v>
      </c>
      <c r="AH568" s="83">
        <v>0</v>
      </c>
      <c r="AI568" s="83">
        <v>77286.066772657097</v>
      </c>
      <c r="AJ568" s="83">
        <v>0</v>
      </c>
      <c r="AK568" s="83">
        <v>111848.51236539301</v>
      </c>
      <c r="AL568" s="83">
        <v>0</v>
      </c>
      <c r="AM568" s="83">
        <v>0</v>
      </c>
      <c r="AN568" s="83">
        <v>270577.77889656601</v>
      </c>
      <c r="AO568" s="83">
        <v>0</v>
      </c>
      <c r="AP568" s="83">
        <v>0</v>
      </c>
    </row>
    <row r="569" spans="1:42" x14ac:dyDescent="0.2">
      <c r="A569" s="83" t="s">
        <v>344</v>
      </c>
      <c r="B569" s="83">
        <v>2034</v>
      </c>
      <c r="C569" s="83" t="s">
        <v>345</v>
      </c>
      <c r="D569" s="83" t="s">
        <v>297</v>
      </c>
      <c r="E569" s="83">
        <v>0</v>
      </c>
      <c r="F569" s="83">
        <v>0</v>
      </c>
      <c r="G569" s="83">
        <v>0</v>
      </c>
      <c r="H569" s="83">
        <v>0</v>
      </c>
      <c r="I569" s="83">
        <v>33.496615384615303</v>
      </c>
      <c r="J569" s="83">
        <v>30</v>
      </c>
      <c r="K569" s="83">
        <v>0</v>
      </c>
      <c r="L569" s="83">
        <v>0</v>
      </c>
      <c r="M569" s="83">
        <v>16.342727272727299</v>
      </c>
      <c r="N569" s="83">
        <v>0</v>
      </c>
      <c r="O569" s="83">
        <v>0</v>
      </c>
      <c r="P569" s="83">
        <v>76.688079863051399</v>
      </c>
      <c r="Q569" s="83">
        <v>0</v>
      </c>
      <c r="R569" s="83">
        <v>0</v>
      </c>
      <c r="S569" s="83">
        <v>0</v>
      </c>
      <c r="T569" s="83">
        <v>38</v>
      </c>
      <c r="U569" s="83">
        <v>0</v>
      </c>
      <c r="V569" s="83">
        <v>21837.829538584199</v>
      </c>
      <c r="W569" s="83">
        <v>0</v>
      </c>
      <c r="X569" s="83">
        <v>0</v>
      </c>
      <c r="Y569" s="83">
        <v>0</v>
      </c>
      <c r="Z569" s="83">
        <v>0</v>
      </c>
      <c r="AA569" s="83">
        <v>26602.760992849999</v>
      </c>
      <c r="AB569" s="83">
        <v>0</v>
      </c>
      <c r="AC569" s="83">
        <v>0</v>
      </c>
      <c r="AD569" s="83">
        <v>0</v>
      </c>
      <c r="AE569" s="83">
        <v>58088.800320000002</v>
      </c>
      <c r="AF569" s="83">
        <v>0</v>
      </c>
      <c r="AG569" s="83">
        <v>0</v>
      </c>
      <c r="AH569" s="83">
        <v>0</v>
      </c>
      <c r="AI569" s="83">
        <v>76213.880804078304</v>
      </c>
      <c r="AJ569" s="83">
        <v>0</v>
      </c>
      <c r="AK569" s="83">
        <v>111244.49090490901</v>
      </c>
      <c r="AL569" s="83">
        <v>0</v>
      </c>
      <c r="AM569" s="83">
        <v>0</v>
      </c>
      <c r="AN569" s="83">
        <v>293987.76256042102</v>
      </c>
      <c r="AO569" s="83">
        <v>0</v>
      </c>
      <c r="AP569" s="83">
        <v>0</v>
      </c>
    </row>
    <row r="570" spans="1:42" x14ac:dyDescent="0.2">
      <c r="A570" s="83" t="s">
        <v>344</v>
      </c>
      <c r="B570" s="83">
        <v>2036</v>
      </c>
      <c r="C570" s="83" t="s">
        <v>345</v>
      </c>
      <c r="D570" s="83" t="s">
        <v>297</v>
      </c>
      <c r="E570" s="83">
        <v>0</v>
      </c>
      <c r="F570" s="83">
        <v>0</v>
      </c>
      <c r="G570" s="83">
        <v>0</v>
      </c>
      <c r="H570" s="83">
        <v>0</v>
      </c>
      <c r="I570" s="83">
        <v>33.496615384615303</v>
      </c>
      <c r="J570" s="83">
        <v>465.03228763809199</v>
      </c>
      <c r="K570" s="83">
        <v>0</v>
      </c>
      <c r="L570" s="83">
        <v>0</v>
      </c>
      <c r="M570" s="83">
        <v>19.145454545454498</v>
      </c>
      <c r="N570" s="83">
        <v>0</v>
      </c>
      <c r="O570" s="83">
        <v>0</v>
      </c>
      <c r="P570" s="83">
        <v>178.49253413439899</v>
      </c>
      <c r="Q570" s="83">
        <v>0</v>
      </c>
      <c r="R570" s="83">
        <v>0</v>
      </c>
      <c r="S570" s="83">
        <v>0</v>
      </c>
      <c r="T570" s="83">
        <v>38</v>
      </c>
      <c r="U570" s="83">
        <v>0</v>
      </c>
      <c r="V570" s="83">
        <v>336559.57958012202</v>
      </c>
      <c r="W570" s="83">
        <v>0</v>
      </c>
      <c r="X570" s="83">
        <v>0</v>
      </c>
      <c r="Y570" s="83">
        <v>0</v>
      </c>
      <c r="Z570" s="83">
        <v>0</v>
      </c>
      <c r="AA570" s="83">
        <v>31165.052372999999</v>
      </c>
      <c r="AB570" s="83">
        <v>0</v>
      </c>
      <c r="AC570" s="83">
        <v>0</v>
      </c>
      <c r="AD570" s="83">
        <v>0</v>
      </c>
      <c r="AE570" s="83">
        <v>58088.800320000002</v>
      </c>
      <c r="AF570" s="83">
        <v>0</v>
      </c>
      <c r="AG570" s="83">
        <v>0</v>
      </c>
      <c r="AH570" s="83">
        <v>0</v>
      </c>
      <c r="AI570" s="83">
        <v>75149.756384135704</v>
      </c>
      <c r="AJ570" s="83">
        <v>0</v>
      </c>
      <c r="AK570" s="83">
        <v>1953293.0718891299</v>
      </c>
      <c r="AL570" s="83">
        <v>0</v>
      </c>
      <c r="AM570" s="83">
        <v>0</v>
      </c>
      <c r="AN570" s="83">
        <v>2454256.26054639</v>
      </c>
      <c r="AO570" s="83">
        <v>0</v>
      </c>
      <c r="AP570" s="83">
        <v>0</v>
      </c>
    </row>
    <row r="571" spans="1:42" x14ac:dyDescent="0.2">
      <c r="A571" s="83" t="s">
        <v>344</v>
      </c>
      <c r="B571" s="83">
        <v>2038</v>
      </c>
      <c r="C571" s="83" t="s">
        <v>345</v>
      </c>
      <c r="D571" s="83" t="s">
        <v>297</v>
      </c>
      <c r="E571" s="83">
        <v>0</v>
      </c>
      <c r="F571" s="83">
        <v>0</v>
      </c>
      <c r="G571" s="83">
        <v>0</v>
      </c>
      <c r="H571" s="83">
        <v>0</v>
      </c>
      <c r="I571" s="83">
        <v>33.496615384615303</v>
      </c>
      <c r="J571" s="83">
        <v>465.03228763809199</v>
      </c>
      <c r="K571" s="83">
        <v>0</v>
      </c>
      <c r="L571" s="83">
        <v>0</v>
      </c>
      <c r="M571" s="83">
        <v>21.650909090909099</v>
      </c>
      <c r="N571" s="83">
        <v>0</v>
      </c>
      <c r="O571" s="83">
        <v>0</v>
      </c>
      <c r="P571" s="83">
        <v>178.49253413439899</v>
      </c>
      <c r="Q571" s="83">
        <v>0</v>
      </c>
      <c r="R571" s="83">
        <v>0</v>
      </c>
      <c r="S571" s="83">
        <v>0</v>
      </c>
      <c r="T571" s="83">
        <v>38</v>
      </c>
      <c r="U571" s="83">
        <v>0</v>
      </c>
      <c r="V571" s="83">
        <v>0</v>
      </c>
      <c r="W571" s="83">
        <v>0</v>
      </c>
      <c r="X571" s="83">
        <v>0</v>
      </c>
      <c r="Y571" s="83">
        <v>0</v>
      </c>
      <c r="Z571" s="83">
        <v>0</v>
      </c>
      <c r="AA571" s="83">
        <v>35243.441942799996</v>
      </c>
      <c r="AB571" s="83">
        <v>0</v>
      </c>
      <c r="AC571" s="83">
        <v>0</v>
      </c>
      <c r="AD571" s="83">
        <v>0</v>
      </c>
      <c r="AE571" s="83">
        <v>58088.800320000002</v>
      </c>
      <c r="AF571" s="83">
        <v>0</v>
      </c>
      <c r="AG571" s="83">
        <v>0</v>
      </c>
      <c r="AH571" s="83">
        <v>0</v>
      </c>
      <c r="AI571" s="83">
        <v>74101.755061464894</v>
      </c>
      <c r="AJ571" s="83">
        <v>0</v>
      </c>
      <c r="AK571" s="83">
        <v>2072191.3599797599</v>
      </c>
      <c r="AL571" s="83">
        <v>0</v>
      </c>
      <c r="AM571" s="83">
        <v>0</v>
      </c>
      <c r="AN571" s="83">
        <v>2239625.3573040301</v>
      </c>
      <c r="AO571" s="83">
        <v>0</v>
      </c>
      <c r="AP571" s="83">
        <v>0</v>
      </c>
    </row>
    <row r="572" spans="1:42" x14ac:dyDescent="0.2">
      <c r="A572" s="83" t="s">
        <v>344</v>
      </c>
      <c r="B572" s="83">
        <v>2040</v>
      </c>
      <c r="C572" s="83" t="s">
        <v>345</v>
      </c>
      <c r="D572" s="83" t="s">
        <v>297</v>
      </c>
      <c r="E572" s="83">
        <v>0</v>
      </c>
      <c r="F572" s="83">
        <v>0</v>
      </c>
      <c r="G572" s="83">
        <v>0</v>
      </c>
      <c r="H572" s="83">
        <v>0</v>
      </c>
      <c r="I572" s="83">
        <v>33.496615384615303</v>
      </c>
      <c r="J572" s="83">
        <v>695.97033713988196</v>
      </c>
      <c r="K572" s="83">
        <v>0</v>
      </c>
      <c r="L572" s="83">
        <v>0</v>
      </c>
      <c r="M572" s="83">
        <v>24.011818181818199</v>
      </c>
      <c r="N572" s="83">
        <v>0</v>
      </c>
      <c r="O572" s="83">
        <v>0</v>
      </c>
      <c r="P572" s="83">
        <v>281.76507642833297</v>
      </c>
      <c r="Q572" s="83">
        <v>0</v>
      </c>
      <c r="R572" s="83">
        <v>0</v>
      </c>
      <c r="S572" s="83">
        <v>0</v>
      </c>
      <c r="T572" s="83">
        <v>38</v>
      </c>
      <c r="U572" s="83">
        <v>0</v>
      </c>
      <c r="V572" s="83">
        <v>235242.653510773</v>
      </c>
      <c r="W572" s="83">
        <v>0</v>
      </c>
      <c r="X572" s="83">
        <v>0</v>
      </c>
      <c r="Y572" s="83">
        <v>0</v>
      </c>
      <c r="Z572" s="83">
        <v>0</v>
      </c>
      <c r="AA572" s="83">
        <v>39086.539806649998</v>
      </c>
      <c r="AB572" s="83">
        <v>0</v>
      </c>
      <c r="AC572" s="83">
        <v>0</v>
      </c>
      <c r="AD572" s="83">
        <v>0</v>
      </c>
      <c r="AE572" s="83">
        <v>58088.800320000002</v>
      </c>
      <c r="AF572" s="83">
        <v>0</v>
      </c>
      <c r="AG572" s="83">
        <v>0</v>
      </c>
      <c r="AH572" s="83">
        <v>0</v>
      </c>
      <c r="AI572" s="83">
        <v>73061.815287429999</v>
      </c>
      <c r="AJ572" s="83">
        <v>0</v>
      </c>
      <c r="AK572" s="83">
        <v>2962195.9847922702</v>
      </c>
      <c r="AL572" s="83">
        <v>0</v>
      </c>
      <c r="AM572" s="83">
        <v>0</v>
      </c>
      <c r="AN572" s="83">
        <v>3367675.7937171301</v>
      </c>
      <c r="AO572" s="83">
        <v>0</v>
      </c>
      <c r="AP572" s="83">
        <v>0</v>
      </c>
    </row>
    <row r="573" spans="1:42" x14ac:dyDescent="0.2">
      <c r="A573" s="83" t="s">
        <v>344</v>
      </c>
      <c r="B573" s="83">
        <v>2042</v>
      </c>
      <c r="C573" s="83" t="s">
        <v>345</v>
      </c>
      <c r="D573" s="83" t="s">
        <v>297</v>
      </c>
      <c r="E573" s="83">
        <v>0</v>
      </c>
      <c r="F573" s="83">
        <v>0</v>
      </c>
      <c r="G573" s="83">
        <v>0</v>
      </c>
      <c r="H573" s="83">
        <v>0</v>
      </c>
      <c r="I573" s="83">
        <v>33.496615384615303</v>
      </c>
      <c r="J573" s="83">
        <v>695.97033713988196</v>
      </c>
      <c r="K573" s="83">
        <v>0</v>
      </c>
      <c r="L573" s="83">
        <v>0</v>
      </c>
      <c r="M573" s="83">
        <v>26.023636363636399</v>
      </c>
      <c r="N573" s="83">
        <v>0</v>
      </c>
      <c r="O573" s="83">
        <v>0</v>
      </c>
      <c r="P573" s="83">
        <v>335.19428220366802</v>
      </c>
      <c r="Q573" s="83">
        <v>0</v>
      </c>
      <c r="R573" s="83">
        <v>0</v>
      </c>
      <c r="S573" s="83">
        <v>0</v>
      </c>
      <c r="T573" s="83">
        <v>38</v>
      </c>
      <c r="U573" s="83">
        <v>0</v>
      </c>
      <c r="V573" s="83">
        <v>2493.76171016952</v>
      </c>
      <c r="W573" s="83">
        <v>0</v>
      </c>
      <c r="X573" s="83">
        <v>0</v>
      </c>
      <c r="Y573" s="83">
        <v>0</v>
      </c>
      <c r="Z573" s="83">
        <v>0</v>
      </c>
      <c r="AA573" s="83">
        <v>42361.386003300002</v>
      </c>
      <c r="AB573" s="83">
        <v>0</v>
      </c>
      <c r="AC573" s="83">
        <v>0</v>
      </c>
      <c r="AD573" s="83">
        <v>0</v>
      </c>
      <c r="AE573" s="83">
        <v>58088.800320000002</v>
      </c>
      <c r="AF573" s="83">
        <v>0</v>
      </c>
      <c r="AG573" s="83">
        <v>0</v>
      </c>
      <c r="AH573" s="83">
        <v>0</v>
      </c>
      <c r="AI573" s="83">
        <v>72046.060159302899</v>
      </c>
      <c r="AJ573" s="83">
        <v>0</v>
      </c>
      <c r="AK573" s="83">
        <v>3057110.3197133802</v>
      </c>
      <c r="AL573" s="83">
        <v>0</v>
      </c>
      <c r="AM573" s="83">
        <v>0</v>
      </c>
      <c r="AN573" s="83">
        <v>3232100.3279061499</v>
      </c>
      <c r="AO573" s="83">
        <v>0</v>
      </c>
      <c r="AP573" s="83">
        <v>0</v>
      </c>
    </row>
    <row r="574" spans="1:42" x14ac:dyDescent="0.2">
      <c r="A574" s="83" t="s">
        <v>344</v>
      </c>
      <c r="B574" s="83">
        <v>2044</v>
      </c>
      <c r="C574" s="83" t="s">
        <v>345</v>
      </c>
      <c r="D574" s="83" t="s">
        <v>297</v>
      </c>
      <c r="E574" s="83">
        <v>0</v>
      </c>
      <c r="F574" s="83">
        <v>0</v>
      </c>
      <c r="G574" s="83">
        <v>0</v>
      </c>
      <c r="H574" s="83">
        <v>0</v>
      </c>
      <c r="I574" s="83">
        <v>33.496615384615303</v>
      </c>
      <c r="J574" s="83">
        <v>743.41308763809195</v>
      </c>
      <c r="K574" s="83">
        <v>0</v>
      </c>
      <c r="L574" s="83">
        <v>0</v>
      </c>
      <c r="M574" s="83">
        <v>29.473636363636398</v>
      </c>
      <c r="N574" s="83">
        <v>0</v>
      </c>
      <c r="O574" s="83">
        <v>0</v>
      </c>
      <c r="P574" s="83">
        <v>352.71020479932798</v>
      </c>
      <c r="Q574" s="83">
        <v>0</v>
      </c>
      <c r="R574" s="83">
        <v>0</v>
      </c>
      <c r="S574" s="83">
        <v>0</v>
      </c>
      <c r="T574" s="83">
        <v>38</v>
      </c>
      <c r="U574" s="83">
        <v>0</v>
      </c>
      <c r="V574" s="83">
        <v>48981.251223152198</v>
      </c>
      <c r="W574" s="83">
        <v>0</v>
      </c>
      <c r="X574" s="83">
        <v>0</v>
      </c>
      <c r="Y574" s="83">
        <v>0</v>
      </c>
      <c r="Z574" s="83">
        <v>0</v>
      </c>
      <c r="AA574" s="83">
        <v>47977.310683049996</v>
      </c>
      <c r="AB574" s="83">
        <v>0</v>
      </c>
      <c r="AC574" s="83">
        <v>0</v>
      </c>
      <c r="AD574" s="83">
        <v>0</v>
      </c>
      <c r="AE574" s="83">
        <v>58088.800320000002</v>
      </c>
      <c r="AF574" s="83">
        <v>0</v>
      </c>
      <c r="AG574" s="83">
        <v>0</v>
      </c>
      <c r="AH574" s="83">
        <v>0</v>
      </c>
      <c r="AI574" s="83">
        <v>71038.366579811598</v>
      </c>
      <c r="AJ574" s="83">
        <v>0</v>
      </c>
      <c r="AK574" s="83">
        <v>3227186.3414739501</v>
      </c>
      <c r="AL574" s="83">
        <v>0</v>
      </c>
      <c r="AM574" s="83">
        <v>0</v>
      </c>
      <c r="AN574" s="83">
        <v>3453272.0702799698</v>
      </c>
      <c r="AO574" s="83">
        <v>0</v>
      </c>
      <c r="AP574" s="83">
        <v>0</v>
      </c>
    </row>
    <row r="575" spans="1:42" x14ac:dyDescent="0.2">
      <c r="A575" s="83" t="s">
        <v>344</v>
      </c>
      <c r="B575" s="83">
        <v>2046</v>
      </c>
      <c r="C575" s="83" t="s">
        <v>345</v>
      </c>
      <c r="D575" s="83" t="s">
        <v>297</v>
      </c>
      <c r="E575" s="83">
        <v>0</v>
      </c>
      <c r="F575" s="83">
        <v>0</v>
      </c>
      <c r="G575" s="83">
        <v>0</v>
      </c>
      <c r="H575" s="83">
        <v>0</v>
      </c>
      <c r="I575" s="83">
        <v>33.496615384615303</v>
      </c>
      <c r="J575" s="83">
        <v>1170.8698683351399</v>
      </c>
      <c r="K575" s="83">
        <v>0</v>
      </c>
      <c r="L575" s="83">
        <v>0</v>
      </c>
      <c r="M575" s="83">
        <v>32.404545454545499</v>
      </c>
      <c r="N575" s="83">
        <v>0</v>
      </c>
      <c r="O575" s="83">
        <v>0</v>
      </c>
      <c r="P575" s="83">
        <v>445.39226334371699</v>
      </c>
      <c r="Q575" s="83">
        <v>0</v>
      </c>
      <c r="R575" s="83">
        <v>0</v>
      </c>
      <c r="S575" s="83">
        <v>0</v>
      </c>
      <c r="T575" s="83">
        <v>38</v>
      </c>
      <c r="U575" s="83">
        <v>0</v>
      </c>
      <c r="V575" s="83">
        <v>230313.24026585399</v>
      </c>
      <c r="W575" s="83">
        <v>0</v>
      </c>
      <c r="X575" s="83">
        <v>0</v>
      </c>
      <c r="Y575" s="83">
        <v>0</v>
      </c>
      <c r="Z575" s="83">
        <v>0</v>
      </c>
      <c r="AA575" s="83">
        <v>52501.388257049999</v>
      </c>
      <c r="AB575" s="83">
        <v>0</v>
      </c>
      <c r="AC575" s="83">
        <v>0</v>
      </c>
      <c r="AD575" s="83">
        <v>0</v>
      </c>
      <c r="AE575" s="83">
        <v>58088.800320000002</v>
      </c>
      <c r="AF575" s="83">
        <v>0</v>
      </c>
      <c r="AG575" s="83">
        <v>0</v>
      </c>
      <c r="AH575" s="83">
        <v>0</v>
      </c>
      <c r="AI575" s="83">
        <v>69672.520804434505</v>
      </c>
      <c r="AJ575" s="83">
        <v>0</v>
      </c>
      <c r="AK575" s="83">
        <v>5162577.5103431502</v>
      </c>
      <c r="AL575" s="83">
        <v>0</v>
      </c>
      <c r="AM575" s="83">
        <v>0</v>
      </c>
      <c r="AN575" s="83">
        <v>5573153.4599904902</v>
      </c>
      <c r="AO575" s="83">
        <v>0</v>
      </c>
      <c r="AP575" s="83">
        <v>0</v>
      </c>
    </row>
    <row r="576" spans="1:42" x14ac:dyDescent="0.2">
      <c r="A576" s="83" t="s">
        <v>344</v>
      </c>
      <c r="B576" s="83">
        <v>2048</v>
      </c>
      <c r="C576" s="83" t="s">
        <v>345</v>
      </c>
      <c r="D576" s="83" t="s">
        <v>297</v>
      </c>
      <c r="E576" s="83">
        <v>0</v>
      </c>
      <c r="F576" s="83">
        <v>0</v>
      </c>
      <c r="G576" s="83">
        <v>0</v>
      </c>
      <c r="H576" s="83">
        <v>0</v>
      </c>
      <c r="I576" s="83">
        <v>954.986226236226</v>
      </c>
      <c r="J576" s="83">
        <v>1261.8715016025301</v>
      </c>
      <c r="K576" s="83">
        <v>0</v>
      </c>
      <c r="L576" s="83">
        <v>0</v>
      </c>
      <c r="M576" s="83">
        <v>35.177272727272701</v>
      </c>
      <c r="N576" s="83">
        <v>0</v>
      </c>
      <c r="O576" s="83">
        <v>0</v>
      </c>
      <c r="P576" s="83">
        <v>616.317879482124</v>
      </c>
      <c r="Q576" s="83">
        <v>0</v>
      </c>
      <c r="R576" s="83">
        <v>0</v>
      </c>
      <c r="S576" s="83">
        <v>0</v>
      </c>
      <c r="T576" s="83">
        <v>38</v>
      </c>
      <c r="U576" s="83">
        <v>0</v>
      </c>
      <c r="V576" s="83">
        <v>609525.81867795705</v>
      </c>
      <c r="W576" s="83">
        <v>0</v>
      </c>
      <c r="X576" s="83">
        <v>0</v>
      </c>
      <c r="Y576" s="83">
        <v>0</v>
      </c>
      <c r="Z576" s="83">
        <v>0</v>
      </c>
      <c r="AA576" s="83">
        <v>57261.714224750001</v>
      </c>
      <c r="AB576" s="83">
        <v>0</v>
      </c>
      <c r="AC576" s="83">
        <v>0</v>
      </c>
      <c r="AD576" s="83">
        <v>0</v>
      </c>
      <c r="AE576" s="83">
        <v>58088.800320000002</v>
      </c>
      <c r="AF576" s="83">
        <v>0</v>
      </c>
      <c r="AG576" s="83">
        <v>0</v>
      </c>
      <c r="AH576" s="83">
        <v>0</v>
      </c>
      <c r="AI576" s="83">
        <v>2395351.6918570199</v>
      </c>
      <c r="AJ576" s="83">
        <v>0</v>
      </c>
      <c r="AK576" s="83">
        <v>5407912.6893004496</v>
      </c>
      <c r="AL576" s="83">
        <v>0</v>
      </c>
      <c r="AM576" s="83">
        <v>0</v>
      </c>
      <c r="AN576" s="83">
        <v>8528140.7143801898</v>
      </c>
      <c r="AO576" s="83">
        <v>0</v>
      </c>
      <c r="AP576" s="83">
        <v>0</v>
      </c>
    </row>
    <row r="577" spans="1:42" x14ac:dyDescent="0.2">
      <c r="A577" s="83" t="s">
        <v>344</v>
      </c>
      <c r="B577" s="83">
        <v>2050</v>
      </c>
      <c r="C577" s="83" t="s">
        <v>345</v>
      </c>
      <c r="D577" s="83" t="s">
        <v>297</v>
      </c>
      <c r="E577" s="83">
        <v>0</v>
      </c>
      <c r="F577" s="83">
        <v>0</v>
      </c>
      <c r="G577" s="83">
        <v>0</v>
      </c>
      <c r="H577" s="83">
        <v>0</v>
      </c>
      <c r="I577" s="83">
        <v>954.986226236226</v>
      </c>
      <c r="J577" s="83">
        <v>1750.7375806970499</v>
      </c>
      <c r="K577" s="83">
        <v>0</v>
      </c>
      <c r="L577" s="83">
        <v>0</v>
      </c>
      <c r="M577" s="83">
        <v>37.653636363636402</v>
      </c>
      <c r="N577" s="83">
        <v>0</v>
      </c>
      <c r="O577" s="83">
        <v>0</v>
      </c>
      <c r="P577" s="83">
        <v>616.317879482124</v>
      </c>
      <c r="Q577" s="83">
        <v>0</v>
      </c>
      <c r="R577" s="83">
        <v>0</v>
      </c>
      <c r="S577" s="83">
        <v>0</v>
      </c>
      <c r="T577" s="83">
        <v>38</v>
      </c>
      <c r="U577" s="83">
        <v>0</v>
      </c>
      <c r="V577" s="83">
        <v>109975.217853836</v>
      </c>
      <c r="W577" s="83">
        <v>0</v>
      </c>
      <c r="X577" s="83">
        <v>0</v>
      </c>
      <c r="Y577" s="83">
        <v>0</v>
      </c>
      <c r="Z577" s="83">
        <v>0</v>
      </c>
      <c r="AA577" s="83">
        <v>47463.504938674298</v>
      </c>
      <c r="AB577" s="83">
        <v>0</v>
      </c>
      <c r="AC577" s="83">
        <v>0</v>
      </c>
      <c r="AD577" s="83">
        <v>0</v>
      </c>
      <c r="AE577" s="83">
        <v>58088.800320000002</v>
      </c>
      <c r="AF577" s="83">
        <v>0</v>
      </c>
      <c r="AG577" s="83">
        <v>0</v>
      </c>
      <c r="AH577" s="83">
        <v>0</v>
      </c>
      <c r="AI577" s="83">
        <v>2467880.7376277898</v>
      </c>
      <c r="AJ577" s="83">
        <v>0</v>
      </c>
      <c r="AK577" s="83">
        <v>7427964.5408722404</v>
      </c>
      <c r="AL577" s="83">
        <v>0</v>
      </c>
      <c r="AM577" s="83">
        <v>0</v>
      </c>
      <c r="AN577" s="83">
        <v>10111372.8016125</v>
      </c>
      <c r="AO577" s="83">
        <v>0</v>
      </c>
      <c r="AP577" s="83">
        <v>0</v>
      </c>
    </row>
    <row r="578" spans="1:42" x14ac:dyDescent="0.2">
      <c r="A578" s="83" t="s">
        <v>346</v>
      </c>
      <c r="B578" s="83">
        <v>2020</v>
      </c>
      <c r="C578" s="83" t="s">
        <v>345</v>
      </c>
      <c r="D578" s="83" t="s">
        <v>297</v>
      </c>
      <c r="E578" s="83">
        <v>0</v>
      </c>
      <c r="F578" s="83">
        <v>1773.999</v>
      </c>
      <c r="G578" s="83">
        <v>0</v>
      </c>
      <c r="H578" s="83">
        <v>111.9</v>
      </c>
      <c r="I578" s="83">
        <v>12</v>
      </c>
      <c r="J578" s="83">
        <v>2119.4</v>
      </c>
      <c r="K578" s="83">
        <v>0</v>
      </c>
      <c r="L578" s="83">
        <v>220</v>
      </c>
      <c r="M578" s="83">
        <v>24.378181818181801</v>
      </c>
      <c r="N578" s="83">
        <v>0</v>
      </c>
      <c r="O578" s="83">
        <v>0</v>
      </c>
      <c r="P578" s="83">
        <v>0.72111308894311699</v>
      </c>
      <c r="Q578" s="83">
        <v>0</v>
      </c>
      <c r="R578" s="83">
        <v>0</v>
      </c>
      <c r="S578" s="83">
        <v>0</v>
      </c>
      <c r="T578" s="83">
        <v>245.6</v>
      </c>
      <c r="U578" s="83">
        <v>120.4</v>
      </c>
      <c r="V578" s="83">
        <v>2827.1855768902601</v>
      </c>
      <c r="W578" s="83">
        <v>0</v>
      </c>
      <c r="X578" s="83">
        <v>0</v>
      </c>
      <c r="Y578" s="83">
        <v>2104542.3939385</v>
      </c>
      <c r="Z578" s="83">
        <v>0</v>
      </c>
      <c r="AA578" s="83">
        <v>38043.988184959999</v>
      </c>
      <c r="AB578" s="83">
        <v>76912</v>
      </c>
      <c r="AC578" s="83">
        <v>9802.4399999999896</v>
      </c>
      <c r="AD578" s="83">
        <v>0</v>
      </c>
      <c r="AE578" s="83">
        <v>1021640.55539561</v>
      </c>
      <c r="AF578" s="83">
        <v>0</v>
      </c>
      <c r="AG578" s="83">
        <v>0</v>
      </c>
      <c r="AH578" s="83">
        <v>0</v>
      </c>
      <c r="AI578" s="83">
        <v>27837.367806035301</v>
      </c>
      <c r="AJ578" s="83">
        <v>0</v>
      </c>
      <c r="AK578" s="83">
        <v>7270823.6327716401</v>
      </c>
      <c r="AL578" s="83">
        <v>0</v>
      </c>
      <c r="AM578" s="83">
        <v>0</v>
      </c>
      <c r="AN578" s="83">
        <v>10552429.563673601</v>
      </c>
      <c r="AO578" s="83">
        <v>2.0182730321347702</v>
      </c>
      <c r="AP578" s="83">
        <v>191.26145500014499</v>
      </c>
    </row>
    <row r="579" spans="1:42" x14ac:dyDescent="0.2">
      <c r="A579" s="83" t="s">
        <v>346</v>
      </c>
      <c r="B579" s="83">
        <v>2022</v>
      </c>
      <c r="C579" s="83" t="s">
        <v>345</v>
      </c>
      <c r="D579" s="83" t="s">
        <v>297</v>
      </c>
      <c r="E579" s="83">
        <v>0</v>
      </c>
      <c r="F579" s="83">
        <v>1773.999</v>
      </c>
      <c r="G579" s="83">
        <v>0</v>
      </c>
      <c r="H579" s="83">
        <v>87.5</v>
      </c>
      <c r="I579" s="83">
        <v>12</v>
      </c>
      <c r="J579" s="83">
        <v>2185.4</v>
      </c>
      <c r="K579" s="83">
        <v>0</v>
      </c>
      <c r="L579" s="83">
        <v>220</v>
      </c>
      <c r="M579" s="83">
        <v>25.1190909090909</v>
      </c>
      <c r="N579" s="83">
        <v>0</v>
      </c>
      <c r="O579" s="83">
        <v>0</v>
      </c>
      <c r="P579" s="83">
        <v>0.72111308894311699</v>
      </c>
      <c r="Q579" s="83">
        <v>0</v>
      </c>
      <c r="R579" s="83">
        <v>0</v>
      </c>
      <c r="S579" s="83">
        <v>0</v>
      </c>
      <c r="T579" s="83">
        <v>245.6</v>
      </c>
      <c r="U579" s="83">
        <v>119</v>
      </c>
      <c r="V579" s="83">
        <v>0</v>
      </c>
      <c r="W579" s="83">
        <v>0</v>
      </c>
      <c r="X579" s="83">
        <v>0</v>
      </c>
      <c r="Y579" s="83">
        <v>3076690.8614751999</v>
      </c>
      <c r="Z579" s="83">
        <v>0</v>
      </c>
      <c r="AA579" s="83">
        <v>39200.232605110003</v>
      </c>
      <c r="AB579" s="83">
        <v>8360</v>
      </c>
      <c r="AC579" s="83">
        <v>7665</v>
      </c>
      <c r="AD579" s="83">
        <v>0</v>
      </c>
      <c r="AE579" s="83">
        <v>1021640.55539561</v>
      </c>
      <c r="AF579" s="83">
        <v>0</v>
      </c>
      <c r="AG579" s="83">
        <v>0</v>
      </c>
      <c r="AH579" s="83">
        <v>0</v>
      </c>
      <c r="AI579" s="83">
        <v>27449.992468992801</v>
      </c>
      <c r="AJ579" s="83">
        <v>0</v>
      </c>
      <c r="AK579" s="83">
        <v>7961659.42269086</v>
      </c>
      <c r="AL579" s="83">
        <v>0</v>
      </c>
      <c r="AM579" s="83">
        <v>0</v>
      </c>
      <c r="AN579" s="83">
        <v>12142666.0646357</v>
      </c>
      <c r="AO579" s="83">
        <v>3.00401264064371</v>
      </c>
      <c r="AP579" s="83">
        <v>247.393169230979</v>
      </c>
    </row>
    <row r="580" spans="1:42" x14ac:dyDescent="0.2">
      <c r="A580" s="83" t="s">
        <v>346</v>
      </c>
      <c r="B580" s="83">
        <v>2024</v>
      </c>
      <c r="C580" s="83" t="s">
        <v>345</v>
      </c>
      <c r="D580" s="83" t="s">
        <v>297</v>
      </c>
      <c r="E580" s="83">
        <v>0</v>
      </c>
      <c r="F580" s="83">
        <v>1673.999</v>
      </c>
      <c r="G580" s="83">
        <v>0</v>
      </c>
      <c r="H580" s="83">
        <v>72.099999999999994</v>
      </c>
      <c r="I580" s="83">
        <v>12</v>
      </c>
      <c r="J580" s="83">
        <v>2185.4</v>
      </c>
      <c r="K580" s="83">
        <v>0</v>
      </c>
      <c r="L580" s="83">
        <v>220</v>
      </c>
      <c r="M580" s="83">
        <v>26.615454545454501</v>
      </c>
      <c r="N580" s="83">
        <v>0</v>
      </c>
      <c r="O580" s="83">
        <v>0</v>
      </c>
      <c r="P580" s="83">
        <v>0.87026397332713501</v>
      </c>
      <c r="Q580" s="83">
        <v>0</v>
      </c>
      <c r="R580" s="83">
        <v>0</v>
      </c>
      <c r="S580" s="83">
        <v>0</v>
      </c>
      <c r="T580" s="83">
        <v>245.6</v>
      </c>
      <c r="U580" s="83">
        <v>32.6</v>
      </c>
      <c r="V580" s="83">
        <v>48.422987511296199</v>
      </c>
      <c r="W580" s="83">
        <v>0</v>
      </c>
      <c r="X580" s="83">
        <v>0</v>
      </c>
      <c r="Y580" s="83">
        <v>2864170.3064391501</v>
      </c>
      <c r="Z580" s="83">
        <v>0</v>
      </c>
      <c r="AA580" s="83">
        <v>41535.42072237</v>
      </c>
      <c r="AB580" s="83">
        <v>8360</v>
      </c>
      <c r="AC580" s="83">
        <v>6315.96</v>
      </c>
      <c r="AD580" s="83">
        <v>0</v>
      </c>
      <c r="AE580" s="83">
        <v>1021687.77085322</v>
      </c>
      <c r="AF580" s="83">
        <v>0</v>
      </c>
      <c r="AG580" s="83">
        <v>0</v>
      </c>
      <c r="AH580" s="83">
        <v>0</v>
      </c>
      <c r="AI580" s="83">
        <v>27066.7245413938</v>
      </c>
      <c r="AJ580" s="83">
        <v>0</v>
      </c>
      <c r="AK580" s="83">
        <v>7939653.0821289197</v>
      </c>
      <c r="AL580" s="83">
        <v>0</v>
      </c>
      <c r="AM580" s="83">
        <v>0</v>
      </c>
      <c r="AN580" s="83">
        <v>11908837.6876725</v>
      </c>
      <c r="AO580" s="83">
        <v>2.7872837560347699</v>
      </c>
      <c r="AP580" s="83">
        <v>234.051704216274</v>
      </c>
    </row>
    <row r="581" spans="1:42" x14ac:dyDescent="0.2">
      <c r="A581" s="83" t="s">
        <v>346</v>
      </c>
      <c r="B581" s="83">
        <v>2026</v>
      </c>
      <c r="C581" s="83" t="s">
        <v>345</v>
      </c>
      <c r="D581" s="83" t="s">
        <v>297</v>
      </c>
      <c r="E581" s="83">
        <v>0</v>
      </c>
      <c r="F581" s="83">
        <v>1673.999</v>
      </c>
      <c r="G581" s="83">
        <v>0</v>
      </c>
      <c r="H581" s="83">
        <v>70.099999999999994</v>
      </c>
      <c r="I581" s="83">
        <v>17.7173189365678</v>
      </c>
      <c r="J581" s="83">
        <v>2185.4</v>
      </c>
      <c r="K581" s="83">
        <v>0</v>
      </c>
      <c r="L581" s="83">
        <v>220</v>
      </c>
      <c r="M581" s="83">
        <v>29.477272727272702</v>
      </c>
      <c r="N581" s="83">
        <v>0</v>
      </c>
      <c r="O581" s="83">
        <v>0</v>
      </c>
      <c r="P581" s="83">
        <v>0.87026397332713501</v>
      </c>
      <c r="Q581" s="83">
        <v>0</v>
      </c>
      <c r="R581" s="83">
        <v>0</v>
      </c>
      <c r="S581" s="83">
        <v>0</v>
      </c>
      <c r="T581" s="83">
        <v>245.6</v>
      </c>
      <c r="U581" s="83">
        <v>31.3</v>
      </c>
      <c r="V581" s="83">
        <v>0</v>
      </c>
      <c r="W581" s="83">
        <v>0</v>
      </c>
      <c r="X581" s="83">
        <v>0</v>
      </c>
      <c r="Y581" s="83">
        <v>4323034.9394730702</v>
      </c>
      <c r="Z581" s="83">
        <v>0</v>
      </c>
      <c r="AA581" s="83">
        <v>46001.503464250003</v>
      </c>
      <c r="AB581" s="83">
        <v>8360</v>
      </c>
      <c r="AC581" s="83">
        <v>6140.76</v>
      </c>
      <c r="AD581" s="83">
        <v>0</v>
      </c>
      <c r="AE581" s="83">
        <v>1021749.87883939</v>
      </c>
      <c r="AF581" s="83">
        <v>0</v>
      </c>
      <c r="AG581" s="83">
        <v>0</v>
      </c>
      <c r="AH581" s="83">
        <v>0</v>
      </c>
      <c r="AI581" s="83">
        <v>40583.259818494102</v>
      </c>
      <c r="AJ581" s="83">
        <v>0</v>
      </c>
      <c r="AK581" s="83">
        <v>7897489.8324928097</v>
      </c>
      <c r="AL581" s="83">
        <v>0</v>
      </c>
      <c r="AM581" s="83">
        <v>0</v>
      </c>
      <c r="AN581" s="83">
        <v>13343360.174087999</v>
      </c>
      <c r="AO581" s="83">
        <v>4.3095257631990798</v>
      </c>
      <c r="AP581" s="83">
        <v>322.971553414852</v>
      </c>
    </row>
    <row r="582" spans="1:42" x14ac:dyDescent="0.2">
      <c r="A582" s="83" t="s">
        <v>346</v>
      </c>
      <c r="B582" s="83">
        <v>2028</v>
      </c>
      <c r="C582" s="83" t="s">
        <v>345</v>
      </c>
      <c r="D582" s="83" t="s">
        <v>297</v>
      </c>
      <c r="E582" s="83">
        <v>0</v>
      </c>
      <c r="F582" s="83">
        <v>1596.999</v>
      </c>
      <c r="G582" s="83">
        <v>0</v>
      </c>
      <c r="H582" s="83">
        <v>70.099999999999994</v>
      </c>
      <c r="I582" s="83">
        <v>18.098526214919598</v>
      </c>
      <c r="J582" s="83">
        <v>2185.4</v>
      </c>
      <c r="K582" s="83">
        <v>0</v>
      </c>
      <c r="L582" s="83">
        <v>220</v>
      </c>
      <c r="M582" s="83">
        <v>34.317272727272702</v>
      </c>
      <c r="N582" s="83">
        <v>0</v>
      </c>
      <c r="O582" s="83">
        <v>0</v>
      </c>
      <c r="P582" s="83">
        <v>1.4883340262029601</v>
      </c>
      <c r="Q582" s="83">
        <v>0</v>
      </c>
      <c r="R582" s="83">
        <v>0</v>
      </c>
      <c r="S582" s="83">
        <v>0</v>
      </c>
      <c r="T582" s="83">
        <v>245.6</v>
      </c>
      <c r="U582" s="83">
        <v>31.3</v>
      </c>
      <c r="V582" s="83">
        <v>313.43018070059497</v>
      </c>
      <c r="W582" s="83">
        <v>0</v>
      </c>
      <c r="X582" s="83">
        <v>0</v>
      </c>
      <c r="Y582" s="83">
        <v>3631941.3599442099</v>
      </c>
      <c r="Z582" s="83">
        <v>0</v>
      </c>
      <c r="AA582" s="83">
        <v>53554.687872690003</v>
      </c>
      <c r="AB582" s="83">
        <v>0</v>
      </c>
      <c r="AC582" s="83">
        <v>6140.76</v>
      </c>
      <c r="AD582" s="83">
        <v>0</v>
      </c>
      <c r="AE582" s="83">
        <v>1021749.87883939</v>
      </c>
      <c r="AF582" s="83">
        <v>0</v>
      </c>
      <c r="AG582" s="83">
        <v>0</v>
      </c>
      <c r="AH582" s="83">
        <v>0</v>
      </c>
      <c r="AI582" s="83">
        <v>40960.6165330519</v>
      </c>
      <c r="AJ582" s="83">
        <v>0</v>
      </c>
      <c r="AK582" s="83">
        <v>7858417.0595418802</v>
      </c>
      <c r="AL582" s="83">
        <v>0</v>
      </c>
      <c r="AM582" s="83">
        <v>0</v>
      </c>
      <c r="AN582" s="83">
        <v>12613077.7929119</v>
      </c>
      <c r="AO582" s="83">
        <v>3.5171219101947599</v>
      </c>
      <c r="AP582" s="83">
        <v>278.84723839341098</v>
      </c>
    </row>
    <row r="583" spans="1:42" x14ac:dyDescent="0.2">
      <c r="A583" s="83" t="s">
        <v>346</v>
      </c>
      <c r="B583" s="83">
        <v>2030</v>
      </c>
      <c r="C583" s="83" t="s">
        <v>345</v>
      </c>
      <c r="D583" s="83" t="s">
        <v>297</v>
      </c>
      <c r="E583" s="83">
        <v>0</v>
      </c>
      <c r="F583" s="83">
        <v>1596.999</v>
      </c>
      <c r="G583" s="83">
        <v>0</v>
      </c>
      <c r="H583" s="83">
        <v>70.099999999999994</v>
      </c>
      <c r="I583" s="83">
        <v>18.098526214919598</v>
      </c>
      <c r="J583" s="83">
        <v>2185.4</v>
      </c>
      <c r="K583" s="83">
        <v>0</v>
      </c>
      <c r="L583" s="83">
        <v>220</v>
      </c>
      <c r="M583" s="83">
        <v>45.756363636363602</v>
      </c>
      <c r="N583" s="83">
        <v>0</v>
      </c>
      <c r="O583" s="83">
        <v>0</v>
      </c>
      <c r="P583" s="83">
        <v>1.4883340262029601</v>
      </c>
      <c r="Q583" s="83">
        <v>0</v>
      </c>
      <c r="R583" s="83">
        <v>0</v>
      </c>
      <c r="S583" s="83">
        <v>0</v>
      </c>
      <c r="T583" s="83">
        <v>245.6</v>
      </c>
      <c r="U583" s="83">
        <v>30.3</v>
      </c>
      <c r="V583" s="83">
        <v>58.342693827156097</v>
      </c>
      <c r="W583" s="83">
        <v>0</v>
      </c>
      <c r="X583" s="83">
        <v>0</v>
      </c>
      <c r="Y583" s="83">
        <v>3578402.9876769199</v>
      </c>
      <c r="Z583" s="83">
        <v>0</v>
      </c>
      <c r="AA583" s="83">
        <v>71406.250496919994</v>
      </c>
      <c r="AB583" s="83">
        <v>0</v>
      </c>
      <c r="AC583" s="83">
        <v>6140.76</v>
      </c>
      <c r="AD583" s="83">
        <v>0</v>
      </c>
      <c r="AE583" s="83">
        <v>1021749.87883939</v>
      </c>
      <c r="AF583" s="83">
        <v>0</v>
      </c>
      <c r="AG583" s="83">
        <v>0</v>
      </c>
      <c r="AH583" s="83">
        <v>0</v>
      </c>
      <c r="AI583" s="83">
        <v>40367.177272193701</v>
      </c>
      <c r="AJ583" s="83">
        <v>0</v>
      </c>
      <c r="AK583" s="83">
        <v>7818064.8250196604</v>
      </c>
      <c r="AL583" s="83">
        <v>0</v>
      </c>
      <c r="AM583" s="83">
        <v>0</v>
      </c>
      <c r="AN583" s="83">
        <v>12536190.2219989</v>
      </c>
      <c r="AO583" s="83">
        <v>3.4622557862952199</v>
      </c>
      <c r="AP583" s="83">
        <v>276.18085917518601</v>
      </c>
    </row>
    <row r="584" spans="1:42" x14ac:dyDescent="0.2">
      <c r="A584" s="83" t="s">
        <v>346</v>
      </c>
      <c r="B584" s="83">
        <v>2032</v>
      </c>
      <c r="C584" s="83" t="s">
        <v>345</v>
      </c>
      <c r="D584" s="83" t="s">
        <v>297</v>
      </c>
      <c r="E584" s="83">
        <v>0</v>
      </c>
      <c r="F584" s="83">
        <v>1596.999</v>
      </c>
      <c r="G584" s="83">
        <v>0</v>
      </c>
      <c r="H584" s="83">
        <v>70.099999999999994</v>
      </c>
      <c r="I584" s="83">
        <v>18.098526214919598</v>
      </c>
      <c r="J584" s="83">
        <v>2185.4</v>
      </c>
      <c r="K584" s="83">
        <v>0</v>
      </c>
      <c r="L584" s="83">
        <v>220</v>
      </c>
      <c r="M584" s="83">
        <v>58.02</v>
      </c>
      <c r="N584" s="83">
        <v>0</v>
      </c>
      <c r="O584" s="83">
        <v>0</v>
      </c>
      <c r="P584" s="83">
        <v>3.27977408819355</v>
      </c>
      <c r="Q584" s="83">
        <v>0</v>
      </c>
      <c r="R584" s="83">
        <v>0</v>
      </c>
      <c r="S584" s="83">
        <v>0</v>
      </c>
      <c r="T584" s="83">
        <v>245.6</v>
      </c>
      <c r="U584" s="83">
        <v>30.3</v>
      </c>
      <c r="V584" s="83">
        <v>1227.5472059285</v>
      </c>
      <c r="W584" s="83">
        <v>0</v>
      </c>
      <c r="X584" s="83">
        <v>0</v>
      </c>
      <c r="Y584" s="83">
        <v>1645365.8614751999</v>
      </c>
      <c r="Z584" s="83">
        <v>0</v>
      </c>
      <c r="AA584" s="83">
        <v>90544.57838382</v>
      </c>
      <c r="AB584" s="83">
        <v>0</v>
      </c>
      <c r="AC584" s="83">
        <v>6140.76</v>
      </c>
      <c r="AD584" s="83">
        <v>0</v>
      </c>
      <c r="AE584" s="83">
        <v>1021749.87883939</v>
      </c>
      <c r="AF584" s="83">
        <v>0</v>
      </c>
      <c r="AG584" s="83">
        <v>0</v>
      </c>
      <c r="AH584" s="83">
        <v>0</v>
      </c>
      <c r="AI584" s="83">
        <v>39824.241881271599</v>
      </c>
      <c r="AJ584" s="83">
        <v>0</v>
      </c>
      <c r="AK584" s="83">
        <v>7777987.4054180495</v>
      </c>
      <c r="AL584" s="83">
        <v>0</v>
      </c>
      <c r="AM584" s="83">
        <v>0</v>
      </c>
      <c r="AN584" s="83">
        <v>10582840.2732036</v>
      </c>
      <c r="AO584" s="83">
        <v>1.48127933936371</v>
      </c>
      <c r="AP584" s="83">
        <v>139.969923113589</v>
      </c>
    </row>
    <row r="585" spans="1:42" x14ac:dyDescent="0.2">
      <c r="A585" s="83" t="s">
        <v>346</v>
      </c>
      <c r="B585" s="83">
        <v>2034</v>
      </c>
      <c r="C585" s="83" t="s">
        <v>345</v>
      </c>
      <c r="D585" s="83" t="s">
        <v>297</v>
      </c>
      <c r="E585" s="83">
        <v>0</v>
      </c>
      <c r="F585" s="83">
        <v>1596.999</v>
      </c>
      <c r="G585" s="83">
        <v>0</v>
      </c>
      <c r="H585" s="83">
        <v>70.099999999999994</v>
      </c>
      <c r="I585" s="83">
        <v>19.235132945379799</v>
      </c>
      <c r="J585" s="83">
        <v>2185.4</v>
      </c>
      <c r="K585" s="83">
        <v>0</v>
      </c>
      <c r="L585" s="83">
        <v>220</v>
      </c>
      <c r="M585" s="83">
        <v>72.9345454545454</v>
      </c>
      <c r="N585" s="83">
        <v>0</v>
      </c>
      <c r="O585" s="83">
        <v>0</v>
      </c>
      <c r="P585" s="83">
        <v>3.27977408819355</v>
      </c>
      <c r="Q585" s="83">
        <v>0</v>
      </c>
      <c r="R585" s="83">
        <v>0</v>
      </c>
      <c r="S585" s="83">
        <v>0</v>
      </c>
      <c r="T585" s="83">
        <v>245.6</v>
      </c>
      <c r="U585" s="83">
        <v>29.3</v>
      </c>
      <c r="V585" s="83">
        <v>377.39173970784799</v>
      </c>
      <c r="W585" s="83">
        <v>0</v>
      </c>
      <c r="X585" s="83">
        <v>0</v>
      </c>
      <c r="Y585" s="83">
        <v>2592178.69072945</v>
      </c>
      <c r="Z585" s="83">
        <v>0</v>
      </c>
      <c r="AA585" s="83">
        <v>113819.84949668001</v>
      </c>
      <c r="AB585" s="83">
        <v>0</v>
      </c>
      <c r="AC585" s="83">
        <v>6140.76</v>
      </c>
      <c r="AD585" s="83">
        <v>0</v>
      </c>
      <c r="AE585" s="83">
        <v>1021749.87883939</v>
      </c>
      <c r="AF585" s="83">
        <v>0</v>
      </c>
      <c r="AG585" s="83">
        <v>0</v>
      </c>
      <c r="AH585" s="83">
        <v>0</v>
      </c>
      <c r="AI585" s="83">
        <v>41834.414542928003</v>
      </c>
      <c r="AJ585" s="83">
        <v>0</v>
      </c>
      <c r="AK585" s="83">
        <v>7738070.86467453</v>
      </c>
      <c r="AL585" s="83">
        <v>0</v>
      </c>
      <c r="AM585" s="83">
        <v>0</v>
      </c>
      <c r="AN585" s="83">
        <v>11514171.8500227</v>
      </c>
      <c r="AO585" s="83">
        <v>2.4515731267834799</v>
      </c>
      <c r="AP585" s="83">
        <v>212.91788577731199</v>
      </c>
    </row>
    <row r="586" spans="1:42" x14ac:dyDescent="0.2">
      <c r="A586" s="83" t="s">
        <v>346</v>
      </c>
      <c r="B586" s="83">
        <v>2036</v>
      </c>
      <c r="C586" s="83" t="s">
        <v>345</v>
      </c>
      <c r="D586" s="83" t="s">
        <v>297</v>
      </c>
      <c r="E586" s="83">
        <v>0</v>
      </c>
      <c r="F586" s="83">
        <v>1596.999</v>
      </c>
      <c r="G586" s="83">
        <v>0</v>
      </c>
      <c r="H586" s="83">
        <v>70.099999999999994</v>
      </c>
      <c r="I586" s="83">
        <v>19.235132945379799</v>
      </c>
      <c r="J586" s="83">
        <v>2139.0023999999999</v>
      </c>
      <c r="K586" s="83">
        <v>0</v>
      </c>
      <c r="L586" s="83">
        <v>220</v>
      </c>
      <c r="M586" s="83">
        <v>88.349090909090904</v>
      </c>
      <c r="N586" s="83">
        <v>0</v>
      </c>
      <c r="O586" s="83">
        <v>0</v>
      </c>
      <c r="P586" s="83">
        <v>3.2226130465907201</v>
      </c>
      <c r="Q586" s="83">
        <v>0</v>
      </c>
      <c r="R586" s="83">
        <v>0</v>
      </c>
      <c r="S586" s="83">
        <v>0</v>
      </c>
      <c r="T586" s="83">
        <v>245.6</v>
      </c>
      <c r="U586" s="83">
        <v>29.3</v>
      </c>
      <c r="V586" s="83">
        <v>1804.3426687583201</v>
      </c>
      <c r="W586" s="83">
        <v>0</v>
      </c>
      <c r="X586" s="83">
        <v>0</v>
      </c>
      <c r="Y586" s="83">
        <v>1645365.8614751999</v>
      </c>
      <c r="Z586" s="83">
        <v>0</v>
      </c>
      <c r="AA586" s="83">
        <v>137875.40825504001</v>
      </c>
      <c r="AB586" s="83">
        <v>0</v>
      </c>
      <c r="AC586" s="83">
        <v>6140.76</v>
      </c>
      <c r="AD586" s="83">
        <v>0</v>
      </c>
      <c r="AE586" s="83">
        <v>1021749.87883939</v>
      </c>
      <c r="AF586" s="83">
        <v>0</v>
      </c>
      <c r="AG586" s="83">
        <v>0</v>
      </c>
      <c r="AH586" s="83">
        <v>0</v>
      </c>
      <c r="AI586" s="83">
        <v>41563.787175335601</v>
      </c>
      <c r="AJ586" s="83">
        <v>0</v>
      </c>
      <c r="AK586" s="83">
        <v>7596501.9938956602</v>
      </c>
      <c r="AL586" s="83">
        <v>0</v>
      </c>
      <c r="AM586" s="83">
        <v>0</v>
      </c>
      <c r="AN586" s="83">
        <v>10451002.032309299</v>
      </c>
      <c r="AO586" s="83">
        <v>1.48127933936371</v>
      </c>
      <c r="AP586" s="83">
        <v>141.73562829519199</v>
      </c>
    </row>
    <row r="587" spans="1:42" x14ac:dyDescent="0.2">
      <c r="A587" s="83" t="s">
        <v>346</v>
      </c>
      <c r="B587" s="83">
        <v>2038</v>
      </c>
      <c r="C587" s="83" t="s">
        <v>345</v>
      </c>
      <c r="D587" s="83" t="s">
        <v>297</v>
      </c>
      <c r="E587" s="83">
        <v>0</v>
      </c>
      <c r="F587" s="83">
        <v>1596.999</v>
      </c>
      <c r="G587" s="83">
        <v>0</v>
      </c>
      <c r="H587" s="83">
        <v>70.099999999999994</v>
      </c>
      <c r="I587" s="83">
        <v>19.235132945379799</v>
      </c>
      <c r="J587" s="83">
        <v>2198.4023999999999</v>
      </c>
      <c r="K587" s="83">
        <v>0</v>
      </c>
      <c r="L587" s="83">
        <v>220</v>
      </c>
      <c r="M587" s="83">
        <v>103.36181818181799</v>
      </c>
      <c r="N587" s="83">
        <v>0</v>
      </c>
      <c r="O587" s="83">
        <v>0</v>
      </c>
      <c r="P587" s="83">
        <v>7.6413480019331796</v>
      </c>
      <c r="Q587" s="83">
        <v>0</v>
      </c>
      <c r="R587" s="83">
        <v>0</v>
      </c>
      <c r="S587" s="83">
        <v>0</v>
      </c>
      <c r="T587" s="83">
        <v>245.6</v>
      </c>
      <c r="U587" s="83">
        <v>28</v>
      </c>
      <c r="V587" s="83">
        <v>7618.2598454803401</v>
      </c>
      <c r="W587" s="83">
        <v>0</v>
      </c>
      <c r="X587" s="83">
        <v>0</v>
      </c>
      <c r="Y587" s="83">
        <v>1612127.5782795199</v>
      </c>
      <c r="Z587" s="83">
        <v>0</v>
      </c>
      <c r="AA587" s="83">
        <v>161303.89948738</v>
      </c>
      <c r="AB587" s="83">
        <v>0</v>
      </c>
      <c r="AC587" s="83">
        <v>6140.76</v>
      </c>
      <c r="AD587" s="83">
        <v>0</v>
      </c>
      <c r="AE587" s="83">
        <v>1021749.87883939</v>
      </c>
      <c r="AF587" s="83">
        <v>0</v>
      </c>
      <c r="AG587" s="83">
        <v>0</v>
      </c>
      <c r="AH587" s="83">
        <v>0</v>
      </c>
      <c r="AI587" s="83">
        <v>40984.112852918399</v>
      </c>
      <c r="AJ587" s="83">
        <v>0</v>
      </c>
      <c r="AK587" s="83">
        <v>7816222.9618875897</v>
      </c>
      <c r="AL587" s="83">
        <v>0</v>
      </c>
      <c r="AM587" s="83">
        <v>0</v>
      </c>
      <c r="AN587" s="83">
        <v>10666147.4511922</v>
      </c>
      <c r="AO587" s="83">
        <v>1.4515443712168601</v>
      </c>
      <c r="AP587" s="83">
        <v>136.08890912665899</v>
      </c>
    </row>
    <row r="588" spans="1:42" x14ac:dyDescent="0.2">
      <c r="A588" s="83" t="s">
        <v>346</v>
      </c>
      <c r="B588" s="83">
        <v>2040</v>
      </c>
      <c r="C588" s="83" t="s">
        <v>345</v>
      </c>
      <c r="D588" s="83" t="s">
        <v>297</v>
      </c>
      <c r="E588" s="83">
        <v>0</v>
      </c>
      <c r="F588" s="83">
        <v>1596.999</v>
      </c>
      <c r="G588" s="83">
        <v>0</v>
      </c>
      <c r="H588" s="83">
        <v>70.099999999999994</v>
      </c>
      <c r="I588" s="83">
        <v>19.235132945379799</v>
      </c>
      <c r="J588" s="83">
        <v>4952.20692022817</v>
      </c>
      <c r="K588" s="83">
        <v>0</v>
      </c>
      <c r="L588" s="83">
        <v>220</v>
      </c>
      <c r="M588" s="83">
        <v>118.535454545455</v>
      </c>
      <c r="N588" s="83">
        <v>0</v>
      </c>
      <c r="O588" s="83">
        <v>0</v>
      </c>
      <c r="P588" s="83">
        <v>467.95295463727598</v>
      </c>
      <c r="Q588" s="83">
        <v>0</v>
      </c>
      <c r="R588" s="83">
        <v>0</v>
      </c>
      <c r="S588" s="83">
        <v>0</v>
      </c>
      <c r="T588" s="83">
        <v>245.6</v>
      </c>
      <c r="U588" s="83">
        <v>28</v>
      </c>
      <c r="V588" s="83">
        <v>424418.47894116899</v>
      </c>
      <c r="W588" s="83">
        <v>0</v>
      </c>
      <c r="X588" s="83">
        <v>0</v>
      </c>
      <c r="Y588" s="83">
        <v>1645365.8614751999</v>
      </c>
      <c r="Z588" s="83">
        <v>0</v>
      </c>
      <c r="AA588" s="83">
        <v>184983.50147109001</v>
      </c>
      <c r="AB588" s="83">
        <v>0</v>
      </c>
      <c r="AC588" s="83">
        <v>6140.76</v>
      </c>
      <c r="AD588" s="83">
        <v>0</v>
      </c>
      <c r="AE588" s="83">
        <v>1021749.87883939</v>
      </c>
      <c r="AF588" s="83">
        <v>0</v>
      </c>
      <c r="AG588" s="83">
        <v>0</v>
      </c>
      <c r="AH588" s="83">
        <v>0</v>
      </c>
      <c r="AI588" s="83">
        <v>40411.9649787792</v>
      </c>
      <c r="AJ588" s="83">
        <v>0</v>
      </c>
      <c r="AK588" s="83">
        <v>19629241.1999107</v>
      </c>
      <c r="AL588" s="83">
        <v>0</v>
      </c>
      <c r="AM588" s="83">
        <v>0</v>
      </c>
      <c r="AN588" s="83">
        <v>22952311.6456163</v>
      </c>
      <c r="AO588" s="83">
        <v>1.48127933936371</v>
      </c>
      <c r="AP588" s="83">
        <v>64.537261528801906</v>
      </c>
    </row>
    <row r="589" spans="1:42" x14ac:dyDescent="0.2">
      <c r="A589" s="83" t="s">
        <v>346</v>
      </c>
      <c r="B589" s="83">
        <v>2042</v>
      </c>
      <c r="C589" s="83" t="s">
        <v>345</v>
      </c>
      <c r="D589" s="83" t="s">
        <v>297</v>
      </c>
      <c r="E589" s="83">
        <v>0</v>
      </c>
      <c r="F589" s="83">
        <v>1596.999</v>
      </c>
      <c r="G589" s="83">
        <v>0</v>
      </c>
      <c r="H589" s="83">
        <v>69</v>
      </c>
      <c r="I589" s="83">
        <v>19.235132945379799</v>
      </c>
      <c r="J589" s="83">
        <v>4708.9069202281698</v>
      </c>
      <c r="K589" s="83">
        <v>0</v>
      </c>
      <c r="L589" s="83">
        <v>220</v>
      </c>
      <c r="M589" s="83">
        <v>131.79545454545499</v>
      </c>
      <c r="N589" s="83">
        <v>0</v>
      </c>
      <c r="O589" s="83">
        <v>0</v>
      </c>
      <c r="P589" s="83">
        <v>616.32191666891799</v>
      </c>
      <c r="Q589" s="83">
        <v>0</v>
      </c>
      <c r="R589" s="83">
        <v>0</v>
      </c>
      <c r="S589" s="83">
        <v>0</v>
      </c>
      <c r="T589" s="83">
        <v>245.6</v>
      </c>
      <c r="U589" s="83">
        <v>28</v>
      </c>
      <c r="V589" s="83">
        <v>84608.542927902105</v>
      </c>
      <c r="W589" s="83">
        <v>0</v>
      </c>
      <c r="X589" s="83">
        <v>0</v>
      </c>
      <c r="Y589" s="83">
        <v>1605799.3785811199</v>
      </c>
      <c r="Z589" s="83">
        <v>0</v>
      </c>
      <c r="AA589" s="83">
        <v>205676.72982974999</v>
      </c>
      <c r="AB589" s="83">
        <v>0</v>
      </c>
      <c r="AC589" s="83">
        <v>6044.4</v>
      </c>
      <c r="AD589" s="83">
        <v>0</v>
      </c>
      <c r="AE589" s="83">
        <v>1021749.87883939</v>
      </c>
      <c r="AF589" s="83">
        <v>0</v>
      </c>
      <c r="AG589" s="83">
        <v>0</v>
      </c>
      <c r="AH589" s="83">
        <v>0</v>
      </c>
      <c r="AI589" s="83">
        <v>39850.040132736001</v>
      </c>
      <c r="AJ589" s="83">
        <v>0</v>
      </c>
      <c r="AK589" s="83">
        <v>18801199.155534301</v>
      </c>
      <c r="AL589" s="83">
        <v>0</v>
      </c>
      <c r="AM589" s="83">
        <v>0</v>
      </c>
      <c r="AN589" s="83">
        <v>21764928.125845201</v>
      </c>
      <c r="AO589" s="83">
        <v>1.4457361376786699</v>
      </c>
      <c r="AP589" s="83">
        <v>66.425036155386906</v>
      </c>
    </row>
    <row r="590" spans="1:42" x14ac:dyDescent="0.2">
      <c r="A590" s="83" t="s">
        <v>346</v>
      </c>
      <c r="B590" s="83">
        <v>2044</v>
      </c>
      <c r="C590" s="83" t="s">
        <v>345</v>
      </c>
      <c r="D590" s="83" t="s">
        <v>297</v>
      </c>
      <c r="E590" s="83">
        <v>0</v>
      </c>
      <c r="F590" s="83">
        <v>1596.999</v>
      </c>
      <c r="G590" s="83">
        <v>0</v>
      </c>
      <c r="H590" s="83">
        <v>69</v>
      </c>
      <c r="I590" s="83">
        <v>19.235132945379799</v>
      </c>
      <c r="J590" s="83">
        <v>4435.5069202281702</v>
      </c>
      <c r="K590" s="83">
        <v>0</v>
      </c>
      <c r="L590" s="83">
        <v>220</v>
      </c>
      <c r="M590" s="83">
        <v>152.108181818182</v>
      </c>
      <c r="N590" s="83">
        <v>0</v>
      </c>
      <c r="O590" s="83">
        <v>0</v>
      </c>
      <c r="P590" s="83">
        <v>623.40715860716</v>
      </c>
      <c r="Q590" s="83">
        <v>0</v>
      </c>
      <c r="R590" s="83">
        <v>0</v>
      </c>
      <c r="S590" s="83">
        <v>0</v>
      </c>
      <c r="T590" s="83">
        <v>245.6</v>
      </c>
      <c r="U590" s="83">
        <v>27.5</v>
      </c>
      <c r="V590" s="83">
        <v>35878.0823718151</v>
      </c>
      <c r="W590" s="83">
        <v>0</v>
      </c>
      <c r="X590" s="83">
        <v>0</v>
      </c>
      <c r="Y590" s="83">
        <v>1605799.3785811199</v>
      </c>
      <c r="Z590" s="83">
        <v>0</v>
      </c>
      <c r="AA590" s="83">
        <v>237376.27010438999</v>
      </c>
      <c r="AB590" s="83">
        <v>0</v>
      </c>
      <c r="AC590" s="83">
        <v>6044.4</v>
      </c>
      <c r="AD590" s="83">
        <v>0</v>
      </c>
      <c r="AE590" s="83">
        <v>1021749.87883939</v>
      </c>
      <c r="AF590" s="83">
        <v>0</v>
      </c>
      <c r="AG590" s="83">
        <v>0</v>
      </c>
      <c r="AH590" s="83">
        <v>0</v>
      </c>
      <c r="AI590" s="83">
        <v>39292.980836853501</v>
      </c>
      <c r="AJ590" s="83">
        <v>0</v>
      </c>
      <c r="AK590" s="83">
        <v>17766871.657462399</v>
      </c>
      <c r="AL590" s="83">
        <v>0</v>
      </c>
      <c r="AM590" s="83">
        <v>0</v>
      </c>
      <c r="AN590" s="83">
        <v>20713012.648196001</v>
      </c>
      <c r="AO590" s="83">
        <v>1.4457361376786699</v>
      </c>
      <c r="AP590" s="83">
        <v>69.798448069049101</v>
      </c>
    </row>
    <row r="591" spans="1:42" x14ac:dyDescent="0.2">
      <c r="A591" s="83" t="s">
        <v>346</v>
      </c>
      <c r="B591" s="83">
        <v>2046</v>
      </c>
      <c r="C591" s="83" t="s">
        <v>345</v>
      </c>
      <c r="D591" s="83" t="s">
        <v>297</v>
      </c>
      <c r="E591" s="83">
        <v>0</v>
      </c>
      <c r="F591" s="83">
        <v>1596.999</v>
      </c>
      <c r="G591" s="83">
        <v>0</v>
      </c>
      <c r="H591" s="83">
        <v>69</v>
      </c>
      <c r="I591" s="83">
        <v>16.935132945379799</v>
      </c>
      <c r="J591" s="83">
        <v>5143.4221567935901</v>
      </c>
      <c r="K591" s="83">
        <v>0</v>
      </c>
      <c r="L591" s="83">
        <v>220</v>
      </c>
      <c r="M591" s="83">
        <v>172.25272727272699</v>
      </c>
      <c r="N591" s="83">
        <v>0</v>
      </c>
      <c r="O591" s="83">
        <v>0</v>
      </c>
      <c r="P591" s="83">
        <v>623.40715860716</v>
      </c>
      <c r="Q591" s="83">
        <v>0</v>
      </c>
      <c r="R591" s="83">
        <v>0</v>
      </c>
      <c r="S591" s="83">
        <v>0</v>
      </c>
      <c r="T591" s="83">
        <v>245.6</v>
      </c>
      <c r="U591" s="83">
        <v>22</v>
      </c>
      <c r="V591" s="83">
        <v>176336.81500524501</v>
      </c>
      <c r="W591" s="83">
        <v>0</v>
      </c>
      <c r="X591" s="83">
        <v>0</v>
      </c>
      <c r="Y591" s="83">
        <v>1605799.3785811199</v>
      </c>
      <c r="Z591" s="83">
        <v>0</v>
      </c>
      <c r="AA591" s="83">
        <v>195754.19537557999</v>
      </c>
      <c r="AB591" s="83">
        <v>0</v>
      </c>
      <c r="AC591" s="83">
        <v>6044.4</v>
      </c>
      <c r="AD591" s="83">
        <v>0</v>
      </c>
      <c r="AE591" s="83">
        <v>1021749.87883939</v>
      </c>
      <c r="AF591" s="83">
        <v>0</v>
      </c>
      <c r="AG591" s="83">
        <v>0</v>
      </c>
      <c r="AH591" s="83">
        <v>0</v>
      </c>
      <c r="AI591" s="83">
        <v>25018.656671913199</v>
      </c>
      <c r="AJ591" s="83">
        <v>0</v>
      </c>
      <c r="AK591" s="83">
        <v>21224381.874486402</v>
      </c>
      <c r="AL591" s="83">
        <v>0</v>
      </c>
      <c r="AM591" s="83">
        <v>0</v>
      </c>
      <c r="AN591" s="83">
        <v>24255085.1989596</v>
      </c>
      <c r="AO591" s="83">
        <v>1.4457361376786699</v>
      </c>
      <c r="AP591" s="83">
        <v>59.605485852536901</v>
      </c>
    </row>
    <row r="592" spans="1:42" x14ac:dyDescent="0.2">
      <c r="A592" s="83" t="s">
        <v>346</v>
      </c>
      <c r="B592" s="83">
        <v>2048</v>
      </c>
      <c r="C592" s="83" t="s">
        <v>345</v>
      </c>
      <c r="D592" s="83" t="s">
        <v>297</v>
      </c>
      <c r="E592" s="83">
        <v>0</v>
      </c>
      <c r="F592" s="83">
        <v>1596.999</v>
      </c>
      <c r="G592" s="83">
        <v>0</v>
      </c>
      <c r="H592" s="83">
        <v>69</v>
      </c>
      <c r="I592" s="83">
        <v>371.56000701363001</v>
      </c>
      <c r="J592" s="83">
        <v>4997.3441567935897</v>
      </c>
      <c r="K592" s="83">
        <v>0</v>
      </c>
      <c r="L592" s="83">
        <v>220</v>
      </c>
      <c r="M592" s="83">
        <v>191.40636363636301</v>
      </c>
      <c r="N592" s="83">
        <v>0</v>
      </c>
      <c r="O592" s="83">
        <v>0</v>
      </c>
      <c r="P592" s="83">
        <v>688.47481644239497</v>
      </c>
      <c r="Q592" s="83">
        <v>0</v>
      </c>
      <c r="R592" s="83">
        <v>0</v>
      </c>
      <c r="S592" s="83">
        <v>0</v>
      </c>
      <c r="T592" s="83">
        <v>245.6</v>
      </c>
      <c r="U592" s="83">
        <v>10.199999999999999</v>
      </c>
      <c r="V592" s="83">
        <v>183052.20320221901</v>
      </c>
      <c r="W592" s="83">
        <v>0</v>
      </c>
      <c r="X592" s="83">
        <v>0</v>
      </c>
      <c r="Y592" s="83">
        <v>1249701.0325344</v>
      </c>
      <c r="Z592" s="83">
        <v>0</v>
      </c>
      <c r="AA592" s="83">
        <v>298704.04163107002</v>
      </c>
      <c r="AB592" s="83">
        <v>0</v>
      </c>
      <c r="AC592" s="83">
        <v>6044.4</v>
      </c>
      <c r="AD592" s="83">
        <v>0</v>
      </c>
      <c r="AE592" s="83">
        <v>1021749.87883939</v>
      </c>
      <c r="AF592" s="83">
        <v>0</v>
      </c>
      <c r="AG592" s="83">
        <v>0</v>
      </c>
      <c r="AH592" s="83">
        <v>0</v>
      </c>
      <c r="AI592" s="83">
        <v>845682.98813006305</v>
      </c>
      <c r="AJ592" s="83">
        <v>0</v>
      </c>
      <c r="AK592" s="83">
        <v>20639120.3019257</v>
      </c>
      <c r="AL592" s="83">
        <v>0</v>
      </c>
      <c r="AM592" s="83">
        <v>0</v>
      </c>
      <c r="AN592" s="83">
        <v>24244054.846262801</v>
      </c>
      <c r="AO592" s="83">
        <v>1.1271705573052699</v>
      </c>
      <c r="AP592" s="83">
        <v>46.492658280676103</v>
      </c>
    </row>
    <row r="593" spans="1:42" x14ac:dyDescent="0.2">
      <c r="A593" s="83" t="s">
        <v>346</v>
      </c>
      <c r="B593" s="83">
        <v>2050</v>
      </c>
      <c r="C593" s="83" t="s">
        <v>345</v>
      </c>
      <c r="D593" s="83" t="s">
        <v>297</v>
      </c>
      <c r="E593" s="83">
        <v>0</v>
      </c>
      <c r="F593" s="83">
        <v>1596.999</v>
      </c>
      <c r="G593" s="83">
        <v>0</v>
      </c>
      <c r="H593" s="83">
        <v>69</v>
      </c>
      <c r="I593" s="83">
        <v>377.06000701363001</v>
      </c>
      <c r="J593" s="83">
        <v>7459.8383717877095</v>
      </c>
      <c r="K593" s="83">
        <v>0</v>
      </c>
      <c r="L593" s="83">
        <v>220</v>
      </c>
      <c r="M593" s="83">
        <v>209.63363636363599</v>
      </c>
      <c r="N593" s="83">
        <v>0</v>
      </c>
      <c r="O593" s="83">
        <v>0</v>
      </c>
      <c r="P593" s="83">
        <v>691.039240703818</v>
      </c>
      <c r="Q593" s="83">
        <v>0</v>
      </c>
      <c r="R593" s="83">
        <v>0</v>
      </c>
      <c r="S593" s="83">
        <v>0</v>
      </c>
      <c r="T593" s="83">
        <v>245.6</v>
      </c>
      <c r="U593" s="83">
        <v>7.3</v>
      </c>
      <c r="V593" s="83">
        <v>346972.995920802</v>
      </c>
      <c r="W593" s="83">
        <v>0</v>
      </c>
      <c r="X593" s="83">
        <v>0</v>
      </c>
      <c r="Y593" s="83">
        <v>1249701.0325344</v>
      </c>
      <c r="Z593" s="83">
        <v>0</v>
      </c>
      <c r="AA593" s="83">
        <v>289246.48985317</v>
      </c>
      <c r="AB593" s="83">
        <v>0</v>
      </c>
      <c r="AC593" s="83">
        <v>6044.4</v>
      </c>
      <c r="AD593" s="83">
        <v>0</v>
      </c>
      <c r="AE593" s="83">
        <v>1021749.87883939</v>
      </c>
      <c r="AF593" s="83">
        <v>0</v>
      </c>
      <c r="AG593" s="83">
        <v>0</v>
      </c>
      <c r="AH593" s="83">
        <v>0</v>
      </c>
      <c r="AI593" s="83">
        <v>827599.57408444094</v>
      </c>
      <c r="AJ593" s="83">
        <v>0</v>
      </c>
      <c r="AK593" s="83">
        <v>31242877.837156001</v>
      </c>
      <c r="AL593" s="83">
        <v>0</v>
      </c>
      <c r="AM593" s="83">
        <v>0</v>
      </c>
      <c r="AN593" s="83">
        <v>34984192.208388202</v>
      </c>
      <c r="AO593" s="83">
        <v>1.1271705573052699</v>
      </c>
      <c r="AP593" s="83">
        <v>32.219425007475301</v>
      </c>
    </row>
    <row r="594" spans="1:42" x14ac:dyDescent="0.2">
      <c r="A594" s="83" t="s">
        <v>347</v>
      </c>
      <c r="B594" s="83">
        <v>2020</v>
      </c>
      <c r="C594" s="83" t="s">
        <v>345</v>
      </c>
      <c r="D594" s="83" t="s">
        <v>297</v>
      </c>
      <c r="E594" s="83">
        <v>770</v>
      </c>
      <c r="F594" s="83">
        <v>2019.1</v>
      </c>
      <c r="G594" s="83">
        <v>0</v>
      </c>
      <c r="H594" s="83">
        <v>1114.3</v>
      </c>
      <c r="I594" s="83">
        <v>6.3</v>
      </c>
      <c r="J594" s="83">
        <v>342.8</v>
      </c>
      <c r="K594" s="83">
        <v>11.2</v>
      </c>
      <c r="L594" s="83">
        <v>118.2</v>
      </c>
      <c r="M594" s="83">
        <v>23.862727272727199</v>
      </c>
      <c r="N594" s="83">
        <v>0</v>
      </c>
      <c r="O594" s="83">
        <v>0</v>
      </c>
      <c r="P594" s="83">
        <v>0</v>
      </c>
      <c r="Q594" s="83">
        <v>0</v>
      </c>
      <c r="R594" s="83">
        <v>0</v>
      </c>
      <c r="S594" s="83">
        <v>0</v>
      </c>
      <c r="T594" s="83">
        <v>0</v>
      </c>
      <c r="U594" s="83">
        <v>376.6</v>
      </c>
      <c r="V594" s="83">
        <v>0</v>
      </c>
      <c r="W594" s="83">
        <v>51261.127679999998</v>
      </c>
      <c r="X594" s="83">
        <v>0</v>
      </c>
      <c r="Y594" s="83">
        <v>4940036.1723804697</v>
      </c>
      <c r="Z594" s="83">
        <v>0</v>
      </c>
      <c r="AA594" s="83">
        <v>35486.172719299997</v>
      </c>
      <c r="AB594" s="83">
        <v>356994.57439999998</v>
      </c>
      <c r="AC594" s="83">
        <v>97612.68</v>
      </c>
      <c r="AD594" s="83">
        <v>0</v>
      </c>
      <c r="AE594" s="83">
        <v>0</v>
      </c>
      <c r="AF594" s="83">
        <v>6150339.88799999</v>
      </c>
      <c r="AG594" s="83">
        <v>0</v>
      </c>
      <c r="AH594" s="83">
        <v>0</v>
      </c>
      <c r="AI594" s="83">
        <v>14410.228018861901</v>
      </c>
      <c r="AJ594" s="83">
        <v>0</v>
      </c>
      <c r="AK594" s="83">
        <v>1062797.66571627</v>
      </c>
      <c r="AL594" s="83">
        <v>0</v>
      </c>
      <c r="AM594" s="83">
        <v>0</v>
      </c>
      <c r="AN594" s="83">
        <v>12708938.508914899</v>
      </c>
      <c r="AO594" s="83">
        <v>5.3158282666677898</v>
      </c>
      <c r="AP594" s="83">
        <v>418.274764878192</v>
      </c>
    </row>
    <row r="595" spans="1:42" x14ac:dyDescent="0.2">
      <c r="A595" s="83" t="s">
        <v>347</v>
      </c>
      <c r="B595" s="83">
        <v>2022</v>
      </c>
      <c r="C595" s="83" t="s">
        <v>345</v>
      </c>
      <c r="D595" s="83" t="s">
        <v>297</v>
      </c>
      <c r="E595" s="83">
        <v>770</v>
      </c>
      <c r="F595" s="83">
        <v>2003.6</v>
      </c>
      <c r="G595" s="83">
        <v>0</v>
      </c>
      <c r="H595" s="83">
        <v>964.1</v>
      </c>
      <c r="I595" s="83">
        <v>6.3</v>
      </c>
      <c r="J595" s="83">
        <v>342.8</v>
      </c>
      <c r="K595" s="83">
        <v>11.2</v>
      </c>
      <c r="L595" s="83">
        <v>118.2</v>
      </c>
      <c r="M595" s="83">
        <v>24.474545454545499</v>
      </c>
      <c r="N595" s="83">
        <v>0</v>
      </c>
      <c r="O595" s="83">
        <v>0</v>
      </c>
      <c r="P595" s="83">
        <v>0</v>
      </c>
      <c r="Q595" s="83">
        <v>0</v>
      </c>
      <c r="R595" s="83">
        <v>0</v>
      </c>
      <c r="S595" s="83">
        <v>0</v>
      </c>
      <c r="T595" s="83">
        <v>0</v>
      </c>
      <c r="U595" s="83">
        <v>376.6</v>
      </c>
      <c r="V595" s="83">
        <v>0</v>
      </c>
      <c r="W595" s="83">
        <v>51261.127679999998</v>
      </c>
      <c r="X595" s="83">
        <v>0</v>
      </c>
      <c r="Y595" s="83">
        <v>5802217.4558769204</v>
      </c>
      <c r="Z595" s="83">
        <v>0</v>
      </c>
      <c r="AA595" s="83">
        <v>36396.005255399999</v>
      </c>
      <c r="AB595" s="83">
        <v>226563.42751999901</v>
      </c>
      <c r="AC595" s="83">
        <v>84455.159999999902</v>
      </c>
      <c r="AD595" s="83">
        <v>0</v>
      </c>
      <c r="AE595" s="83">
        <v>0</v>
      </c>
      <c r="AF595" s="83">
        <v>6150339.88799999</v>
      </c>
      <c r="AG595" s="83">
        <v>0</v>
      </c>
      <c r="AH595" s="83">
        <v>0</v>
      </c>
      <c r="AI595" s="83">
        <v>14209.1588798169</v>
      </c>
      <c r="AJ595" s="83">
        <v>0</v>
      </c>
      <c r="AK595" s="83">
        <v>1269818.5457611999</v>
      </c>
      <c r="AL595" s="83">
        <v>0</v>
      </c>
      <c r="AM595" s="83">
        <v>0</v>
      </c>
      <c r="AN595" s="83">
        <v>13635260.7689733</v>
      </c>
      <c r="AO595" s="83">
        <v>6.13123576159719</v>
      </c>
      <c r="AP595" s="83">
        <v>449.66032300230302</v>
      </c>
    </row>
    <row r="596" spans="1:42" x14ac:dyDescent="0.2">
      <c r="A596" s="83" t="s">
        <v>347</v>
      </c>
      <c r="B596" s="83">
        <v>2024</v>
      </c>
      <c r="C596" s="83" t="s">
        <v>345</v>
      </c>
      <c r="D596" s="83" t="s">
        <v>297</v>
      </c>
      <c r="E596" s="83">
        <v>770</v>
      </c>
      <c r="F596" s="83">
        <v>1702.6</v>
      </c>
      <c r="G596" s="83">
        <v>0</v>
      </c>
      <c r="H596" s="83">
        <v>908.4</v>
      </c>
      <c r="I596" s="83">
        <v>6.3</v>
      </c>
      <c r="J596" s="83">
        <v>342.8</v>
      </c>
      <c r="K596" s="83">
        <v>11.2</v>
      </c>
      <c r="L596" s="83">
        <v>118.2</v>
      </c>
      <c r="M596" s="83">
        <v>25.837272727272701</v>
      </c>
      <c r="N596" s="83">
        <v>0</v>
      </c>
      <c r="O596" s="83">
        <v>0</v>
      </c>
      <c r="P596" s="83">
        <v>1.06966056001964</v>
      </c>
      <c r="Q596" s="83">
        <v>0</v>
      </c>
      <c r="R596" s="83">
        <v>0</v>
      </c>
      <c r="S596" s="83">
        <v>0</v>
      </c>
      <c r="T596" s="83">
        <v>0</v>
      </c>
      <c r="U596" s="83">
        <v>12.4</v>
      </c>
      <c r="V596" s="83">
        <v>442.05645719040001</v>
      </c>
      <c r="W596" s="83">
        <v>51261.127679999998</v>
      </c>
      <c r="X596" s="83">
        <v>0</v>
      </c>
      <c r="Y596" s="83">
        <v>6135926.9327999996</v>
      </c>
      <c r="Z596" s="83">
        <v>0</v>
      </c>
      <c r="AA596" s="83">
        <v>38422.511899699901</v>
      </c>
      <c r="AB596" s="83">
        <v>80712.788881790097</v>
      </c>
      <c r="AC596" s="83">
        <v>79575.839999999997</v>
      </c>
      <c r="AD596" s="83">
        <v>0</v>
      </c>
      <c r="AE596" s="83">
        <v>0</v>
      </c>
      <c r="AF596" s="83">
        <v>6150339.88799999</v>
      </c>
      <c r="AG596" s="83">
        <v>0</v>
      </c>
      <c r="AH596" s="83">
        <v>0</v>
      </c>
      <c r="AI596" s="83">
        <v>14011.4366022413</v>
      </c>
      <c r="AJ596" s="83">
        <v>0</v>
      </c>
      <c r="AK596" s="83">
        <v>1262997.4035066401</v>
      </c>
      <c r="AL596" s="83">
        <v>0</v>
      </c>
      <c r="AM596" s="83">
        <v>0</v>
      </c>
      <c r="AN596" s="83">
        <v>13813689.9858275</v>
      </c>
      <c r="AO596" s="83">
        <v>6.3923619092460298</v>
      </c>
      <c r="AP596" s="83">
        <v>462.75556464669398</v>
      </c>
    </row>
    <row r="597" spans="1:42" x14ac:dyDescent="0.2">
      <c r="A597" s="83" t="s">
        <v>347</v>
      </c>
      <c r="B597" s="83">
        <v>2026</v>
      </c>
      <c r="C597" s="83" t="s">
        <v>345</v>
      </c>
      <c r="D597" s="83" t="s">
        <v>297</v>
      </c>
      <c r="E597" s="83">
        <v>770</v>
      </c>
      <c r="F597" s="83">
        <v>1702.6</v>
      </c>
      <c r="G597" s="83">
        <v>0</v>
      </c>
      <c r="H597" s="83">
        <v>837.9</v>
      </c>
      <c r="I597" s="83">
        <v>991.07845915207702</v>
      </c>
      <c r="J597" s="83">
        <v>342.8</v>
      </c>
      <c r="K597" s="83">
        <v>11.2</v>
      </c>
      <c r="L597" s="83">
        <v>118.2</v>
      </c>
      <c r="M597" s="83">
        <v>30.182727272727298</v>
      </c>
      <c r="N597" s="83">
        <v>0</v>
      </c>
      <c r="O597" s="83">
        <v>0</v>
      </c>
      <c r="P597" s="83">
        <v>173.54609526579699</v>
      </c>
      <c r="Q597" s="83">
        <v>0</v>
      </c>
      <c r="R597" s="83">
        <v>0</v>
      </c>
      <c r="S597" s="83">
        <v>0</v>
      </c>
      <c r="T597" s="83">
        <v>0</v>
      </c>
      <c r="U597" s="83">
        <v>12.4</v>
      </c>
      <c r="V597" s="83">
        <v>188035.32006578101</v>
      </c>
      <c r="W597" s="83">
        <v>51261.127679999998</v>
      </c>
      <c r="X597" s="83">
        <v>0</v>
      </c>
      <c r="Y597" s="83">
        <v>6612035.0855999999</v>
      </c>
      <c r="Z597" s="83">
        <v>0</v>
      </c>
      <c r="AA597" s="83">
        <v>44884.621145699901</v>
      </c>
      <c r="AB597" s="83">
        <v>49454.879999999997</v>
      </c>
      <c r="AC597" s="83">
        <v>73400.039999999994</v>
      </c>
      <c r="AD597" s="83">
        <v>0</v>
      </c>
      <c r="AE597" s="83">
        <v>0</v>
      </c>
      <c r="AF597" s="83">
        <v>6150339.88799999</v>
      </c>
      <c r="AG597" s="83">
        <v>0</v>
      </c>
      <c r="AH597" s="83">
        <v>0</v>
      </c>
      <c r="AI597" s="83">
        <v>2363926.39810166</v>
      </c>
      <c r="AJ597" s="83">
        <v>0</v>
      </c>
      <c r="AK597" s="83">
        <v>1060728.68294185</v>
      </c>
      <c r="AL597" s="83">
        <v>0</v>
      </c>
      <c r="AM597" s="83">
        <v>0</v>
      </c>
      <c r="AN597" s="83">
        <v>16594066.043534899</v>
      </c>
      <c r="AO597" s="83">
        <v>6.83490998824296</v>
      </c>
      <c r="AP597" s="83">
        <v>411.88880231712801</v>
      </c>
    </row>
    <row r="598" spans="1:42" x14ac:dyDescent="0.2">
      <c r="A598" s="83" t="s">
        <v>347</v>
      </c>
      <c r="B598" s="83">
        <v>2028</v>
      </c>
      <c r="C598" s="83" t="s">
        <v>345</v>
      </c>
      <c r="D598" s="83" t="s">
        <v>297</v>
      </c>
      <c r="E598" s="83">
        <v>770</v>
      </c>
      <c r="F598" s="83">
        <v>1561.5</v>
      </c>
      <c r="G598" s="83">
        <v>0</v>
      </c>
      <c r="H598" s="83">
        <v>837.9</v>
      </c>
      <c r="I598" s="83">
        <v>2646.9483484765401</v>
      </c>
      <c r="J598" s="83">
        <v>342.1</v>
      </c>
      <c r="K598" s="83">
        <v>11.2</v>
      </c>
      <c r="L598" s="83">
        <v>118.2</v>
      </c>
      <c r="M598" s="83">
        <v>37.432727272727298</v>
      </c>
      <c r="N598" s="83">
        <v>0</v>
      </c>
      <c r="O598" s="83">
        <v>0</v>
      </c>
      <c r="P598" s="83">
        <v>300.98643878914498</v>
      </c>
      <c r="Q598" s="83">
        <v>0</v>
      </c>
      <c r="R598" s="83">
        <v>0</v>
      </c>
      <c r="S598" s="83">
        <v>0</v>
      </c>
      <c r="T598" s="83">
        <v>0</v>
      </c>
      <c r="U598" s="83">
        <v>12.4</v>
      </c>
      <c r="V598" s="83">
        <v>117093.75890071099</v>
      </c>
      <c r="W598" s="83">
        <v>51261.127679999998</v>
      </c>
      <c r="X598" s="83">
        <v>0</v>
      </c>
      <c r="Y598" s="83">
        <v>5811539.4466092698</v>
      </c>
      <c r="Z598" s="83">
        <v>0</v>
      </c>
      <c r="AA598" s="83">
        <v>55666.069103199901</v>
      </c>
      <c r="AB598" s="83">
        <v>4491.6000000000004</v>
      </c>
      <c r="AC598" s="83">
        <v>73400.039999999994</v>
      </c>
      <c r="AD598" s="83">
        <v>0</v>
      </c>
      <c r="AE598" s="83">
        <v>0</v>
      </c>
      <c r="AF598" s="83">
        <v>6150339.88799999</v>
      </c>
      <c r="AG598" s="83">
        <v>0</v>
      </c>
      <c r="AH598" s="83">
        <v>0</v>
      </c>
      <c r="AI598" s="83">
        <v>6246726.1734719696</v>
      </c>
      <c r="AJ598" s="83">
        <v>0</v>
      </c>
      <c r="AK598" s="83">
        <v>1057619.5718550901</v>
      </c>
      <c r="AL598" s="83">
        <v>0</v>
      </c>
      <c r="AM598" s="83">
        <v>0</v>
      </c>
      <c r="AN598" s="83">
        <v>19568137.675620198</v>
      </c>
      <c r="AO598" s="83">
        <v>5.9737566048490001</v>
      </c>
      <c r="AP598" s="83">
        <v>305.27977183498803</v>
      </c>
    </row>
    <row r="599" spans="1:42" x14ac:dyDescent="0.2">
      <c r="A599" s="83" t="s">
        <v>347</v>
      </c>
      <c r="B599" s="83">
        <v>2030</v>
      </c>
      <c r="C599" s="83" t="s">
        <v>345</v>
      </c>
      <c r="D599" s="83" t="s">
        <v>297</v>
      </c>
      <c r="E599" s="83">
        <v>770</v>
      </c>
      <c r="F599" s="83">
        <v>1561.5</v>
      </c>
      <c r="G599" s="83">
        <v>0</v>
      </c>
      <c r="H599" s="83">
        <v>832.1</v>
      </c>
      <c r="I599" s="83">
        <v>2646.9483484765401</v>
      </c>
      <c r="J599" s="83">
        <v>341.4</v>
      </c>
      <c r="K599" s="83">
        <v>11.2</v>
      </c>
      <c r="L599" s="83">
        <v>118.2</v>
      </c>
      <c r="M599" s="83">
        <v>52.973636363636402</v>
      </c>
      <c r="N599" s="83">
        <v>0</v>
      </c>
      <c r="O599" s="83">
        <v>0</v>
      </c>
      <c r="P599" s="83">
        <v>300.98643878914498</v>
      </c>
      <c r="Q599" s="83">
        <v>0</v>
      </c>
      <c r="R599" s="83">
        <v>0</v>
      </c>
      <c r="S599" s="83">
        <v>0</v>
      </c>
      <c r="T599" s="83">
        <v>0</v>
      </c>
      <c r="U599" s="83">
        <v>12.4</v>
      </c>
      <c r="V599" s="83">
        <v>5988.2661531912599</v>
      </c>
      <c r="W599" s="83">
        <v>51261.127679999998</v>
      </c>
      <c r="X599" s="83">
        <v>0</v>
      </c>
      <c r="Y599" s="83">
        <v>5653003.8340800004</v>
      </c>
      <c r="Z599" s="83">
        <v>0</v>
      </c>
      <c r="AA599" s="83">
        <v>78776.897044700003</v>
      </c>
      <c r="AB599" s="83">
        <v>4491.6000000000004</v>
      </c>
      <c r="AC599" s="83">
        <v>72891.960000000006</v>
      </c>
      <c r="AD599" s="83">
        <v>0</v>
      </c>
      <c r="AE599" s="83">
        <v>0</v>
      </c>
      <c r="AF599" s="83">
        <v>6150339.88799999</v>
      </c>
      <c r="AG599" s="83">
        <v>0</v>
      </c>
      <c r="AH599" s="83">
        <v>0</v>
      </c>
      <c r="AI599" s="83">
        <v>6325950.6660444504</v>
      </c>
      <c r="AJ599" s="83">
        <v>0</v>
      </c>
      <c r="AK599" s="83">
        <v>1239074.6251775699</v>
      </c>
      <c r="AL599" s="83">
        <v>0</v>
      </c>
      <c r="AM599" s="83">
        <v>0</v>
      </c>
      <c r="AN599" s="83">
        <v>19581778.864179902</v>
      </c>
      <c r="AO599" s="83">
        <v>5.8123656196266698</v>
      </c>
      <c r="AP599" s="83">
        <v>296.82520980047201</v>
      </c>
    </row>
    <row r="600" spans="1:42" x14ac:dyDescent="0.2">
      <c r="A600" s="83" t="s">
        <v>347</v>
      </c>
      <c r="B600" s="83">
        <v>2032</v>
      </c>
      <c r="C600" s="83" t="s">
        <v>345</v>
      </c>
      <c r="D600" s="83" t="s">
        <v>297</v>
      </c>
      <c r="E600" s="83">
        <v>770</v>
      </c>
      <c r="F600" s="83">
        <v>1561.5</v>
      </c>
      <c r="G600" s="83">
        <v>0</v>
      </c>
      <c r="H600" s="83">
        <v>823.9</v>
      </c>
      <c r="I600" s="83">
        <v>2646.9483484765401</v>
      </c>
      <c r="J600" s="83">
        <v>341.4</v>
      </c>
      <c r="K600" s="83">
        <v>11.2</v>
      </c>
      <c r="L600" s="83">
        <v>118.2</v>
      </c>
      <c r="M600" s="83">
        <v>67.679090909090903</v>
      </c>
      <c r="N600" s="83">
        <v>0</v>
      </c>
      <c r="O600" s="83">
        <v>0</v>
      </c>
      <c r="P600" s="83">
        <v>304.293363789144</v>
      </c>
      <c r="Q600" s="83">
        <v>0</v>
      </c>
      <c r="R600" s="83">
        <v>0</v>
      </c>
      <c r="S600" s="83">
        <v>0</v>
      </c>
      <c r="T600" s="83">
        <v>0</v>
      </c>
      <c r="U600" s="83">
        <v>12.4</v>
      </c>
      <c r="V600" s="83">
        <v>2523.9526000000001</v>
      </c>
      <c r="W600" s="83">
        <v>51261.127679999998</v>
      </c>
      <c r="X600" s="83">
        <v>0</v>
      </c>
      <c r="Y600" s="83">
        <v>5072668.0710720001</v>
      </c>
      <c r="Z600" s="83">
        <v>0</v>
      </c>
      <c r="AA600" s="83">
        <v>100645.3236479</v>
      </c>
      <c r="AB600" s="83">
        <v>0</v>
      </c>
      <c r="AC600" s="83">
        <v>72173.64</v>
      </c>
      <c r="AD600" s="83">
        <v>0</v>
      </c>
      <c r="AE600" s="83">
        <v>0</v>
      </c>
      <c r="AF600" s="83">
        <v>6150339.88799999</v>
      </c>
      <c r="AG600" s="83">
        <v>0</v>
      </c>
      <c r="AH600" s="83">
        <v>0</v>
      </c>
      <c r="AI600" s="83">
        <v>6237839.6199283004</v>
      </c>
      <c r="AJ600" s="83">
        <v>0</v>
      </c>
      <c r="AK600" s="83">
        <v>1232443.66676486</v>
      </c>
      <c r="AL600" s="83">
        <v>0</v>
      </c>
      <c r="AM600" s="83">
        <v>0</v>
      </c>
      <c r="AN600" s="83">
        <v>18919895.289693002</v>
      </c>
      <c r="AO600" s="83">
        <v>5.2253973138437999</v>
      </c>
      <c r="AP600" s="83">
        <v>276.18531888442402</v>
      </c>
    </row>
    <row r="601" spans="1:42" x14ac:dyDescent="0.2">
      <c r="A601" s="83" t="s">
        <v>347</v>
      </c>
      <c r="B601" s="83">
        <v>2034</v>
      </c>
      <c r="C601" s="83" t="s">
        <v>345</v>
      </c>
      <c r="D601" s="83" t="s">
        <v>297</v>
      </c>
      <c r="E601" s="83">
        <v>0</v>
      </c>
      <c r="F601" s="83">
        <v>1561.5</v>
      </c>
      <c r="G601" s="83">
        <v>0</v>
      </c>
      <c r="H601" s="83">
        <v>823.9</v>
      </c>
      <c r="I601" s="83">
        <v>2646.9483484765401</v>
      </c>
      <c r="J601" s="83">
        <v>341.4</v>
      </c>
      <c r="K601" s="83">
        <v>11.2</v>
      </c>
      <c r="L601" s="83">
        <v>118.2</v>
      </c>
      <c r="M601" s="83">
        <v>83.488181818181801</v>
      </c>
      <c r="N601" s="83">
        <v>0</v>
      </c>
      <c r="O601" s="83">
        <v>0</v>
      </c>
      <c r="P601" s="83">
        <v>304.293363789144</v>
      </c>
      <c r="Q601" s="83">
        <v>0</v>
      </c>
      <c r="R601" s="83">
        <v>0</v>
      </c>
      <c r="S601" s="83">
        <v>0</v>
      </c>
      <c r="T601" s="83">
        <v>0</v>
      </c>
      <c r="U601" s="83">
        <v>12.4</v>
      </c>
      <c r="V601" s="83">
        <v>0</v>
      </c>
      <c r="W601" s="83">
        <v>51261.127679999998</v>
      </c>
      <c r="X601" s="83">
        <v>0</v>
      </c>
      <c r="Y601" s="83">
        <v>5237654.1940799998</v>
      </c>
      <c r="Z601" s="83">
        <v>0</v>
      </c>
      <c r="AA601" s="83">
        <v>124154.96377089999</v>
      </c>
      <c r="AB601" s="83">
        <v>0</v>
      </c>
      <c r="AC601" s="83">
        <v>72173.64</v>
      </c>
      <c r="AD601" s="83">
        <v>0</v>
      </c>
      <c r="AE601" s="83">
        <v>0</v>
      </c>
      <c r="AF601" s="83">
        <v>0</v>
      </c>
      <c r="AG601" s="83">
        <v>0</v>
      </c>
      <c r="AH601" s="83">
        <v>0</v>
      </c>
      <c r="AI601" s="83">
        <v>6150848.80359767</v>
      </c>
      <c r="AJ601" s="83">
        <v>0</v>
      </c>
      <c r="AK601" s="83">
        <v>1225812.7083521399</v>
      </c>
      <c r="AL601" s="83">
        <v>0</v>
      </c>
      <c r="AM601" s="83">
        <v>0</v>
      </c>
      <c r="AN601" s="83">
        <v>12861905.437480699</v>
      </c>
      <c r="AO601" s="83">
        <v>5.3938316468226697</v>
      </c>
      <c r="AP601" s="83">
        <v>419.36489682971597</v>
      </c>
    </row>
    <row r="602" spans="1:42" x14ac:dyDescent="0.2">
      <c r="A602" s="83" t="s">
        <v>347</v>
      </c>
      <c r="B602" s="83">
        <v>2036</v>
      </c>
      <c r="C602" s="83" t="s">
        <v>345</v>
      </c>
      <c r="D602" s="83" t="s">
        <v>297</v>
      </c>
      <c r="E602" s="83">
        <v>0</v>
      </c>
      <c r="F602" s="83">
        <v>1561.5</v>
      </c>
      <c r="G602" s="83">
        <v>0</v>
      </c>
      <c r="H602" s="83">
        <v>823.9</v>
      </c>
      <c r="I602" s="83">
        <v>2646.9483484765401</v>
      </c>
      <c r="J602" s="83">
        <v>341.4</v>
      </c>
      <c r="K602" s="83">
        <v>11.2</v>
      </c>
      <c r="L602" s="83">
        <v>118.2</v>
      </c>
      <c r="M602" s="83">
        <v>99.482727272727303</v>
      </c>
      <c r="N602" s="83">
        <v>0</v>
      </c>
      <c r="O602" s="83">
        <v>0</v>
      </c>
      <c r="P602" s="83">
        <v>304.293363789144</v>
      </c>
      <c r="Q602" s="83">
        <v>0</v>
      </c>
      <c r="R602" s="83">
        <v>0</v>
      </c>
      <c r="S602" s="83">
        <v>0</v>
      </c>
      <c r="T602" s="83">
        <v>0</v>
      </c>
      <c r="U602" s="83">
        <v>12.4</v>
      </c>
      <c r="V602" s="83">
        <v>0</v>
      </c>
      <c r="W602" s="83">
        <v>51261.127679999998</v>
      </c>
      <c r="X602" s="83">
        <v>0</v>
      </c>
      <c r="Y602" s="83">
        <v>5237654.1940799998</v>
      </c>
      <c r="Z602" s="83">
        <v>0</v>
      </c>
      <c r="AA602" s="83">
        <v>147940.39265669999</v>
      </c>
      <c r="AB602" s="83">
        <v>0</v>
      </c>
      <c r="AC602" s="83">
        <v>72173.64</v>
      </c>
      <c r="AD602" s="83">
        <v>0</v>
      </c>
      <c r="AE602" s="83">
        <v>0</v>
      </c>
      <c r="AF602" s="83">
        <v>0</v>
      </c>
      <c r="AG602" s="83">
        <v>0</v>
      </c>
      <c r="AH602" s="83">
        <v>0</v>
      </c>
      <c r="AI602" s="83">
        <v>6065316.7551783398</v>
      </c>
      <c r="AJ602" s="83">
        <v>0</v>
      </c>
      <c r="AK602" s="83">
        <v>1219181.74993943</v>
      </c>
      <c r="AL602" s="83">
        <v>0</v>
      </c>
      <c r="AM602" s="83">
        <v>0</v>
      </c>
      <c r="AN602" s="83">
        <v>12793527.8595344</v>
      </c>
      <c r="AO602" s="83">
        <v>5.3938316468226697</v>
      </c>
      <c r="AP602" s="83">
        <v>421.60627670833298</v>
      </c>
    </row>
    <row r="603" spans="1:42" x14ac:dyDescent="0.2">
      <c r="A603" s="83" t="s">
        <v>347</v>
      </c>
      <c r="B603" s="83">
        <v>2038</v>
      </c>
      <c r="C603" s="83" t="s">
        <v>345</v>
      </c>
      <c r="D603" s="83" t="s">
        <v>297</v>
      </c>
      <c r="E603" s="83">
        <v>0</v>
      </c>
      <c r="F603" s="83">
        <v>1561.5</v>
      </c>
      <c r="G603" s="83">
        <v>0</v>
      </c>
      <c r="H603" s="83">
        <v>818.7</v>
      </c>
      <c r="I603" s="83">
        <v>2646.9483484765401</v>
      </c>
      <c r="J603" s="83">
        <v>341.4</v>
      </c>
      <c r="K603" s="83">
        <v>11.2</v>
      </c>
      <c r="L603" s="83">
        <v>118.2</v>
      </c>
      <c r="M603" s="83">
        <v>115.446363636364</v>
      </c>
      <c r="N603" s="83">
        <v>0</v>
      </c>
      <c r="O603" s="83">
        <v>0</v>
      </c>
      <c r="P603" s="83">
        <v>304.293363789144</v>
      </c>
      <c r="Q603" s="83">
        <v>0</v>
      </c>
      <c r="R603" s="83">
        <v>0</v>
      </c>
      <c r="S603" s="83">
        <v>0</v>
      </c>
      <c r="T603" s="83">
        <v>0</v>
      </c>
      <c r="U603" s="83">
        <v>12.4</v>
      </c>
      <c r="V603" s="83">
        <v>0</v>
      </c>
      <c r="W603" s="83">
        <v>51261.127679999998</v>
      </c>
      <c r="X603" s="83">
        <v>0</v>
      </c>
      <c r="Y603" s="83">
        <v>4576578.3523199996</v>
      </c>
      <c r="Z603" s="83">
        <v>0</v>
      </c>
      <c r="AA603" s="83">
        <v>171679.8567487</v>
      </c>
      <c r="AB603" s="83">
        <v>0</v>
      </c>
      <c r="AC603" s="83">
        <v>71718.12</v>
      </c>
      <c r="AD603" s="83">
        <v>0</v>
      </c>
      <c r="AE603" s="83">
        <v>0</v>
      </c>
      <c r="AF603" s="83">
        <v>0</v>
      </c>
      <c r="AG603" s="83">
        <v>0</v>
      </c>
      <c r="AH603" s="83">
        <v>0</v>
      </c>
      <c r="AI603" s="83">
        <v>5980668.24957202</v>
      </c>
      <c r="AJ603" s="83">
        <v>0</v>
      </c>
      <c r="AK603" s="83">
        <v>1212520.3726470401</v>
      </c>
      <c r="AL603" s="83">
        <v>0</v>
      </c>
      <c r="AM603" s="83">
        <v>0</v>
      </c>
      <c r="AN603" s="83">
        <v>12064426.0789677</v>
      </c>
      <c r="AO603" s="83">
        <v>4.7278285099514896</v>
      </c>
      <c r="AP603" s="83">
        <v>391.881758734767</v>
      </c>
    </row>
    <row r="604" spans="1:42" x14ac:dyDescent="0.2">
      <c r="A604" s="83" t="s">
        <v>347</v>
      </c>
      <c r="B604" s="83">
        <v>2040</v>
      </c>
      <c r="C604" s="83" t="s">
        <v>345</v>
      </c>
      <c r="D604" s="83" t="s">
        <v>297</v>
      </c>
      <c r="E604" s="83">
        <v>0</v>
      </c>
      <c r="F604" s="83">
        <v>1561.5</v>
      </c>
      <c r="G604" s="83">
        <v>0</v>
      </c>
      <c r="H604" s="83">
        <v>818.7</v>
      </c>
      <c r="I604" s="83">
        <v>2646.9483484765401</v>
      </c>
      <c r="J604" s="83">
        <v>281.39999999999998</v>
      </c>
      <c r="K604" s="83">
        <v>11.2</v>
      </c>
      <c r="L604" s="83">
        <v>118.2</v>
      </c>
      <c r="M604" s="83">
        <v>132.68090909090901</v>
      </c>
      <c r="N604" s="83">
        <v>0</v>
      </c>
      <c r="O604" s="83">
        <v>0</v>
      </c>
      <c r="P604" s="83">
        <v>304.73607935574699</v>
      </c>
      <c r="Q604" s="83">
        <v>0</v>
      </c>
      <c r="R604" s="83">
        <v>0</v>
      </c>
      <c r="S604" s="83">
        <v>0</v>
      </c>
      <c r="T604" s="83">
        <v>0</v>
      </c>
      <c r="U604" s="83">
        <v>12.4</v>
      </c>
      <c r="V604" s="83">
        <v>1187.6300451511399</v>
      </c>
      <c r="W604" s="83">
        <v>51261.127679999998</v>
      </c>
      <c r="X604" s="83">
        <v>0</v>
      </c>
      <c r="Y604" s="83">
        <v>4299478.1071135104</v>
      </c>
      <c r="Z604" s="83">
        <v>0</v>
      </c>
      <c r="AA604" s="83">
        <v>197309.28500929999</v>
      </c>
      <c r="AB604" s="83">
        <v>0</v>
      </c>
      <c r="AC604" s="83">
        <v>71718.12</v>
      </c>
      <c r="AD604" s="83">
        <v>0</v>
      </c>
      <c r="AE604" s="83">
        <v>0</v>
      </c>
      <c r="AF604" s="83">
        <v>0</v>
      </c>
      <c r="AG604" s="83">
        <v>0</v>
      </c>
      <c r="AH604" s="83">
        <v>0</v>
      </c>
      <c r="AI604" s="83">
        <v>5897072.62605552</v>
      </c>
      <c r="AJ604" s="83">
        <v>0</v>
      </c>
      <c r="AK604" s="83">
        <v>1042070.29855097</v>
      </c>
      <c r="AL604" s="83">
        <v>0</v>
      </c>
      <c r="AM604" s="83">
        <v>0</v>
      </c>
      <c r="AN604" s="83">
        <v>11560097.1944544</v>
      </c>
      <c r="AO604" s="83">
        <v>4.4449368696201796</v>
      </c>
      <c r="AP604" s="83">
        <v>384.50687696228601</v>
      </c>
    </row>
    <row r="605" spans="1:42" x14ac:dyDescent="0.2">
      <c r="A605" s="83" t="s">
        <v>347</v>
      </c>
      <c r="B605" s="83">
        <v>2042</v>
      </c>
      <c r="C605" s="83" t="s">
        <v>345</v>
      </c>
      <c r="D605" s="83" t="s">
        <v>297</v>
      </c>
      <c r="E605" s="83">
        <v>0</v>
      </c>
      <c r="F605" s="83">
        <v>1561.5</v>
      </c>
      <c r="G605" s="83">
        <v>0</v>
      </c>
      <c r="H605" s="83">
        <v>818.7</v>
      </c>
      <c r="I605" s="83">
        <v>2646.9483484765401</v>
      </c>
      <c r="J605" s="83">
        <v>281.39999999999998</v>
      </c>
      <c r="K605" s="83">
        <v>11.2</v>
      </c>
      <c r="L605" s="83">
        <v>118.2</v>
      </c>
      <c r="M605" s="83">
        <v>149.15181818181799</v>
      </c>
      <c r="N605" s="83">
        <v>0</v>
      </c>
      <c r="O605" s="83">
        <v>0</v>
      </c>
      <c r="P605" s="83">
        <v>135.20581507312801</v>
      </c>
      <c r="Q605" s="83">
        <v>0</v>
      </c>
      <c r="R605" s="83">
        <v>0</v>
      </c>
      <c r="S605" s="83">
        <v>0</v>
      </c>
      <c r="T605" s="83">
        <v>0</v>
      </c>
      <c r="U605" s="83">
        <v>12.4</v>
      </c>
      <c r="V605" s="83">
        <v>2124.3242947368399</v>
      </c>
      <c r="W605" s="83">
        <v>51261.127679999998</v>
      </c>
      <c r="X605" s="83">
        <v>0</v>
      </c>
      <c r="Y605" s="83">
        <v>4576578.3523199996</v>
      </c>
      <c r="Z605" s="83">
        <v>0</v>
      </c>
      <c r="AA605" s="83">
        <v>221803.11248189901</v>
      </c>
      <c r="AB605" s="83">
        <v>0</v>
      </c>
      <c r="AC605" s="83">
        <v>71718.12</v>
      </c>
      <c r="AD605" s="83">
        <v>0</v>
      </c>
      <c r="AE605" s="83">
        <v>0</v>
      </c>
      <c r="AF605" s="83">
        <v>0</v>
      </c>
      <c r="AG605" s="83">
        <v>0</v>
      </c>
      <c r="AH605" s="83">
        <v>0</v>
      </c>
      <c r="AI605" s="83">
        <v>5814596.6940181302</v>
      </c>
      <c r="AJ605" s="83">
        <v>0</v>
      </c>
      <c r="AK605" s="83">
        <v>1036456.53080134</v>
      </c>
      <c r="AL605" s="83">
        <v>0</v>
      </c>
      <c r="AM605" s="83">
        <v>0</v>
      </c>
      <c r="AN605" s="83">
        <v>11774538.2615961</v>
      </c>
      <c r="AO605" s="83">
        <v>4.7278285099514896</v>
      </c>
      <c r="AP605" s="83">
        <v>401.52984388116403</v>
      </c>
    </row>
    <row r="606" spans="1:42" x14ac:dyDescent="0.2">
      <c r="A606" s="83" t="s">
        <v>347</v>
      </c>
      <c r="B606" s="83">
        <v>2044</v>
      </c>
      <c r="C606" s="83" t="s">
        <v>345</v>
      </c>
      <c r="D606" s="83" t="s">
        <v>297</v>
      </c>
      <c r="E606" s="83">
        <v>0</v>
      </c>
      <c r="F606" s="83">
        <v>1345.3</v>
      </c>
      <c r="G606" s="83">
        <v>0</v>
      </c>
      <c r="H606" s="83">
        <v>812.6</v>
      </c>
      <c r="I606" s="83">
        <v>2649.90909389644</v>
      </c>
      <c r="J606" s="83">
        <v>282.8</v>
      </c>
      <c r="K606" s="83">
        <v>11.2</v>
      </c>
      <c r="L606" s="83">
        <v>118.2</v>
      </c>
      <c r="M606" s="83">
        <v>174.82636363636399</v>
      </c>
      <c r="N606" s="83">
        <v>0</v>
      </c>
      <c r="O606" s="83">
        <v>0</v>
      </c>
      <c r="P606" s="83">
        <v>8.9781948702068295</v>
      </c>
      <c r="Q606" s="83">
        <v>0</v>
      </c>
      <c r="R606" s="83">
        <v>0</v>
      </c>
      <c r="S606" s="83">
        <v>0</v>
      </c>
      <c r="T606" s="83">
        <v>0</v>
      </c>
      <c r="U606" s="83">
        <v>12.4</v>
      </c>
      <c r="V606" s="83">
        <v>1070.90981999775</v>
      </c>
      <c r="W606" s="83">
        <v>51261.127679999998</v>
      </c>
      <c r="X606" s="83">
        <v>0</v>
      </c>
      <c r="Y606" s="83">
        <v>4140225.0926270299</v>
      </c>
      <c r="Z606" s="83">
        <v>0</v>
      </c>
      <c r="AA606" s="83">
        <v>259983.63326129899</v>
      </c>
      <c r="AB606" s="83">
        <v>0</v>
      </c>
      <c r="AC606" s="83">
        <v>71183.759999999995</v>
      </c>
      <c r="AD606" s="83">
        <v>0</v>
      </c>
      <c r="AE606" s="83">
        <v>0</v>
      </c>
      <c r="AF606" s="83">
        <v>0</v>
      </c>
      <c r="AG606" s="83">
        <v>0</v>
      </c>
      <c r="AH606" s="83">
        <v>0</v>
      </c>
      <c r="AI606" s="83">
        <v>5740909.4827177199</v>
      </c>
      <c r="AJ606" s="83">
        <v>0</v>
      </c>
      <c r="AK606" s="83">
        <v>1036840.52343828</v>
      </c>
      <c r="AL606" s="83">
        <v>0</v>
      </c>
      <c r="AM606" s="83">
        <v>0</v>
      </c>
      <c r="AN606" s="83">
        <v>11301474.529544299</v>
      </c>
      <c r="AO606" s="83">
        <v>4.2819932218589303</v>
      </c>
      <c r="AP606" s="83">
        <v>378.88801241509901</v>
      </c>
    </row>
    <row r="607" spans="1:42" x14ac:dyDescent="0.2">
      <c r="A607" s="83" t="s">
        <v>347</v>
      </c>
      <c r="B607" s="83">
        <v>2046</v>
      </c>
      <c r="C607" s="83" t="s">
        <v>345</v>
      </c>
      <c r="D607" s="83" t="s">
        <v>297</v>
      </c>
      <c r="E607" s="83">
        <v>0</v>
      </c>
      <c r="F607" s="83">
        <v>1345.3</v>
      </c>
      <c r="G607" s="83">
        <v>0</v>
      </c>
      <c r="H607" s="83">
        <v>704.9</v>
      </c>
      <c r="I607" s="83">
        <v>2647.1054775684502</v>
      </c>
      <c r="J607" s="83">
        <v>282.8</v>
      </c>
      <c r="K607" s="83">
        <v>11.2</v>
      </c>
      <c r="L607" s="83">
        <v>118.2</v>
      </c>
      <c r="M607" s="83">
        <v>201.62</v>
      </c>
      <c r="N607" s="83">
        <v>0</v>
      </c>
      <c r="O607" s="83">
        <v>0</v>
      </c>
      <c r="P607" s="83">
        <v>9.0380986219209092</v>
      </c>
      <c r="Q607" s="83">
        <v>0</v>
      </c>
      <c r="R607" s="83">
        <v>0</v>
      </c>
      <c r="S607" s="83">
        <v>0</v>
      </c>
      <c r="T607" s="83">
        <v>0</v>
      </c>
      <c r="U607" s="83">
        <v>9</v>
      </c>
      <c r="V607" s="83">
        <v>742.50457967550597</v>
      </c>
      <c r="W607" s="83">
        <v>51261.127679999998</v>
      </c>
      <c r="X607" s="83">
        <v>0</v>
      </c>
      <c r="Y607" s="83">
        <v>3722185.9295999999</v>
      </c>
      <c r="Z607" s="83">
        <v>0</v>
      </c>
      <c r="AA607" s="83">
        <v>299828.3499574</v>
      </c>
      <c r="AB607" s="83">
        <v>0</v>
      </c>
      <c r="AC607" s="83">
        <v>61749.24</v>
      </c>
      <c r="AD607" s="83">
        <v>0</v>
      </c>
      <c r="AE607" s="83">
        <v>0</v>
      </c>
      <c r="AF607" s="83">
        <v>0</v>
      </c>
      <c r="AG607" s="83">
        <v>0</v>
      </c>
      <c r="AH607" s="83">
        <v>0</v>
      </c>
      <c r="AI607" s="83">
        <v>5656150.7028563702</v>
      </c>
      <c r="AJ607" s="83">
        <v>0</v>
      </c>
      <c r="AK607" s="83">
        <v>1031235.75059941</v>
      </c>
      <c r="AL607" s="83">
        <v>0</v>
      </c>
      <c r="AM607" s="83">
        <v>0</v>
      </c>
      <c r="AN607" s="83">
        <v>10823153.6052728</v>
      </c>
      <c r="AO607" s="83">
        <v>3.8475132527966398</v>
      </c>
      <c r="AP607" s="83">
        <v>355.48911094841998</v>
      </c>
    </row>
    <row r="608" spans="1:42" x14ac:dyDescent="0.2">
      <c r="A608" s="83" t="s">
        <v>347</v>
      </c>
      <c r="B608" s="83">
        <v>2048</v>
      </c>
      <c r="C608" s="83" t="s">
        <v>345</v>
      </c>
      <c r="D608" s="83" t="s">
        <v>297</v>
      </c>
      <c r="E608" s="83">
        <v>0</v>
      </c>
      <c r="F608" s="83">
        <v>1345.3</v>
      </c>
      <c r="G608" s="83">
        <v>0</v>
      </c>
      <c r="H608" s="83">
        <v>606.9</v>
      </c>
      <c r="I608" s="83">
        <v>2644.8722125573199</v>
      </c>
      <c r="J608" s="83">
        <v>241.9</v>
      </c>
      <c r="K608" s="83">
        <v>11.2</v>
      </c>
      <c r="L608" s="83">
        <v>118.2</v>
      </c>
      <c r="M608" s="83">
        <v>229.999090909091</v>
      </c>
      <c r="N608" s="83">
        <v>0</v>
      </c>
      <c r="O608" s="83">
        <v>0</v>
      </c>
      <c r="P608" s="83">
        <v>5.9310016048924599</v>
      </c>
      <c r="Q608" s="83">
        <v>0</v>
      </c>
      <c r="R608" s="83">
        <v>0</v>
      </c>
      <c r="S608" s="83">
        <v>0</v>
      </c>
      <c r="T608" s="83">
        <v>0</v>
      </c>
      <c r="U608" s="83">
        <v>1.6</v>
      </c>
      <c r="V608" s="83">
        <v>135.276028234942</v>
      </c>
      <c r="W608" s="83">
        <v>51261.127679999998</v>
      </c>
      <c r="X608" s="83">
        <v>0</v>
      </c>
      <c r="Y608" s="83">
        <v>3722185.9295999999</v>
      </c>
      <c r="Z608" s="83">
        <v>0</v>
      </c>
      <c r="AA608" s="83">
        <v>342030.7901943</v>
      </c>
      <c r="AB608" s="83">
        <v>0</v>
      </c>
      <c r="AC608" s="83">
        <v>53164.44</v>
      </c>
      <c r="AD608" s="83">
        <v>0</v>
      </c>
      <c r="AE608" s="83">
        <v>0</v>
      </c>
      <c r="AF608" s="83">
        <v>0</v>
      </c>
      <c r="AG608" s="83">
        <v>0</v>
      </c>
      <c r="AH608" s="83">
        <v>0</v>
      </c>
      <c r="AI608" s="83">
        <v>5573124.8558859304</v>
      </c>
      <c r="AJ608" s="83">
        <v>0</v>
      </c>
      <c r="AK608" s="83">
        <v>886480.13159045903</v>
      </c>
      <c r="AL608" s="83">
        <v>0</v>
      </c>
      <c r="AM608" s="83">
        <v>0</v>
      </c>
      <c r="AN608" s="83">
        <v>10628382.550978901</v>
      </c>
      <c r="AO608" s="83">
        <v>3.84041508524064</v>
      </c>
      <c r="AP608" s="83">
        <v>361.335797504477</v>
      </c>
    </row>
    <row r="609" spans="1:42" x14ac:dyDescent="0.2">
      <c r="A609" s="83" t="s">
        <v>347</v>
      </c>
      <c r="B609" s="83">
        <v>2050</v>
      </c>
      <c r="C609" s="83" t="s">
        <v>345</v>
      </c>
      <c r="D609" s="83" t="s">
        <v>297</v>
      </c>
      <c r="E609" s="83">
        <v>0</v>
      </c>
      <c r="F609" s="83">
        <v>1345.3</v>
      </c>
      <c r="G609" s="83">
        <v>0</v>
      </c>
      <c r="H609" s="83">
        <v>509.8</v>
      </c>
      <c r="I609" s="83">
        <v>2644.8722125573199</v>
      </c>
      <c r="J609" s="83">
        <v>1.4129201716257</v>
      </c>
      <c r="K609" s="83">
        <v>11.2</v>
      </c>
      <c r="L609" s="83">
        <v>118.2</v>
      </c>
      <c r="M609" s="83">
        <v>260.47181818181798</v>
      </c>
      <c r="N609" s="83">
        <v>0</v>
      </c>
      <c r="O609" s="83">
        <v>0</v>
      </c>
      <c r="P609" s="83">
        <v>5.9310016048924599</v>
      </c>
      <c r="Q609" s="83">
        <v>0</v>
      </c>
      <c r="R609" s="83">
        <v>0</v>
      </c>
      <c r="S609" s="83">
        <v>0</v>
      </c>
      <c r="T609" s="83">
        <v>0</v>
      </c>
      <c r="U609" s="83">
        <v>1.6</v>
      </c>
      <c r="V609" s="83">
        <v>3.1718483096052701</v>
      </c>
      <c r="W609" s="83">
        <v>51261.127679999998</v>
      </c>
      <c r="X609" s="83">
        <v>0</v>
      </c>
      <c r="Y609" s="83">
        <v>3722185.9295999999</v>
      </c>
      <c r="Z609" s="83">
        <v>0</v>
      </c>
      <c r="AA609" s="83">
        <v>387138.44169681799</v>
      </c>
      <c r="AB609" s="83">
        <v>0</v>
      </c>
      <c r="AC609" s="83">
        <v>44658.48</v>
      </c>
      <c r="AD609" s="83">
        <v>0</v>
      </c>
      <c r="AE609" s="83">
        <v>0</v>
      </c>
      <c r="AF609" s="83">
        <v>0</v>
      </c>
      <c r="AG609" s="83">
        <v>0</v>
      </c>
      <c r="AH609" s="83">
        <v>0</v>
      </c>
      <c r="AI609" s="83">
        <v>5495591.6550737098</v>
      </c>
      <c r="AJ609" s="83">
        <v>0</v>
      </c>
      <c r="AK609" s="83">
        <v>5751.5172365476401</v>
      </c>
      <c r="AL609" s="83">
        <v>0</v>
      </c>
      <c r="AM609" s="83">
        <v>0</v>
      </c>
      <c r="AN609" s="83">
        <v>9706590.3231353797</v>
      </c>
      <c r="AO609" s="83">
        <v>3.8334678857726399</v>
      </c>
      <c r="AP609" s="83">
        <v>394.93455046059501</v>
      </c>
    </row>
    <row r="610" spans="1:42" x14ac:dyDescent="0.2">
      <c r="A610" s="83" t="s">
        <v>348</v>
      </c>
      <c r="B610" s="83">
        <v>2020</v>
      </c>
      <c r="C610" s="83" t="s">
        <v>349</v>
      </c>
      <c r="D610" s="83" t="s">
        <v>297</v>
      </c>
      <c r="E610" s="83">
        <v>0</v>
      </c>
      <c r="F610" s="83">
        <v>0</v>
      </c>
      <c r="G610" s="83">
        <v>0</v>
      </c>
      <c r="H610" s="83">
        <v>43.1</v>
      </c>
      <c r="I610" s="83">
        <v>0</v>
      </c>
      <c r="J610" s="83">
        <v>53.3</v>
      </c>
      <c r="K610" s="83">
        <v>0</v>
      </c>
      <c r="L610" s="83">
        <v>0</v>
      </c>
      <c r="M610" s="83">
        <v>17.276363636363499</v>
      </c>
      <c r="N610" s="83">
        <v>0</v>
      </c>
      <c r="O610" s="83">
        <v>0</v>
      </c>
      <c r="P610" s="83">
        <v>0</v>
      </c>
      <c r="Q610" s="83">
        <v>0</v>
      </c>
      <c r="R610" s="83">
        <v>0</v>
      </c>
      <c r="S610" s="83">
        <v>0</v>
      </c>
      <c r="T610" s="83">
        <v>1.1000000000000001</v>
      </c>
      <c r="U610" s="83">
        <v>16.3</v>
      </c>
      <c r="V610" s="83">
        <v>0</v>
      </c>
      <c r="W610" s="83">
        <v>0</v>
      </c>
      <c r="X610" s="83">
        <v>7055325</v>
      </c>
      <c r="Y610" s="83">
        <v>0</v>
      </c>
      <c r="Z610" s="83">
        <v>0</v>
      </c>
      <c r="AA610" s="83">
        <v>23121.358559879998</v>
      </c>
      <c r="AB610" s="83">
        <v>0</v>
      </c>
      <c r="AC610" s="83">
        <v>3775.56</v>
      </c>
      <c r="AD610" s="83">
        <v>0</v>
      </c>
      <c r="AE610" s="83">
        <v>52501.332311999999</v>
      </c>
      <c r="AF610" s="83">
        <v>0</v>
      </c>
      <c r="AG610" s="83">
        <v>0</v>
      </c>
      <c r="AH610" s="83">
        <v>0</v>
      </c>
      <c r="AI610" s="83">
        <v>0</v>
      </c>
      <c r="AJ610" s="83">
        <v>0</v>
      </c>
      <c r="AK610" s="83">
        <v>172865.225706764</v>
      </c>
      <c r="AL610" s="83">
        <v>0</v>
      </c>
      <c r="AM610" s="83">
        <v>0</v>
      </c>
      <c r="AN610" s="83">
        <v>7307588.4765786398</v>
      </c>
      <c r="AO610" s="83">
        <v>2.476012248E-3</v>
      </c>
      <c r="AP610" s="83">
        <v>0.33882754289404698</v>
      </c>
    </row>
    <row r="611" spans="1:42" x14ac:dyDescent="0.2">
      <c r="A611" s="83" t="s">
        <v>348</v>
      </c>
      <c r="B611" s="83">
        <v>2022</v>
      </c>
      <c r="C611" s="83" t="s">
        <v>349</v>
      </c>
      <c r="D611" s="83" t="s">
        <v>297</v>
      </c>
      <c r="E611" s="83">
        <v>0</v>
      </c>
      <c r="F611" s="83">
        <v>0</v>
      </c>
      <c r="G611" s="83">
        <v>0</v>
      </c>
      <c r="H611" s="83">
        <v>43.1</v>
      </c>
      <c r="I611" s="83">
        <v>0</v>
      </c>
      <c r="J611" s="83">
        <v>53.3</v>
      </c>
      <c r="K611" s="83">
        <v>0</v>
      </c>
      <c r="L611" s="83">
        <v>0</v>
      </c>
      <c r="M611" s="83">
        <v>19.433636363636399</v>
      </c>
      <c r="N611" s="83">
        <v>0</v>
      </c>
      <c r="O611" s="83">
        <v>0</v>
      </c>
      <c r="P611" s="83">
        <v>0</v>
      </c>
      <c r="Q611" s="83">
        <v>0</v>
      </c>
      <c r="R611" s="83">
        <v>0</v>
      </c>
      <c r="S611" s="83">
        <v>0</v>
      </c>
      <c r="T611" s="83">
        <v>1.1000000000000001</v>
      </c>
      <c r="U611" s="83">
        <v>16.3</v>
      </c>
      <c r="V611" s="83">
        <v>0</v>
      </c>
      <c r="W611" s="83">
        <v>0</v>
      </c>
      <c r="X611" s="83">
        <v>7345155</v>
      </c>
      <c r="Y611" s="83">
        <v>0</v>
      </c>
      <c r="Z611" s="83">
        <v>0</v>
      </c>
      <c r="AA611" s="83">
        <v>26008.48673619</v>
      </c>
      <c r="AB611" s="83">
        <v>0</v>
      </c>
      <c r="AC611" s="83">
        <v>3775.56</v>
      </c>
      <c r="AD611" s="83">
        <v>0</v>
      </c>
      <c r="AE611" s="83">
        <v>52501.332311999999</v>
      </c>
      <c r="AF611" s="83">
        <v>0</v>
      </c>
      <c r="AG611" s="83">
        <v>0</v>
      </c>
      <c r="AH611" s="83">
        <v>0</v>
      </c>
      <c r="AI611" s="83">
        <v>0</v>
      </c>
      <c r="AJ611" s="83">
        <v>0</v>
      </c>
      <c r="AK611" s="83">
        <v>171967.75579466601</v>
      </c>
      <c r="AL611" s="83">
        <v>0</v>
      </c>
      <c r="AM611" s="83">
        <v>0</v>
      </c>
      <c r="AN611" s="83">
        <v>7599408.1348428503</v>
      </c>
      <c r="AO611" s="83">
        <v>2.476012248E-3</v>
      </c>
      <c r="AP611" s="83">
        <v>0.32581645886968802</v>
      </c>
    </row>
    <row r="612" spans="1:42" x14ac:dyDescent="0.2">
      <c r="A612" s="83" t="s">
        <v>348</v>
      </c>
      <c r="B612" s="83">
        <v>2024</v>
      </c>
      <c r="C612" s="83" t="s">
        <v>349</v>
      </c>
      <c r="D612" s="83" t="s">
        <v>297</v>
      </c>
      <c r="E612" s="83">
        <v>0</v>
      </c>
      <c r="F612" s="83">
        <v>0</v>
      </c>
      <c r="G612" s="83">
        <v>0</v>
      </c>
      <c r="H612" s="83">
        <v>43.1</v>
      </c>
      <c r="I612" s="83">
        <v>0</v>
      </c>
      <c r="J612" s="83">
        <v>53.3</v>
      </c>
      <c r="K612" s="83">
        <v>0</v>
      </c>
      <c r="L612" s="83">
        <v>0</v>
      </c>
      <c r="M612" s="83">
        <v>23.039090909090898</v>
      </c>
      <c r="N612" s="83">
        <v>0</v>
      </c>
      <c r="O612" s="83">
        <v>0</v>
      </c>
      <c r="P612" s="83">
        <v>103.372015905837</v>
      </c>
      <c r="Q612" s="83">
        <v>0</v>
      </c>
      <c r="R612" s="83">
        <v>0</v>
      </c>
      <c r="S612" s="83">
        <v>0</v>
      </c>
      <c r="T612" s="83">
        <v>2.1</v>
      </c>
      <c r="U612" s="83">
        <v>16.3</v>
      </c>
      <c r="V612" s="83">
        <v>0</v>
      </c>
      <c r="W612" s="83">
        <v>0</v>
      </c>
      <c r="X612" s="83">
        <v>7329719.04</v>
      </c>
      <c r="Y612" s="83">
        <v>0</v>
      </c>
      <c r="Z612" s="83">
        <v>0</v>
      </c>
      <c r="AA612" s="83">
        <v>30833.75026221</v>
      </c>
      <c r="AB612" s="83">
        <v>0</v>
      </c>
      <c r="AC612" s="83">
        <v>3775.56</v>
      </c>
      <c r="AD612" s="83">
        <v>0</v>
      </c>
      <c r="AE612" s="83">
        <v>100229.816232</v>
      </c>
      <c r="AF612" s="83">
        <v>0</v>
      </c>
      <c r="AG612" s="83">
        <v>0</v>
      </c>
      <c r="AH612" s="83">
        <v>0</v>
      </c>
      <c r="AI612" s="83">
        <v>0</v>
      </c>
      <c r="AJ612" s="83">
        <v>0</v>
      </c>
      <c r="AK612" s="83">
        <v>171060.863036706</v>
      </c>
      <c r="AL612" s="83">
        <v>0</v>
      </c>
      <c r="AM612" s="83">
        <v>0</v>
      </c>
      <c r="AN612" s="83">
        <v>7635619.0295309098</v>
      </c>
      <c r="AO612" s="83">
        <v>2.476012248E-3</v>
      </c>
      <c r="AP612" s="83">
        <v>0.32427131820275001</v>
      </c>
    </row>
    <row r="613" spans="1:42" x14ac:dyDescent="0.2">
      <c r="A613" s="83" t="s">
        <v>348</v>
      </c>
      <c r="B613" s="83">
        <v>2026</v>
      </c>
      <c r="C613" s="83" t="s">
        <v>349</v>
      </c>
      <c r="D613" s="83" t="s">
        <v>297</v>
      </c>
      <c r="E613" s="83">
        <v>0</v>
      </c>
      <c r="F613" s="83">
        <v>0</v>
      </c>
      <c r="G613" s="83">
        <v>0</v>
      </c>
      <c r="H613" s="83">
        <v>43.1</v>
      </c>
      <c r="I613" s="83">
        <v>0</v>
      </c>
      <c r="J613" s="83">
        <v>53.3</v>
      </c>
      <c r="K613" s="83">
        <v>0</v>
      </c>
      <c r="L613" s="83">
        <v>0</v>
      </c>
      <c r="M613" s="83">
        <v>29.1</v>
      </c>
      <c r="N613" s="83">
        <v>0</v>
      </c>
      <c r="O613" s="83">
        <v>0</v>
      </c>
      <c r="P613" s="83">
        <v>128.437402984172</v>
      </c>
      <c r="Q613" s="83">
        <v>0</v>
      </c>
      <c r="R613" s="83">
        <v>0</v>
      </c>
      <c r="S613" s="83">
        <v>0</v>
      </c>
      <c r="T613" s="83">
        <v>2.1</v>
      </c>
      <c r="U613" s="83">
        <v>16.3</v>
      </c>
      <c r="V613" s="83">
        <v>0.77775000000000005</v>
      </c>
      <c r="W613" s="83">
        <v>0</v>
      </c>
      <c r="X613" s="83">
        <v>6816700</v>
      </c>
      <c r="Y613" s="83">
        <v>0</v>
      </c>
      <c r="Z613" s="83">
        <v>0</v>
      </c>
      <c r="AA613" s="83">
        <v>38945.205614699997</v>
      </c>
      <c r="AB613" s="83">
        <v>0</v>
      </c>
      <c r="AC613" s="83">
        <v>3775.56</v>
      </c>
      <c r="AD613" s="83">
        <v>0</v>
      </c>
      <c r="AE613" s="83">
        <v>100229.816232</v>
      </c>
      <c r="AF613" s="83">
        <v>0</v>
      </c>
      <c r="AG613" s="83">
        <v>0</v>
      </c>
      <c r="AH613" s="83">
        <v>0</v>
      </c>
      <c r="AI613" s="83">
        <v>0</v>
      </c>
      <c r="AJ613" s="83">
        <v>0</v>
      </c>
      <c r="AK613" s="83">
        <v>170170.61610379501</v>
      </c>
      <c r="AL613" s="83">
        <v>0</v>
      </c>
      <c r="AM613" s="83">
        <v>0</v>
      </c>
      <c r="AN613" s="83">
        <v>7129821.9757004902</v>
      </c>
      <c r="AO613" s="83">
        <v>2.476012248E-3</v>
      </c>
      <c r="AP613" s="83">
        <v>0.347275465844536</v>
      </c>
    </row>
    <row r="614" spans="1:42" x14ac:dyDescent="0.2">
      <c r="A614" s="83" t="s">
        <v>348</v>
      </c>
      <c r="B614" s="83">
        <v>2028</v>
      </c>
      <c r="C614" s="83" t="s">
        <v>349</v>
      </c>
      <c r="D614" s="83" t="s">
        <v>297</v>
      </c>
      <c r="E614" s="83">
        <v>0</v>
      </c>
      <c r="F614" s="83">
        <v>0</v>
      </c>
      <c r="G614" s="83">
        <v>0</v>
      </c>
      <c r="H614" s="83">
        <v>43.1</v>
      </c>
      <c r="I614" s="83">
        <v>0</v>
      </c>
      <c r="J614" s="83">
        <v>53.3</v>
      </c>
      <c r="K614" s="83">
        <v>0</v>
      </c>
      <c r="L614" s="83">
        <v>0</v>
      </c>
      <c r="M614" s="83">
        <v>37.723636363636402</v>
      </c>
      <c r="N614" s="83">
        <v>0</v>
      </c>
      <c r="O614" s="83">
        <v>0</v>
      </c>
      <c r="P614" s="83">
        <v>130.147069536023</v>
      </c>
      <c r="Q614" s="83">
        <v>0</v>
      </c>
      <c r="R614" s="83">
        <v>0</v>
      </c>
      <c r="S614" s="83">
        <v>0</v>
      </c>
      <c r="T614" s="83">
        <v>2.1</v>
      </c>
      <c r="U614" s="83">
        <v>16.3</v>
      </c>
      <c r="V614" s="83">
        <v>4.9265999999999996</v>
      </c>
      <c r="W614" s="83">
        <v>0</v>
      </c>
      <c r="X614" s="83">
        <v>8546104.2320000008</v>
      </c>
      <c r="Y614" s="83">
        <v>0</v>
      </c>
      <c r="Z614" s="83">
        <v>0</v>
      </c>
      <c r="AA614" s="83">
        <v>50486.418375120003</v>
      </c>
      <c r="AB614" s="83">
        <v>0</v>
      </c>
      <c r="AC614" s="83">
        <v>3775.56</v>
      </c>
      <c r="AD614" s="83">
        <v>0</v>
      </c>
      <c r="AE614" s="83">
        <v>100229.816232</v>
      </c>
      <c r="AF614" s="83">
        <v>0</v>
      </c>
      <c r="AG614" s="83">
        <v>0</v>
      </c>
      <c r="AH614" s="83">
        <v>0</v>
      </c>
      <c r="AI614" s="83">
        <v>0</v>
      </c>
      <c r="AJ614" s="83">
        <v>0</v>
      </c>
      <c r="AK614" s="83">
        <v>169280.36917088501</v>
      </c>
      <c r="AL614" s="83">
        <v>0</v>
      </c>
      <c r="AM614" s="83">
        <v>0</v>
      </c>
      <c r="AN614" s="83">
        <v>8869881.3223780002</v>
      </c>
      <c r="AO614" s="83">
        <v>2.476012248E-3</v>
      </c>
      <c r="AP614" s="83">
        <v>0.27914829500065702</v>
      </c>
    </row>
    <row r="615" spans="1:42" x14ac:dyDescent="0.2">
      <c r="A615" s="83" t="s">
        <v>348</v>
      </c>
      <c r="B615" s="83">
        <v>2030</v>
      </c>
      <c r="C615" s="83" t="s">
        <v>349</v>
      </c>
      <c r="D615" s="83" t="s">
        <v>297</v>
      </c>
      <c r="E615" s="83">
        <v>0</v>
      </c>
      <c r="F615" s="83">
        <v>0</v>
      </c>
      <c r="G615" s="83">
        <v>0</v>
      </c>
      <c r="H615" s="83">
        <v>43.1</v>
      </c>
      <c r="I615" s="83">
        <v>0</v>
      </c>
      <c r="J615" s="83">
        <v>52.6</v>
      </c>
      <c r="K615" s="83">
        <v>0</v>
      </c>
      <c r="L615" s="83">
        <v>0</v>
      </c>
      <c r="M615" s="83">
        <v>50.823636363636297</v>
      </c>
      <c r="N615" s="83">
        <v>0</v>
      </c>
      <c r="O615" s="83">
        <v>0</v>
      </c>
      <c r="P615" s="83">
        <v>130.147069536023</v>
      </c>
      <c r="Q615" s="83">
        <v>0</v>
      </c>
      <c r="R615" s="83">
        <v>0</v>
      </c>
      <c r="S615" s="83">
        <v>0</v>
      </c>
      <c r="T615" s="83">
        <v>2.1</v>
      </c>
      <c r="U615" s="83">
        <v>16.3</v>
      </c>
      <c r="V615" s="83">
        <v>0</v>
      </c>
      <c r="W615" s="83">
        <v>0</v>
      </c>
      <c r="X615" s="83">
        <v>10187965</v>
      </c>
      <c r="Y615" s="83">
        <v>0</v>
      </c>
      <c r="Z615" s="83">
        <v>0</v>
      </c>
      <c r="AA615" s="83">
        <v>68018.452517819998</v>
      </c>
      <c r="AB615" s="83">
        <v>0</v>
      </c>
      <c r="AC615" s="83">
        <v>3775.56</v>
      </c>
      <c r="AD615" s="83">
        <v>0</v>
      </c>
      <c r="AE615" s="83">
        <v>100229.816232</v>
      </c>
      <c r="AF615" s="83">
        <v>0</v>
      </c>
      <c r="AG615" s="83">
        <v>0</v>
      </c>
      <c r="AH615" s="83">
        <v>0</v>
      </c>
      <c r="AI615" s="83">
        <v>0</v>
      </c>
      <c r="AJ615" s="83">
        <v>0</v>
      </c>
      <c r="AK615" s="83">
        <v>166550.758804112</v>
      </c>
      <c r="AL615" s="83">
        <v>0</v>
      </c>
      <c r="AM615" s="83">
        <v>0</v>
      </c>
      <c r="AN615" s="83">
        <v>10526539.5875539</v>
      </c>
      <c r="AO615" s="83">
        <v>2.476012248E-3</v>
      </c>
      <c r="AP615" s="83">
        <v>0.23521616267206299</v>
      </c>
    </row>
    <row r="616" spans="1:42" x14ac:dyDescent="0.2">
      <c r="A616" s="83" t="s">
        <v>348</v>
      </c>
      <c r="B616" s="83">
        <v>2032</v>
      </c>
      <c r="C616" s="83" t="s">
        <v>349</v>
      </c>
      <c r="D616" s="83" t="s">
        <v>297</v>
      </c>
      <c r="E616" s="83">
        <v>0</v>
      </c>
      <c r="F616" s="83">
        <v>0</v>
      </c>
      <c r="G616" s="83">
        <v>0</v>
      </c>
      <c r="H616" s="83">
        <v>43.1</v>
      </c>
      <c r="I616" s="83">
        <v>0</v>
      </c>
      <c r="J616" s="83">
        <v>51.6</v>
      </c>
      <c r="K616" s="83">
        <v>0</v>
      </c>
      <c r="L616" s="83">
        <v>0</v>
      </c>
      <c r="M616" s="83">
        <v>64.760909090909095</v>
      </c>
      <c r="N616" s="83">
        <v>0</v>
      </c>
      <c r="O616" s="83">
        <v>0</v>
      </c>
      <c r="P616" s="83">
        <v>130.22824300541001</v>
      </c>
      <c r="Q616" s="83">
        <v>0</v>
      </c>
      <c r="R616" s="83">
        <v>0</v>
      </c>
      <c r="S616" s="83">
        <v>0</v>
      </c>
      <c r="T616" s="83">
        <v>2.1</v>
      </c>
      <c r="U616" s="83">
        <v>16.3</v>
      </c>
      <c r="V616" s="83">
        <v>16.812999999999999</v>
      </c>
      <c r="W616" s="83">
        <v>0</v>
      </c>
      <c r="X616" s="83">
        <v>10186675</v>
      </c>
      <c r="Y616" s="83">
        <v>0</v>
      </c>
      <c r="Z616" s="83">
        <v>0</v>
      </c>
      <c r="AA616" s="83">
        <v>86671.028190390003</v>
      </c>
      <c r="AB616" s="83">
        <v>0</v>
      </c>
      <c r="AC616" s="83">
        <v>3775.56</v>
      </c>
      <c r="AD616" s="83">
        <v>0</v>
      </c>
      <c r="AE616" s="83">
        <v>100229.816232</v>
      </c>
      <c r="AF616" s="83">
        <v>0</v>
      </c>
      <c r="AG616" s="83">
        <v>0</v>
      </c>
      <c r="AH616" s="83">
        <v>0</v>
      </c>
      <c r="AI616" s="83">
        <v>0</v>
      </c>
      <c r="AJ616" s="83">
        <v>0</v>
      </c>
      <c r="AK616" s="83">
        <v>163032.98533947699</v>
      </c>
      <c r="AL616" s="83">
        <v>0</v>
      </c>
      <c r="AM616" s="83">
        <v>0</v>
      </c>
      <c r="AN616" s="83">
        <v>10540401.202761799</v>
      </c>
      <c r="AO616" s="83">
        <v>2.476012248E-3</v>
      </c>
      <c r="AP616" s="83">
        <v>0.23490683137860199</v>
      </c>
    </row>
    <row r="617" spans="1:42" x14ac:dyDescent="0.2">
      <c r="A617" s="83" t="s">
        <v>348</v>
      </c>
      <c r="B617" s="83">
        <v>2034</v>
      </c>
      <c r="C617" s="83" t="s">
        <v>349</v>
      </c>
      <c r="D617" s="83" t="s">
        <v>297</v>
      </c>
      <c r="E617" s="83">
        <v>0</v>
      </c>
      <c r="F617" s="83">
        <v>0</v>
      </c>
      <c r="G617" s="83">
        <v>0</v>
      </c>
      <c r="H617" s="83">
        <v>43.1</v>
      </c>
      <c r="I617" s="83">
        <v>0</v>
      </c>
      <c r="J617" s="83">
        <v>51.6</v>
      </c>
      <c r="K617" s="83">
        <v>0</v>
      </c>
      <c r="L617" s="83">
        <v>0</v>
      </c>
      <c r="M617" s="83">
        <v>79.328181818181804</v>
      </c>
      <c r="N617" s="83">
        <v>0</v>
      </c>
      <c r="O617" s="83">
        <v>0</v>
      </c>
      <c r="P617" s="83">
        <v>130.29305115272001</v>
      </c>
      <c r="Q617" s="83">
        <v>0</v>
      </c>
      <c r="R617" s="83">
        <v>0</v>
      </c>
      <c r="S617" s="83">
        <v>0</v>
      </c>
      <c r="T617" s="83">
        <v>2.1</v>
      </c>
      <c r="U617" s="83">
        <v>16.3</v>
      </c>
      <c r="V617" s="83">
        <v>19.706399999999999</v>
      </c>
      <c r="W617" s="83">
        <v>0</v>
      </c>
      <c r="X617" s="83">
        <v>10183915</v>
      </c>
      <c r="Y617" s="83">
        <v>0</v>
      </c>
      <c r="Z617" s="83">
        <v>0</v>
      </c>
      <c r="AA617" s="83">
        <v>106166.74748967</v>
      </c>
      <c r="AB617" s="83">
        <v>0</v>
      </c>
      <c r="AC617" s="83">
        <v>3775.56</v>
      </c>
      <c r="AD617" s="83">
        <v>0</v>
      </c>
      <c r="AE617" s="83">
        <v>100229.816232</v>
      </c>
      <c r="AF617" s="83">
        <v>0</v>
      </c>
      <c r="AG617" s="83">
        <v>0</v>
      </c>
      <c r="AH617" s="83">
        <v>0</v>
      </c>
      <c r="AI617" s="83">
        <v>0</v>
      </c>
      <c r="AJ617" s="83">
        <v>0</v>
      </c>
      <c r="AK617" s="83">
        <v>162159.85853989201</v>
      </c>
      <c r="AL617" s="83">
        <v>0</v>
      </c>
      <c r="AM617" s="83">
        <v>0</v>
      </c>
      <c r="AN617" s="83">
        <v>10556266.688661501</v>
      </c>
      <c r="AO617" s="83">
        <v>2.476012248E-3</v>
      </c>
      <c r="AP617" s="83">
        <v>0.23455377938295799</v>
      </c>
    </row>
    <row r="618" spans="1:42" x14ac:dyDescent="0.2">
      <c r="A618" s="83" t="s">
        <v>348</v>
      </c>
      <c r="B618" s="83">
        <v>2036</v>
      </c>
      <c r="C618" s="83" t="s">
        <v>349</v>
      </c>
      <c r="D618" s="83" t="s">
        <v>297</v>
      </c>
      <c r="E618" s="83">
        <v>0</v>
      </c>
      <c r="F618" s="83">
        <v>0</v>
      </c>
      <c r="G618" s="83">
        <v>0</v>
      </c>
      <c r="H618" s="83">
        <v>43.1</v>
      </c>
      <c r="I618" s="83">
        <v>0</v>
      </c>
      <c r="J618" s="83">
        <v>51.6</v>
      </c>
      <c r="K618" s="83">
        <v>0</v>
      </c>
      <c r="L618" s="83">
        <v>0</v>
      </c>
      <c r="M618" s="83">
        <v>82.4254545454545</v>
      </c>
      <c r="N618" s="83">
        <v>0</v>
      </c>
      <c r="O618" s="83">
        <v>0</v>
      </c>
      <c r="P618" s="83">
        <v>130.29305115272001</v>
      </c>
      <c r="Q618" s="83">
        <v>0</v>
      </c>
      <c r="R618" s="83">
        <v>0</v>
      </c>
      <c r="S618" s="83">
        <v>0</v>
      </c>
      <c r="T618" s="83">
        <v>2.1</v>
      </c>
      <c r="U618" s="83">
        <v>16.3</v>
      </c>
      <c r="V618" s="83">
        <v>0</v>
      </c>
      <c r="W618" s="83">
        <v>0</v>
      </c>
      <c r="X618" s="83">
        <v>10508073.944</v>
      </c>
      <c r="Y618" s="83">
        <v>0</v>
      </c>
      <c r="Z618" s="83">
        <v>0</v>
      </c>
      <c r="AA618" s="83">
        <v>110311.89948995999</v>
      </c>
      <c r="AB618" s="83">
        <v>0</v>
      </c>
      <c r="AC618" s="83">
        <v>3775.56</v>
      </c>
      <c r="AD618" s="83">
        <v>0</v>
      </c>
      <c r="AE618" s="83">
        <v>100229.816232</v>
      </c>
      <c r="AF618" s="83">
        <v>0</v>
      </c>
      <c r="AG618" s="83">
        <v>0</v>
      </c>
      <c r="AH618" s="83">
        <v>0</v>
      </c>
      <c r="AI618" s="83">
        <v>0</v>
      </c>
      <c r="AJ618" s="83">
        <v>0</v>
      </c>
      <c r="AK618" s="83">
        <v>161286.73174030599</v>
      </c>
      <c r="AL618" s="83">
        <v>0</v>
      </c>
      <c r="AM618" s="83">
        <v>0</v>
      </c>
      <c r="AN618" s="83">
        <v>10883677.9514622</v>
      </c>
      <c r="AO618" s="83">
        <v>2.476012248E-3</v>
      </c>
      <c r="AP618" s="83">
        <v>0.22749775021295399</v>
      </c>
    </row>
    <row r="619" spans="1:42" x14ac:dyDescent="0.2">
      <c r="A619" s="83" t="s">
        <v>348</v>
      </c>
      <c r="B619" s="83">
        <v>2038</v>
      </c>
      <c r="C619" s="83" t="s">
        <v>349</v>
      </c>
      <c r="D619" s="83" t="s">
        <v>297</v>
      </c>
      <c r="E619" s="83">
        <v>0</v>
      </c>
      <c r="F619" s="83">
        <v>0</v>
      </c>
      <c r="G619" s="83">
        <v>0</v>
      </c>
      <c r="H619" s="83">
        <v>43.1</v>
      </c>
      <c r="I619" s="83">
        <v>0</v>
      </c>
      <c r="J619" s="83">
        <v>51.6</v>
      </c>
      <c r="K619" s="83">
        <v>0</v>
      </c>
      <c r="L619" s="83">
        <v>0</v>
      </c>
      <c r="M619" s="83">
        <v>85.632727272727294</v>
      </c>
      <c r="N619" s="83">
        <v>0</v>
      </c>
      <c r="O619" s="83">
        <v>0</v>
      </c>
      <c r="P619" s="83">
        <v>130.29305115272001</v>
      </c>
      <c r="Q619" s="83">
        <v>0</v>
      </c>
      <c r="R619" s="83">
        <v>0</v>
      </c>
      <c r="S619" s="83">
        <v>0</v>
      </c>
      <c r="T619" s="83">
        <v>2.1</v>
      </c>
      <c r="U619" s="83">
        <v>16.3</v>
      </c>
      <c r="V619" s="83">
        <v>6015.6928988004202</v>
      </c>
      <c r="W619" s="83">
        <v>0</v>
      </c>
      <c r="X619" s="83">
        <v>10311299.616</v>
      </c>
      <c r="Y619" s="83">
        <v>0</v>
      </c>
      <c r="Z619" s="83">
        <v>0</v>
      </c>
      <c r="AA619" s="83">
        <v>114604.26704412</v>
      </c>
      <c r="AB619" s="83">
        <v>0</v>
      </c>
      <c r="AC619" s="83">
        <v>3775.56</v>
      </c>
      <c r="AD619" s="83">
        <v>0</v>
      </c>
      <c r="AE619" s="83">
        <v>100229.816232</v>
      </c>
      <c r="AF619" s="83">
        <v>0</v>
      </c>
      <c r="AG619" s="83">
        <v>0</v>
      </c>
      <c r="AH619" s="83">
        <v>0</v>
      </c>
      <c r="AI619" s="83">
        <v>0</v>
      </c>
      <c r="AJ619" s="83">
        <v>0</v>
      </c>
      <c r="AK619" s="83">
        <v>160413.84209485899</v>
      </c>
      <c r="AL619" s="83">
        <v>0</v>
      </c>
      <c r="AM619" s="83">
        <v>0</v>
      </c>
      <c r="AN619" s="83">
        <v>10696338.7942697</v>
      </c>
      <c r="AO619" s="83">
        <v>2.476012248E-3</v>
      </c>
      <c r="AP619" s="83">
        <v>0.23148221981585301</v>
      </c>
    </row>
    <row r="620" spans="1:42" x14ac:dyDescent="0.2">
      <c r="A620" s="83" t="s">
        <v>348</v>
      </c>
      <c r="B620" s="83">
        <v>2040</v>
      </c>
      <c r="C620" s="83" t="s">
        <v>349</v>
      </c>
      <c r="D620" s="83" t="s">
        <v>297</v>
      </c>
      <c r="E620" s="83">
        <v>0</v>
      </c>
      <c r="F620" s="83">
        <v>0</v>
      </c>
      <c r="G620" s="83">
        <v>0</v>
      </c>
      <c r="H620" s="83">
        <v>43.1</v>
      </c>
      <c r="I620" s="83">
        <v>0</v>
      </c>
      <c r="J620" s="83">
        <v>50.8</v>
      </c>
      <c r="K620" s="83">
        <v>0</v>
      </c>
      <c r="L620" s="83">
        <v>0</v>
      </c>
      <c r="M620" s="83">
        <v>88.975454545454497</v>
      </c>
      <c r="N620" s="83">
        <v>0</v>
      </c>
      <c r="O620" s="83">
        <v>0</v>
      </c>
      <c r="P620" s="83">
        <v>26.9210352468832</v>
      </c>
      <c r="Q620" s="83">
        <v>0</v>
      </c>
      <c r="R620" s="83">
        <v>0</v>
      </c>
      <c r="S620" s="83">
        <v>0</v>
      </c>
      <c r="T620" s="83">
        <v>2.1</v>
      </c>
      <c r="U620" s="83">
        <v>16.3</v>
      </c>
      <c r="V620" s="83">
        <v>0</v>
      </c>
      <c r="W620" s="83">
        <v>0</v>
      </c>
      <c r="X620" s="83">
        <v>10478049.616</v>
      </c>
      <c r="Y620" s="83">
        <v>0</v>
      </c>
      <c r="Z620" s="83">
        <v>0</v>
      </c>
      <c r="AA620" s="83">
        <v>119077.91656131</v>
      </c>
      <c r="AB620" s="83">
        <v>0</v>
      </c>
      <c r="AC620" s="83">
        <v>3775.56</v>
      </c>
      <c r="AD620" s="83">
        <v>0</v>
      </c>
      <c r="AE620" s="83">
        <v>100229.816232</v>
      </c>
      <c r="AF620" s="83">
        <v>0</v>
      </c>
      <c r="AG620" s="83">
        <v>0</v>
      </c>
      <c r="AH620" s="83">
        <v>0</v>
      </c>
      <c r="AI620" s="83">
        <v>0</v>
      </c>
      <c r="AJ620" s="83">
        <v>0</v>
      </c>
      <c r="AK620" s="83">
        <v>157354.39130073899</v>
      </c>
      <c r="AL620" s="83">
        <v>0</v>
      </c>
      <c r="AM620" s="83">
        <v>0</v>
      </c>
      <c r="AN620" s="83">
        <v>10858487.300093999</v>
      </c>
      <c r="AO620" s="83">
        <v>2.476012248E-3</v>
      </c>
      <c r="AP620" s="83">
        <v>0.22802552322168801</v>
      </c>
    </row>
    <row r="621" spans="1:42" x14ac:dyDescent="0.2">
      <c r="A621" s="83" t="s">
        <v>348</v>
      </c>
      <c r="B621" s="83">
        <v>2042</v>
      </c>
      <c r="C621" s="83" t="s">
        <v>349</v>
      </c>
      <c r="D621" s="83" t="s">
        <v>297</v>
      </c>
      <c r="E621" s="83">
        <v>0</v>
      </c>
      <c r="F621" s="83">
        <v>0</v>
      </c>
      <c r="G621" s="83">
        <v>0</v>
      </c>
      <c r="H621" s="83">
        <v>43.1</v>
      </c>
      <c r="I621" s="83">
        <v>0</v>
      </c>
      <c r="J621" s="83">
        <v>50</v>
      </c>
      <c r="K621" s="83">
        <v>0</v>
      </c>
      <c r="L621" s="83">
        <v>0</v>
      </c>
      <c r="M621" s="83">
        <v>93.676363636363604</v>
      </c>
      <c r="N621" s="83">
        <v>0</v>
      </c>
      <c r="O621" s="83">
        <v>0</v>
      </c>
      <c r="P621" s="83">
        <v>1.8556481685481301</v>
      </c>
      <c r="Q621" s="83">
        <v>0</v>
      </c>
      <c r="R621" s="83">
        <v>0</v>
      </c>
      <c r="S621" s="83">
        <v>0</v>
      </c>
      <c r="T621" s="83">
        <v>2.1</v>
      </c>
      <c r="U621" s="83">
        <v>16.3</v>
      </c>
      <c r="V621" s="83">
        <v>0</v>
      </c>
      <c r="W621" s="83">
        <v>0</v>
      </c>
      <c r="X621" s="83">
        <v>10478049.616</v>
      </c>
      <c r="Y621" s="83">
        <v>0</v>
      </c>
      <c r="Z621" s="83">
        <v>0</v>
      </c>
      <c r="AA621" s="83">
        <v>125369.25233868</v>
      </c>
      <c r="AB621" s="83">
        <v>0</v>
      </c>
      <c r="AC621" s="83">
        <v>3775.56</v>
      </c>
      <c r="AD621" s="83">
        <v>0</v>
      </c>
      <c r="AE621" s="83">
        <v>100229.816232</v>
      </c>
      <c r="AF621" s="83">
        <v>0</v>
      </c>
      <c r="AG621" s="83">
        <v>0</v>
      </c>
      <c r="AH621" s="83">
        <v>0</v>
      </c>
      <c r="AI621" s="83">
        <v>0</v>
      </c>
      <c r="AJ621" s="83">
        <v>0</v>
      </c>
      <c r="AK621" s="83">
        <v>154323.44403854999</v>
      </c>
      <c r="AL621" s="83">
        <v>0</v>
      </c>
      <c r="AM621" s="83">
        <v>0</v>
      </c>
      <c r="AN621" s="83">
        <v>10861747.6886092</v>
      </c>
      <c r="AO621" s="83">
        <v>2.476012248E-3</v>
      </c>
      <c r="AP621" s="83">
        <v>0.227957076428557</v>
      </c>
    </row>
    <row r="622" spans="1:42" x14ac:dyDescent="0.2">
      <c r="A622" s="83" t="s">
        <v>348</v>
      </c>
      <c r="B622" s="83">
        <v>2044</v>
      </c>
      <c r="C622" s="83" t="s">
        <v>349</v>
      </c>
      <c r="D622" s="83" t="s">
        <v>297</v>
      </c>
      <c r="E622" s="83">
        <v>0</v>
      </c>
      <c r="F622" s="83">
        <v>0</v>
      </c>
      <c r="G622" s="83">
        <v>0</v>
      </c>
      <c r="H622" s="83">
        <v>43.1</v>
      </c>
      <c r="I622" s="83">
        <v>0</v>
      </c>
      <c r="J622" s="83">
        <v>0</v>
      </c>
      <c r="K622" s="83">
        <v>0</v>
      </c>
      <c r="L622" s="83">
        <v>0</v>
      </c>
      <c r="M622" s="83">
        <v>97.876363636363607</v>
      </c>
      <c r="N622" s="83">
        <v>0</v>
      </c>
      <c r="O622" s="83">
        <v>0</v>
      </c>
      <c r="P622" s="83">
        <v>0.14598161669770299</v>
      </c>
      <c r="Q622" s="83">
        <v>0</v>
      </c>
      <c r="R622" s="83">
        <v>0</v>
      </c>
      <c r="S622" s="83">
        <v>0</v>
      </c>
      <c r="T622" s="83">
        <v>2.1</v>
      </c>
      <c r="U622" s="83">
        <v>16.3</v>
      </c>
      <c r="V622" s="83">
        <v>0</v>
      </c>
      <c r="W622" s="83">
        <v>0</v>
      </c>
      <c r="X622" s="83">
        <v>10478049.616</v>
      </c>
      <c r="Y622" s="83">
        <v>0</v>
      </c>
      <c r="Z622" s="83">
        <v>0</v>
      </c>
      <c r="AA622" s="83">
        <v>130990.20985008001</v>
      </c>
      <c r="AB622" s="83">
        <v>0</v>
      </c>
      <c r="AC622" s="83">
        <v>3775.56</v>
      </c>
      <c r="AD622" s="83">
        <v>0</v>
      </c>
      <c r="AE622" s="83">
        <v>100229.816232</v>
      </c>
      <c r="AF622" s="83">
        <v>0</v>
      </c>
      <c r="AG622" s="83">
        <v>0</v>
      </c>
      <c r="AH622" s="83">
        <v>0</v>
      </c>
      <c r="AI622" s="83">
        <v>0</v>
      </c>
      <c r="AJ622" s="83">
        <v>0</v>
      </c>
      <c r="AK622" s="83">
        <v>0</v>
      </c>
      <c r="AL622" s="83">
        <v>0</v>
      </c>
      <c r="AM622" s="83">
        <v>0</v>
      </c>
      <c r="AN622" s="83">
        <v>10713045.202082001</v>
      </c>
      <c r="AO622" s="83">
        <v>2.476012248E-3</v>
      </c>
      <c r="AP622" s="83">
        <v>0.23112123595994699</v>
      </c>
    </row>
    <row r="623" spans="1:42" x14ac:dyDescent="0.2">
      <c r="A623" s="83" t="s">
        <v>348</v>
      </c>
      <c r="B623" s="83">
        <v>2046</v>
      </c>
      <c r="C623" s="83" t="s">
        <v>349</v>
      </c>
      <c r="D623" s="83" t="s">
        <v>297</v>
      </c>
      <c r="E623" s="83">
        <v>0</v>
      </c>
      <c r="F623" s="83">
        <v>0</v>
      </c>
      <c r="G623" s="83">
        <v>0</v>
      </c>
      <c r="H623" s="83">
        <v>43.1</v>
      </c>
      <c r="I623" s="83">
        <v>0</v>
      </c>
      <c r="J623" s="83">
        <v>0</v>
      </c>
      <c r="K623" s="83">
        <v>0</v>
      </c>
      <c r="L623" s="83">
        <v>0</v>
      </c>
      <c r="M623" s="83">
        <v>101.285454545455</v>
      </c>
      <c r="N623" s="83">
        <v>0</v>
      </c>
      <c r="O623" s="83">
        <v>0</v>
      </c>
      <c r="P623" s="83">
        <v>0.14598161669770299</v>
      </c>
      <c r="Q623" s="83">
        <v>0</v>
      </c>
      <c r="R623" s="83">
        <v>0</v>
      </c>
      <c r="S623" s="83">
        <v>0</v>
      </c>
      <c r="T623" s="83">
        <v>2.1</v>
      </c>
      <c r="U623" s="83">
        <v>16.3</v>
      </c>
      <c r="V623" s="83">
        <v>0</v>
      </c>
      <c r="W623" s="83">
        <v>0</v>
      </c>
      <c r="X623" s="83">
        <v>10478049.616</v>
      </c>
      <c r="Y623" s="83">
        <v>0</v>
      </c>
      <c r="Z623" s="83">
        <v>0</v>
      </c>
      <c r="AA623" s="83">
        <v>135552.67536257999</v>
      </c>
      <c r="AB623" s="83">
        <v>0</v>
      </c>
      <c r="AC623" s="83">
        <v>3775.56</v>
      </c>
      <c r="AD623" s="83">
        <v>0</v>
      </c>
      <c r="AE623" s="83">
        <v>100229.816232</v>
      </c>
      <c r="AF623" s="83">
        <v>0</v>
      </c>
      <c r="AG623" s="83">
        <v>0</v>
      </c>
      <c r="AH623" s="83">
        <v>0</v>
      </c>
      <c r="AI623" s="83">
        <v>0</v>
      </c>
      <c r="AJ623" s="83">
        <v>0</v>
      </c>
      <c r="AK623" s="83">
        <v>0</v>
      </c>
      <c r="AL623" s="83">
        <v>0</v>
      </c>
      <c r="AM623" s="83">
        <v>0</v>
      </c>
      <c r="AN623" s="83">
        <v>10717607.6675945</v>
      </c>
      <c r="AO623" s="83">
        <v>2.476012248E-3</v>
      </c>
      <c r="AP623" s="83">
        <v>0.23102284808263601</v>
      </c>
    </row>
    <row r="624" spans="1:42" x14ac:dyDescent="0.2">
      <c r="A624" s="83" t="s">
        <v>348</v>
      </c>
      <c r="B624" s="83">
        <v>2048</v>
      </c>
      <c r="C624" s="83" t="s">
        <v>349</v>
      </c>
      <c r="D624" s="83" t="s">
        <v>297</v>
      </c>
      <c r="E624" s="83">
        <v>0</v>
      </c>
      <c r="F624" s="83">
        <v>0</v>
      </c>
      <c r="G624" s="83">
        <v>0</v>
      </c>
      <c r="H624" s="83">
        <v>43.1</v>
      </c>
      <c r="I624" s="83">
        <v>0</v>
      </c>
      <c r="J624" s="83">
        <v>0</v>
      </c>
      <c r="K624" s="83">
        <v>0</v>
      </c>
      <c r="L624" s="83">
        <v>0</v>
      </c>
      <c r="M624" s="83">
        <v>103.68636363636401</v>
      </c>
      <c r="N624" s="83">
        <v>0</v>
      </c>
      <c r="O624" s="83">
        <v>0</v>
      </c>
      <c r="P624" s="83">
        <v>0.10766529016709001</v>
      </c>
      <c r="Q624" s="83">
        <v>0</v>
      </c>
      <c r="R624" s="83">
        <v>0</v>
      </c>
      <c r="S624" s="83">
        <v>0</v>
      </c>
      <c r="T624" s="83">
        <v>2.1</v>
      </c>
      <c r="U624" s="83">
        <v>16.3</v>
      </c>
      <c r="V624" s="83">
        <v>13.137600000000001</v>
      </c>
      <c r="W624" s="83">
        <v>0</v>
      </c>
      <c r="X624" s="83">
        <v>10478049.616</v>
      </c>
      <c r="Y624" s="83">
        <v>0</v>
      </c>
      <c r="Z624" s="83">
        <v>0</v>
      </c>
      <c r="AA624" s="83">
        <v>138765.86774084999</v>
      </c>
      <c r="AB624" s="83">
        <v>0</v>
      </c>
      <c r="AC624" s="83">
        <v>3775.56</v>
      </c>
      <c r="AD624" s="83">
        <v>0</v>
      </c>
      <c r="AE624" s="83">
        <v>100229.816232</v>
      </c>
      <c r="AF624" s="83">
        <v>0</v>
      </c>
      <c r="AG624" s="83">
        <v>0</v>
      </c>
      <c r="AH624" s="83">
        <v>0</v>
      </c>
      <c r="AI624" s="83">
        <v>0</v>
      </c>
      <c r="AJ624" s="83">
        <v>0</v>
      </c>
      <c r="AK624" s="83">
        <v>0</v>
      </c>
      <c r="AL624" s="83">
        <v>0</v>
      </c>
      <c r="AM624" s="83">
        <v>0</v>
      </c>
      <c r="AN624" s="83">
        <v>10720833.9975728</v>
      </c>
      <c r="AO624" s="83">
        <v>2.476012248E-3</v>
      </c>
      <c r="AP624" s="83">
        <v>0.230953324019433</v>
      </c>
    </row>
    <row r="625" spans="1:42" x14ac:dyDescent="0.2">
      <c r="A625" s="83" t="s">
        <v>348</v>
      </c>
      <c r="B625" s="83">
        <v>2050</v>
      </c>
      <c r="C625" s="83" t="s">
        <v>349</v>
      </c>
      <c r="D625" s="83" t="s">
        <v>297</v>
      </c>
      <c r="E625" s="83">
        <v>0</v>
      </c>
      <c r="F625" s="83">
        <v>0</v>
      </c>
      <c r="G625" s="83">
        <v>0</v>
      </c>
      <c r="H625" s="83">
        <v>43.1</v>
      </c>
      <c r="I625" s="83">
        <v>0</v>
      </c>
      <c r="J625" s="83">
        <v>0</v>
      </c>
      <c r="K625" s="83">
        <v>0</v>
      </c>
      <c r="L625" s="83">
        <v>0</v>
      </c>
      <c r="M625" s="83">
        <v>104.915454545454</v>
      </c>
      <c r="N625" s="83">
        <v>0</v>
      </c>
      <c r="O625" s="83">
        <v>0</v>
      </c>
      <c r="P625" s="83">
        <v>4.2857142857142899E-2</v>
      </c>
      <c r="Q625" s="83">
        <v>0</v>
      </c>
      <c r="R625" s="83">
        <v>0</v>
      </c>
      <c r="S625" s="83">
        <v>0</v>
      </c>
      <c r="T625" s="83">
        <v>2.1</v>
      </c>
      <c r="U625" s="83">
        <v>16.3</v>
      </c>
      <c r="V625" s="83">
        <v>0</v>
      </c>
      <c r="W625" s="83">
        <v>0</v>
      </c>
      <c r="X625" s="83">
        <v>10478049.616</v>
      </c>
      <c r="Y625" s="83">
        <v>0</v>
      </c>
      <c r="Z625" s="83">
        <v>0</v>
      </c>
      <c r="AA625" s="83">
        <v>140410.78864029</v>
      </c>
      <c r="AB625" s="83">
        <v>0</v>
      </c>
      <c r="AC625" s="83">
        <v>3775.56</v>
      </c>
      <c r="AD625" s="83">
        <v>0</v>
      </c>
      <c r="AE625" s="83">
        <v>100229.816232</v>
      </c>
      <c r="AF625" s="83">
        <v>0</v>
      </c>
      <c r="AG625" s="83">
        <v>0</v>
      </c>
      <c r="AH625" s="83">
        <v>0</v>
      </c>
      <c r="AI625" s="83">
        <v>0</v>
      </c>
      <c r="AJ625" s="83">
        <v>0</v>
      </c>
      <c r="AK625" s="83">
        <v>0</v>
      </c>
      <c r="AL625" s="83">
        <v>0</v>
      </c>
      <c r="AM625" s="83">
        <v>0</v>
      </c>
      <c r="AN625" s="83">
        <v>10722465.7808722</v>
      </c>
      <c r="AO625" s="83">
        <v>2.476012248E-3</v>
      </c>
      <c r="AP625" s="83">
        <v>0.23091817671425299</v>
      </c>
    </row>
    <row r="626" spans="1:42" x14ac:dyDescent="0.2">
      <c r="A626" s="83" t="s">
        <v>350</v>
      </c>
      <c r="B626" s="83">
        <v>2020</v>
      </c>
      <c r="C626" s="83" t="s">
        <v>349</v>
      </c>
      <c r="D626" s="83" t="s">
        <v>297</v>
      </c>
      <c r="E626" s="83">
        <v>1657</v>
      </c>
      <c r="F626" s="83">
        <v>3871.9</v>
      </c>
      <c r="G626" s="83">
        <v>0</v>
      </c>
      <c r="H626" s="83">
        <v>1828.8</v>
      </c>
      <c r="I626" s="83">
        <v>724.3</v>
      </c>
      <c r="J626" s="83">
        <v>473.9</v>
      </c>
      <c r="K626" s="83">
        <v>170.7</v>
      </c>
      <c r="L626" s="83">
        <v>1725</v>
      </c>
      <c r="M626" s="83">
        <v>541.41181818181803</v>
      </c>
      <c r="N626" s="83">
        <v>0</v>
      </c>
      <c r="O626" s="83">
        <v>0</v>
      </c>
      <c r="P626" s="83">
        <v>24</v>
      </c>
      <c r="Q626" s="83">
        <v>0</v>
      </c>
      <c r="R626" s="83">
        <v>0</v>
      </c>
      <c r="S626" s="83">
        <v>0</v>
      </c>
      <c r="T626" s="83">
        <v>163.25</v>
      </c>
      <c r="U626" s="83">
        <v>417.2</v>
      </c>
      <c r="V626" s="83">
        <v>940.8</v>
      </c>
      <c r="W626" s="83">
        <v>355624.07327999902</v>
      </c>
      <c r="X626" s="83">
        <v>0</v>
      </c>
      <c r="Y626" s="83">
        <v>19626898.669275399</v>
      </c>
      <c r="Z626" s="83">
        <v>0</v>
      </c>
      <c r="AA626" s="83">
        <v>735599.06269794004</v>
      </c>
      <c r="AB626" s="83">
        <v>7696281.9787354805</v>
      </c>
      <c r="AC626" s="83">
        <v>320155.90983357799</v>
      </c>
      <c r="AD626" s="83">
        <v>0</v>
      </c>
      <c r="AE626" s="83">
        <v>764234.02945635398</v>
      </c>
      <c r="AF626" s="83">
        <v>13235211.9408</v>
      </c>
      <c r="AG626" s="83">
        <v>0</v>
      </c>
      <c r="AH626" s="83">
        <v>0</v>
      </c>
      <c r="AI626" s="83">
        <v>1469776.11452985</v>
      </c>
      <c r="AJ626" s="83">
        <v>0</v>
      </c>
      <c r="AK626" s="83">
        <v>1337767.0517925399</v>
      </c>
      <c r="AL626" s="83">
        <v>0</v>
      </c>
      <c r="AM626" s="83">
        <v>0</v>
      </c>
      <c r="AN626" s="83">
        <v>45542489.630401202</v>
      </c>
      <c r="AO626" s="83">
        <v>23.909490997319899</v>
      </c>
      <c r="AP626" s="83">
        <v>524.99306013695502</v>
      </c>
    </row>
    <row r="627" spans="1:42" x14ac:dyDescent="0.2">
      <c r="A627" s="83" t="s">
        <v>350</v>
      </c>
      <c r="B627" s="83">
        <v>2022</v>
      </c>
      <c r="C627" s="83" t="s">
        <v>349</v>
      </c>
      <c r="D627" s="83" t="s">
        <v>297</v>
      </c>
      <c r="E627" s="83">
        <v>1657</v>
      </c>
      <c r="F627" s="83">
        <v>3051.9</v>
      </c>
      <c r="G627" s="83">
        <v>0</v>
      </c>
      <c r="H627" s="83">
        <v>1817</v>
      </c>
      <c r="I627" s="83">
        <v>724.3</v>
      </c>
      <c r="J627" s="83">
        <v>473.9</v>
      </c>
      <c r="K627" s="83">
        <v>153.69999999999999</v>
      </c>
      <c r="L627" s="83">
        <v>1725</v>
      </c>
      <c r="M627" s="83">
        <v>585.30999999999995</v>
      </c>
      <c r="N627" s="83">
        <v>0</v>
      </c>
      <c r="O627" s="83">
        <v>0</v>
      </c>
      <c r="P627" s="83">
        <v>24</v>
      </c>
      <c r="Q627" s="83">
        <v>0</v>
      </c>
      <c r="R627" s="83">
        <v>0</v>
      </c>
      <c r="S627" s="83">
        <v>0</v>
      </c>
      <c r="T627" s="83">
        <v>163.25</v>
      </c>
      <c r="U627" s="83">
        <v>416.9</v>
      </c>
      <c r="V627" s="83">
        <v>940.8</v>
      </c>
      <c r="W627" s="83">
        <v>355624.07327999902</v>
      </c>
      <c r="X627" s="83">
        <v>0</v>
      </c>
      <c r="Y627" s="83">
        <v>16182887.004719499</v>
      </c>
      <c r="Z627" s="83">
        <v>0</v>
      </c>
      <c r="AA627" s="83">
        <v>795242.12979617994</v>
      </c>
      <c r="AB627" s="83">
        <v>7321665.1160588199</v>
      </c>
      <c r="AC627" s="83">
        <v>283542.53512159101</v>
      </c>
      <c r="AD627" s="83">
        <v>0</v>
      </c>
      <c r="AE627" s="83">
        <v>764234.02945635398</v>
      </c>
      <c r="AF627" s="83">
        <v>13235211.9408</v>
      </c>
      <c r="AG627" s="83">
        <v>0</v>
      </c>
      <c r="AH627" s="83">
        <v>0</v>
      </c>
      <c r="AI627" s="83">
        <v>1449281.4699593701</v>
      </c>
      <c r="AJ627" s="83">
        <v>0</v>
      </c>
      <c r="AK627" s="83">
        <v>1539007.2134444499</v>
      </c>
      <c r="AL627" s="83">
        <v>0</v>
      </c>
      <c r="AM627" s="83">
        <v>0</v>
      </c>
      <c r="AN627" s="83">
        <v>41927636.312636197</v>
      </c>
      <c r="AO627" s="83">
        <v>20.1161418449324</v>
      </c>
      <c r="AP627" s="83">
        <v>479.78239686432602</v>
      </c>
    </row>
    <row r="628" spans="1:42" x14ac:dyDescent="0.2">
      <c r="A628" s="83" t="s">
        <v>350</v>
      </c>
      <c r="B628" s="83">
        <v>2024</v>
      </c>
      <c r="C628" s="83" t="s">
        <v>349</v>
      </c>
      <c r="D628" s="83" t="s">
        <v>297</v>
      </c>
      <c r="E628" s="83">
        <v>1657</v>
      </c>
      <c r="F628" s="83">
        <v>3051.9</v>
      </c>
      <c r="G628" s="83">
        <v>0</v>
      </c>
      <c r="H628" s="83">
        <v>1805.6</v>
      </c>
      <c r="I628" s="83">
        <v>724.3</v>
      </c>
      <c r="J628" s="83">
        <v>473.9</v>
      </c>
      <c r="K628" s="83">
        <v>153.69999999999999</v>
      </c>
      <c r="L628" s="83">
        <v>1725</v>
      </c>
      <c r="M628" s="83">
        <v>655.58272727272697</v>
      </c>
      <c r="N628" s="83">
        <v>0</v>
      </c>
      <c r="O628" s="83">
        <v>0</v>
      </c>
      <c r="P628" s="83">
        <v>24</v>
      </c>
      <c r="Q628" s="83">
        <v>0</v>
      </c>
      <c r="R628" s="83">
        <v>0</v>
      </c>
      <c r="S628" s="83">
        <v>0</v>
      </c>
      <c r="T628" s="83">
        <v>163.25</v>
      </c>
      <c r="U628" s="83">
        <v>261.3</v>
      </c>
      <c r="V628" s="83">
        <v>434.65714592577399</v>
      </c>
      <c r="W628" s="83">
        <v>355624.07327999902</v>
      </c>
      <c r="X628" s="83">
        <v>0</v>
      </c>
      <c r="Y628" s="83">
        <v>18098357.044282202</v>
      </c>
      <c r="Z628" s="83">
        <v>0</v>
      </c>
      <c r="AA628" s="83">
        <v>890719.45515018003</v>
      </c>
      <c r="AB628" s="83">
        <v>4528297.8850499801</v>
      </c>
      <c r="AC628" s="83">
        <v>158170.56</v>
      </c>
      <c r="AD628" s="83">
        <v>0</v>
      </c>
      <c r="AE628" s="83">
        <v>764234.02945635398</v>
      </c>
      <c r="AF628" s="83">
        <v>13235211.9408</v>
      </c>
      <c r="AG628" s="83">
        <v>0</v>
      </c>
      <c r="AH628" s="83">
        <v>0</v>
      </c>
      <c r="AI628" s="83">
        <v>1429088.1405973099</v>
      </c>
      <c r="AJ628" s="83">
        <v>0</v>
      </c>
      <c r="AK628" s="83">
        <v>1531744.49827133</v>
      </c>
      <c r="AL628" s="83">
        <v>0</v>
      </c>
      <c r="AM628" s="83">
        <v>0</v>
      </c>
      <c r="AN628" s="83">
        <v>40991882.284033298</v>
      </c>
      <c r="AO628" s="83">
        <v>20.936860686380498</v>
      </c>
      <c r="AP628" s="83">
        <v>510.75626489431897</v>
      </c>
    </row>
    <row r="629" spans="1:42" x14ac:dyDescent="0.2">
      <c r="A629" s="83" t="s">
        <v>350</v>
      </c>
      <c r="B629" s="83">
        <v>2026</v>
      </c>
      <c r="C629" s="83" t="s">
        <v>349</v>
      </c>
      <c r="D629" s="83" t="s">
        <v>297</v>
      </c>
      <c r="E629" s="83">
        <v>1657</v>
      </c>
      <c r="F629" s="83">
        <v>2371.9</v>
      </c>
      <c r="G629" s="83">
        <v>0</v>
      </c>
      <c r="H629" s="83">
        <v>1489.4</v>
      </c>
      <c r="I629" s="83">
        <v>724.3</v>
      </c>
      <c r="J629" s="83">
        <v>473.9</v>
      </c>
      <c r="K629" s="83">
        <v>153.69999999999999</v>
      </c>
      <c r="L629" s="83">
        <v>1725</v>
      </c>
      <c r="M629" s="83">
        <v>773.84090909090901</v>
      </c>
      <c r="N629" s="83">
        <v>0</v>
      </c>
      <c r="O629" s="83">
        <v>0</v>
      </c>
      <c r="P629" s="83">
        <v>24</v>
      </c>
      <c r="Q629" s="83">
        <v>0</v>
      </c>
      <c r="R629" s="83">
        <v>0</v>
      </c>
      <c r="S629" s="83">
        <v>0</v>
      </c>
      <c r="T629" s="83">
        <v>163.25</v>
      </c>
      <c r="U629" s="83">
        <v>257.7</v>
      </c>
      <c r="V629" s="83">
        <v>0</v>
      </c>
      <c r="W629" s="83">
        <v>355624.07327999902</v>
      </c>
      <c r="X629" s="83">
        <v>0</v>
      </c>
      <c r="Y629" s="83">
        <v>13856297.8526877</v>
      </c>
      <c r="Z629" s="83">
        <v>0</v>
      </c>
      <c r="AA629" s="83">
        <v>1051393.0954004901</v>
      </c>
      <c r="AB629" s="83">
        <v>3510833.0434620599</v>
      </c>
      <c r="AC629" s="83">
        <v>130471.44</v>
      </c>
      <c r="AD629" s="83">
        <v>0</v>
      </c>
      <c r="AE629" s="83">
        <v>764756.53657305602</v>
      </c>
      <c r="AF629" s="83">
        <v>13235211.9408</v>
      </c>
      <c r="AG629" s="83">
        <v>0</v>
      </c>
      <c r="AH629" s="83">
        <v>0</v>
      </c>
      <c r="AI629" s="83">
        <v>1409190.8919637201</v>
      </c>
      <c r="AJ629" s="83">
        <v>0</v>
      </c>
      <c r="AK629" s="83">
        <v>1524558.71988755</v>
      </c>
      <c r="AL629" s="83">
        <v>0</v>
      </c>
      <c r="AM629" s="83">
        <v>0</v>
      </c>
      <c r="AN629" s="83">
        <v>35838337.594054602</v>
      </c>
      <c r="AO629" s="83">
        <v>16.037119392056599</v>
      </c>
      <c r="AP629" s="83">
        <v>447.485024939244</v>
      </c>
    </row>
    <row r="630" spans="1:42" x14ac:dyDescent="0.2">
      <c r="A630" s="83" t="s">
        <v>350</v>
      </c>
      <c r="B630" s="83">
        <v>2028</v>
      </c>
      <c r="C630" s="83" t="s">
        <v>349</v>
      </c>
      <c r="D630" s="83" t="s">
        <v>297</v>
      </c>
      <c r="E630" s="83">
        <v>1657</v>
      </c>
      <c r="F630" s="83">
        <v>2371.9</v>
      </c>
      <c r="G630" s="83">
        <v>0</v>
      </c>
      <c r="H630" s="83">
        <v>1489.4</v>
      </c>
      <c r="I630" s="83">
        <v>724.3</v>
      </c>
      <c r="J630" s="83">
        <v>473.9</v>
      </c>
      <c r="K630" s="83">
        <v>135.69999999999999</v>
      </c>
      <c r="L630" s="83">
        <v>1725</v>
      </c>
      <c r="M630" s="83">
        <v>949.32818181818197</v>
      </c>
      <c r="N630" s="83">
        <v>0</v>
      </c>
      <c r="O630" s="83">
        <v>0</v>
      </c>
      <c r="P630" s="83">
        <v>24.066186241439201</v>
      </c>
      <c r="Q630" s="83">
        <v>0</v>
      </c>
      <c r="R630" s="83">
        <v>0</v>
      </c>
      <c r="S630" s="83">
        <v>0</v>
      </c>
      <c r="T630" s="83">
        <v>163.25</v>
      </c>
      <c r="U630" s="83">
        <v>128.5</v>
      </c>
      <c r="V630" s="83">
        <v>24.632999999999999</v>
      </c>
      <c r="W630" s="83">
        <v>273240.11807999999</v>
      </c>
      <c r="X630" s="83">
        <v>0</v>
      </c>
      <c r="Y630" s="83">
        <v>13745534.9870125</v>
      </c>
      <c r="Z630" s="83">
        <v>0</v>
      </c>
      <c r="AA630" s="83">
        <v>1289822.08604778</v>
      </c>
      <c r="AB630" s="83">
        <v>2261651.1861741198</v>
      </c>
      <c r="AC630" s="83">
        <v>130471.44</v>
      </c>
      <c r="AD630" s="83">
        <v>0</v>
      </c>
      <c r="AE630" s="83">
        <v>764756.53657305602</v>
      </c>
      <c r="AF630" s="83">
        <v>13235211.9408</v>
      </c>
      <c r="AG630" s="83">
        <v>0</v>
      </c>
      <c r="AH630" s="83">
        <v>0</v>
      </c>
      <c r="AI630" s="83">
        <v>1389546.4296374801</v>
      </c>
      <c r="AJ630" s="83">
        <v>0</v>
      </c>
      <c r="AK630" s="83">
        <v>1517398.90898195</v>
      </c>
      <c r="AL630" s="83">
        <v>0</v>
      </c>
      <c r="AM630" s="83">
        <v>0</v>
      </c>
      <c r="AN630" s="83">
        <v>34607658.266306899</v>
      </c>
      <c r="AO630" s="83">
        <v>15.4253349670586</v>
      </c>
      <c r="AP630" s="83">
        <v>445.72027521654798</v>
      </c>
    </row>
    <row r="631" spans="1:42" x14ac:dyDescent="0.2">
      <c r="A631" s="83" t="s">
        <v>350</v>
      </c>
      <c r="B631" s="83">
        <v>2030</v>
      </c>
      <c r="C631" s="83" t="s">
        <v>349</v>
      </c>
      <c r="D631" s="83" t="s">
        <v>297</v>
      </c>
      <c r="E631" s="83">
        <v>1657</v>
      </c>
      <c r="F631" s="83">
        <v>1850.9</v>
      </c>
      <c r="G631" s="83">
        <v>0</v>
      </c>
      <c r="H631" s="83">
        <v>1489.4</v>
      </c>
      <c r="I631" s="83">
        <v>724.3</v>
      </c>
      <c r="J631" s="83">
        <v>473.9</v>
      </c>
      <c r="K631" s="83">
        <v>120.6</v>
      </c>
      <c r="L631" s="83">
        <v>1725</v>
      </c>
      <c r="M631" s="83">
        <v>1216.5981818181799</v>
      </c>
      <c r="N631" s="83">
        <v>0</v>
      </c>
      <c r="O631" s="83">
        <v>0</v>
      </c>
      <c r="P631" s="83">
        <v>26.148630257117201</v>
      </c>
      <c r="Q631" s="83">
        <v>0</v>
      </c>
      <c r="R631" s="83">
        <v>0</v>
      </c>
      <c r="S631" s="83">
        <v>0</v>
      </c>
      <c r="T631" s="83">
        <v>163.25</v>
      </c>
      <c r="U631" s="83">
        <v>127.7</v>
      </c>
      <c r="V631" s="83">
        <v>1496.2828674039899</v>
      </c>
      <c r="W631" s="83">
        <v>273240.11807999999</v>
      </c>
      <c r="X631" s="83">
        <v>0</v>
      </c>
      <c r="Y631" s="83">
        <v>12691801.1794268</v>
      </c>
      <c r="Z631" s="83">
        <v>0</v>
      </c>
      <c r="AA631" s="83">
        <v>1652953.35670884</v>
      </c>
      <c r="AB631" s="83">
        <v>1604075.88946363</v>
      </c>
      <c r="AC631" s="83">
        <v>130471.44</v>
      </c>
      <c r="AD631" s="83">
        <v>0</v>
      </c>
      <c r="AE631" s="83">
        <v>764756.53657305602</v>
      </c>
      <c r="AF631" s="83">
        <v>13235211.9408</v>
      </c>
      <c r="AG631" s="83">
        <v>0</v>
      </c>
      <c r="AH631" s="83">
        <v>0</v>
      </c>
      <c r="AI631" s="83">
        <v>1370124.6821675899</v>
      </c>
      <c r="AJ631" s="83">
        <v>0</v>
      </c>
      <c r="AK631" s="83">
        <v>1510245.73910066</v>
      </c>
      <c r="AL631" s="83">
        <v>0</v>
      </c>
      <c r="AM631" s="83">
        <v>0</v>
      </c>
      <c r="AN631" s="83">
        <v>33234377.165188</v>
      </c>
      <c r="AO631" s="83">
        <v>14.0758353662135</v>
      </c>
      <c r="AP631" s="83">
        <v>423.532395274056</v>
      </c>
    </row>
    <row r="632" spans="1:42" x14ac:dyDescent="0.2">
      <c r="A632" s="83" t="s">
        <v>350</v>
      </c>
      <c r="B632" s="83">
        <v>2032</v>
      </c>
      <c r="C632" s="83" t="s">
        <v>349</v>
      </c>
      <c r="D632" s="83" t="s">
        <v>297</v>
      </c>
      <c r="E632" s="83">
        <v>1040</v>
      </c>
      <c r="F632" s="83">
        <v>1850.9</v>
      </c>
      <c r="G632" s="83">
        <v>0</v>
      </c>
      <c r="H632" s="83">
        <v>1466.9</v>
      </c>
      <c r="I632" s="83">
        <v>724.3</v>
      </c>
      <c r="J632" s="83">
        <v>441.9</v>
      </c>
      <c r="K632" s="83">
        <v>120.6</v>
      </c>
      <c r="L632" s="83">
        <v>1712</v>
      </c>
      <c r="M632" s="83">
        <v>1513.68</v>
      </c>
      <c r="N632" s="83">
        <v>0</v>
      </c>
      <c r="O632" s="83">
        <v>0</v>
      </c>
      <c r="P632" s="83">
        <v>353.505521083659</v>
      </c>
      <c r="Q632" s="83">
        <v>0</v>
      </c>
      <c r="R632" s="83">
        <v>0</v>
      </c>
      <c r="S632" s="83">
        <v>0</v>
      </c>
      <c r="T632" s="83">
        <v>163.25</v>
      </c>
      <c r="U632" s="83">
        <v>127.7</v>
      </c>
      <c r="V632" s="83">
        <v>873.85765366034195</v>
      </c>
      <c r="W632" s="83">
        <v>273240.11807999999</v>
      </c>
      <c r="X632" s="83">
        <v>0</v>
      </c>
      <c r="Y632" s="83">
        <v>12532896.153216001</v>
      </c>
      <c r="Z632" s="83">
        <v>0</v>
      </c>
      <c r="AA632" s="83">
        <v>2056588.99904304</v>
      </c>
      <c r="AB632" s="83">
        <v>1737968.68</v>
      </c>
      <c r="AC632" s="83">
        <v>128500.44</v>
      </c>
      <c r="AD632" s="83">
        <v>0</v>
      </c>
      <c r="AE632" s="83">
        <v>764756.53657305602</v>
      </c>
      <c r="AF632" s="83">
        <v>8306952.5760000004</v>
      </c>
      <c r="AG632" s="83">
        <v>0</v>
      </c>
      <c r="AH632" s="83">
        <v>0</v>
      </c>
      <c r="AI632" s="83">
        <v>1350976.79569508</v>
      </c>
      <c r="AJ632" s="83">
        <v>0</v>
      </c>
      <c r="AK632" s="83">
        <v>1419100.21821923</v>
      </c>
      <c r="AL632" s="83">
        <v>0</v>
      </c>
      <c r="AM632" s="83">
        <v>0</v>
      </c>
      <c r="AN632" s="83">
        <v>28571854.374480002</v>
      </c>
      <c r="AO632" s="83">
        <v>13.9560369264887</v>
      </c>
      <c r="AP632" s="83">
        <v>488.45401294478103</v>
      </c>
    </row>
    <row r="633" spans="1:42" x14ac:dyDescent="0.2">
      <c r="A633" s="83" t="s">
        <v>350</v>
      </c>
      <c r="B633" s="83">
        <v>2034</v>
      </c>
      <c r="C633" s="83" t="s">
        <v>349</v>
      </c>
      <c r="D633" s="83" t="s">
        <v>297</v>
      </c>
      <c r="E633" s="83">
        <v>1040</v>
      </c>
      <c r="F633" s="83">
        <v>974.9</v>
      </c>
      <c r="G633" s="83">
        <v>0</v>
      </c>
      <c r="H633" s="83">
        <v>1466.9</v>
      </c>
      <c r="I633" s="83">
        <v>724.3</v>
      </c>
      <c r="J633" s="83">
        <v>430.9</v>
      </c>
      <c r="K633" s="83">
        <v>120.6</v>
      </c>
      <c r="L633" s="83">
        <v>1712</v>
      </c>
      <c r="M633" s="83">
        <v>1811.78727272727</v>
      </c>
      <c r="N633" s="83">
        <v>0</v>
      </c>
      <c r="O633" s="83">
        <v>0</v>
      </c>
      <c r="P633" s="83">
        <v>329.505521083659</v>
      </c>
      <c r="Q633" s="83">
        <v>0</v>
      </c>
      <c r="R633" s="83">
        <v>0</v>
      </c>
      <c r="S633" s="83">
        <v>0</v>
      </c>
      <c r="T633" s="83">
        <v>163.25</v>
      </c>
      <c r="U633" s="83">
        <v>127.7</v>
      </c>
      <c r="V633" s="83">
        <v>0</v>
      </c>
      <c r="W633" s="83">
        <v>273240.11807999999</v>
      </c>
      <c r="X633" s="83">
        <v>0</v>
      </c>
      <c r="Y633" s="83">
        <v>6511466.05146736</v>
      </c>
      <c r="Z633" s="83">
        <v>0</v>
      </c>
      <c r="AA633" s="83">
        <v>2461617.8939386802</v>
      </c>
      <c r="AB633" s="83">
        <v>1792757.3349067201</v>
      </c>
      <c r="AC633" s="83">
        <v>128500.44</v>
      </c>
      <c r="AD633" s="83">
        <v>0</v>
      </c>
      <c r="AE633" s="83">
        <v>764756.53657305602</v>
      </c>
      <c r="AF633" s="83">
        <v>8306952.5760000004</v>
      </c>
      <c r="AG633" s="83">
        <v>0</v>
      </c>
      <c r="AH633" s="83">
        <v>0</v>
      </c>
      <c r="AI633" s="83">
        <v>1332124.9899510599</v>
      </c>
      <c r="AJ633" s="83">
        <v>0</v>
      </c>
      <c r="AK633" s="83">
        <v>1383142.6565978001</v>
      </c>
      <c r="AL633" s="83">
        <v>0</v>
      </c>
      <c r="AM633" s="83">
        <v>0</v>
      </c>
      <c r="AN633" s="83">
        <v>22954558.5975146</v>
      </c>
      <c r="AO633" s="83">
        <v>7.8324877562621902</v>
      </c>
      <c r="AP633" s="83">
        <v>341.217093022656</v>
      </c>
    </row>
    <row r="634" spans="1:42" x14ac:dyDescent="0.2">
      <c r="A634" s="83" t="s">
        <v>350</v>
      </c>
      <c r="B634" s="83">
        <v>2036</v>
      </c>
      <c r="C634" s="83" t="s">
        <v>349</v>
      </c>
      <c r="D634" s="83" t="s">
        <v>297</v>
      </c>
      <c r="E634" s="83">
        <v>1040</v>
      </c>
      <c r="F634" s="83">
        <v>974.9</v>
      </c>
      <c r="G634" s="83">
        <v>0</v>
      </c>
      <c r="H634" s="83">
        <v>1466.9</v>
      </c>
      <c r="I634" s="83">
        <v>724.3</v>
      </c>
      <c r="J634" s="83">
        <v>428.9</v>
      </c>
      <c r="K634" s="83">
        <v>120.6</v>
      </c>
      <c r="L634" s="83">
        <v>1712</v>
      </c>
      <c r="M634" s="83">
        <v>1850.3527272727299</v>
      </c>
      <c r="N634" s="83">
        <v>0</v>
      </c>
      <c r="O634" s="83">
        <v>0</v>
      </c>
      <c r="P634" s="83">
        <v>329.505521083659</v>
      </c>
      <c r="Q634" s="83">
        <v>0</v>
      </c>
      <c r="R634" s="83">
        <v>0</v>
      </c>
      <c r="S634" s="83">
        <v>0</v>
      </c>
      <c r="T634" s="83">
        <v>163.25</v>
      </c>
      <c r="U634" s="83">
        <v>122.1</v>
      </c>
      <c r="V634" s="83">
        <v>0</v>
      </c>
      <c r="W634" s="83">
        <v>273240.11807999999</v>
      </c>
      <c r="X634" s="83">
        <v>0</v>
      </c>
      <c r="Y634" s="83">
        <v>6469593.0543360002</v>
      </c>
      <c r="Z634" s="83">
        <v>0</v>
      </c>
      <c r="AA634" s="83">
        <v>2514015.55365624</v>
      </c>
      <c r="AB634" s="83">
        <v>1418856.3087460001</v>
      </c>
      <c r="AC634" s="83">
        <v>128500.44</v>
      </c>
      <c r="AD634" s="83">
        <v>0</v>
      </c>
      <c r="AE634" s="83">
        <v>764756.53657305602</v>
      </c>
      <c r="AF634" s="83">
        <v>8306952.5760000004</v>
      </c>
      <c r="AG634" s="83">
        <v>0</v>
      </c>
      <c r="AH634" s="83">
        <v>0</v>
      </c>
      <c r="AI634" s="83">
        <v>1313525.9705143699</v>
      </c>
      <c r="AJ634" s="83">
        <v>0</v>
      </c>
      <c r="AK634" s="83">
        <v>1370863.04354257</v>
      </c>
      <c r="AL634" s="83">
        <v>0</v>
      </c>
      <c r="AM634" s="83">
        <v>0</v>
      </c>
      <c r="AN634" s="83">
        <v>22560303.601448201</v>
      </c>
      <c r="AO634" s="83">
        <v>7.6367083569227896</v>
      </c>
      <c r="AP634" s="83">
        <v>338.50202071006498</v>
      </c>
    </row>
    <row r="635" spans="1:42" x14ac:dyDescent="0.2">
      <c r="A635" s="83" t="s">
        <v>350</v>
      </c>
      <c r="B635" s="83">
        <v>2038</v>
      </c>
      <c r="C635" s="83" t="s">
        <v>349</v>
      </c>
      <c r="D635" s="83" t="s">
        <v>297</v>
      </c>
      <c r="E635" s="83">
        <v>1040</v>
      </c>
      <c r="F635" s="83">
        <v>974.9</v>
      </c>
      <c r="G635" s="83">
        <v>0</v>
      </c>
      <c r="H635" s="83">
        <v>1466.9</v>
      </c>
      <c r="I635" s="83">
        <v>724.3</v>
      </c>
      <c r="J635" s="83">
        <v>560.780699999999</v>
      </c>
      <c r="K635" s="83">
        <v>120.6</v>
      </c>
      <c r="L635" s="83">
        <v>1712</v>
      </c>
      <c r="M635" s="83">
        <v>1884.0818181818199</v>
      </c>
      <c r="N635" s="83">
        <v>0</v>
      </c>
      <c r="O635" s="83">
        <v>0</v>
      </c>
      <c r="P635" s="83">
        <v>368.151708410217</v>
      </c>
      <c r="Q635" s="83">
        <v>0</v>
      </c>
      <c r="R635" s="83">
        <v>0</v>
      </c>
      <c r="S635" s="83">
        <v>0</v>
      </c>
      <c r="T635" s="83">
        <v>163.25</v>
      </c>
      <c r="U635" s="83">
        <v>122.1</v>
      </c>
      <c r="V635" s="83">
        <v>54519.843124332299</v>
      </c>
      <c r="W635" s="83">
        <v>273240.11807999999</v>
      </c>
      <c r="X635" s="83">
        <v>0</v>
      </c>
      <c r="Y635" s="83">
        <v>6422989.56752887</v>
      </c>
      <c r="Z635" s="83">
        <v>0</v>
      </c>
      <c r="AA635" s="83">
        <v>2559842.1995202</v>
      </c>
      <c r="AB635" s="83">
        <v>1200297.96</v>
      </c>
      <c r="AC635" s="83">
        <v>128500.44</v>
      </c>
      <c r="AD635" s="83">
        <v>0</v>
      </c>
      <c r="AE635" s="83">
        <v>764756.53657305602</v>
      </c>
      <c r="AF635" s="83">
        <v>8306952.5760000004</v>
      </c>
      <c r="AG635" s="83">
        <v>0</v>
      </c>
      <c r="AH635" s="83">
        <v>0</v>
      </c>
      <c r="AI635" s="83">
        <v>1295198.1948351001</v>
      </c>
      <c r="AJ635" s="83">
        <v>0</v>
      </c>
      <c r="AK635" s="83">
        <v>1936716.9802427599</v>
      </c>
      <c r="AL635" s="83">
        <v>0</v>
      </c>
      <c r="AM635" s="83">
        <v>0</v>
      </c>
      <c r="AN635" s="83">
        <v>22943014.415904298</v>
      </c>
      <c r="AO635" s="83">
        <v>7.4999883507006304</v>
      </c>
      <c r="AP635" s="83">
        <v>326.89637964493301</v>
      </c>
    </row>
    <row r="636" spans="1:42" x14ac:dyDescent="0.2">
      <c r="A636" s="83" t="s">
        <v>350</v>
      </c>
      <c r="B636" s="83">
        <v>2040</v>
      </c>
      <c r="C636" s="83" t="s">
        <v>349</v>
      </c>
      <c r="D636" s="83" t="s">
        <v>297</v>
      </c>
      <c r="E636" s="83">
        <v>1040</v>
      </c>
      <c r="F636" s="83">
        <v>974.9</v>
      </c>
      <c r="G636" s="83">
        <v>0</v>
      </c>
      <c r="H636" s="83">
        <v>1466.9</v>
      </c>
      <c r="I636" s="83">
        <v>724.3</v>
      </c>
      <c r="J636" s="83">
        <v>540.78070000000002</v>
      </c>
      <c r="K636" s="83">
        <v>86.9</v>
      </c>
      <c r="L636" s="83">
        <v>1712</v>
      </c>
      <c r="M636" s="83">
        <v>1918.00272727273</v>
      </c>
      <c r="N636" s="83">
        <v>0</v>
      </c>
      <c r="O636" s="83">
        <v>0</v>
      </c>
      <c r="P636" s="83">
        <v>369.29546889411802</v>
      </c>
      <c r="Q636" s="83">
        <v>0</v>
      </c>
      <c r="R636" s="83">
        <v>0</v>
      </c>
      <c r="S636" s="83">
        <v>0</v>
      </c>
      <c r="T636" s="83">
        <v>163.25</v>
      </c>
      <c r="U636" s="83">
        <v>120.9</v>
      </c>
      <c r="V636" s="83">
        <v>2312.3355612484102</v>
      </c>
      <c r="W636" s="83">
        <v>118999.046399999</v>
      </c>
      <c r="X636" s="83">
        <v>0</v>
      </c>
      <c r="Y636" s="83">
        <v>6146306.2083839998</v>
      </c>
      <c r="Z636" s="83">
        <v>0</v>
      </c>
      <c r="AA636" s="83">
        <v>2605929.4626629399</v>
      </c>
      <c r="AB636" s="83">
        <v>1200297.96</v>
      </c>
      <c r="AC636" s="83">
        <v>128500.44</v>
      </c>
      <c r="AD636" s="83">
        <v>0</v>
      </c>
      <c r="AE636" s="83">
        <v>764756.53657305602</v>
      </c>
      <c r="AF636" s="83">
        <v>8306952.5760000004</v>
      </c>
      <c r="AG636" s="83">
        <v>0</v>
      </c>
      <c r="AH636" s="83">
        <v>0</v>
      </c>
      <c r="AI636" s="83">
        <v>1277169.11712428</v>
      </c>
      <c r="AJ636" s="83">
        <v>0</v>
      </c>
      <c r="AK636" s="83">
        <v>1880864.99305743</v>
      </c>
      <c r="AL636" s="83">
        <v>0</v>
      </c>
      <c r="AM636" s="83">
        <v>0</v>
      </c>
      <c r="AN636" s="83">
        <v>22432088.675762899</v>
      </c>
      <c r="AO636" s="83">
        <v>7.2002701879717801</v>
      </c>
      <c r="AP636" s="83">
        <v>320.980818685484</v>
      </c>
    </row>
    <row r="637" spans="1:42" x14ac:dyDescent="0.2">
      <c r="A637" s="83" t="s">
        <v>350</v>
      </c>
      <c r="B637" s="83">
        <v>2042</v>
      </c>
      <c r="C637" s="83" t="s">
        <v>349</v>
      </c>
      <c r="D637" s="83" t="s">
        <v>297</v>
      </c>
      <c r="E637" s="83">
        <v>1040</v>
      </c>
      <c r="F637" s="83">
        <v>974.9</v>
      </c>
      <c r="G637" s="83">
        <v>0</v>
      </c>
      <c r="H637" s="83">
        <v>1466.9</v>
      </c>
      <c r="I637" s="83">
        <v>724.3</v>
      </c>
      <c r="J637" s="83">
        <v>666.20151723388597</v>
      </c>
      <c r="K637" s="83">
        <v>86.9</v>
      </c>
      <c r="L637" s="83">
        <v>1712</v>
      </c>
      <c r="M637" s="83">
        <v>1965.16</v>
      </c>
      <c r="N637" s="83">
        <v>0</v>
      </c>
      <c r="O637" s="83">
        <v>0</v>
      </c>
      <c r="P637" s="83">
        <v>382.48762605029202</v>
      </c>
      <c r="Q637" s="83">
        <v>0</v>
      </c>
      <c r="R637" s="83">
        <v>0</v>
      </c>
      <c r="S637" s="83">
        <v>0</v>
      </c>
      <c r="T637" s="83">
        <v>163.25</v>
      </c>
      <c r="U637" s="83">
        <v>120.9</v>
      </c>
      <c r="V637" s="83">
        <v>37931.136400973999</v>
      </c>
      <c r="W637" s="83">
        <v>118999.046399999</v>
      </c>
      <c r="X637" s="83">
        <v>0</v>
      </c>
      <c r="Y637" s="83">
        <v>6469593.0543360002</v>
      </c>
      <c r="Z637" s="83">
        <v>0</v>
      </c>
      <c r="AA637" s="83">
        <v>2670000.55319448</v>
      </c>
      <c r="AB637" s="83">
        <v>1086337.1499999999</v>
      </c>
      <c r="AC637" s="83">
        <v>128500.44</v>
      </c>
      <c r="AD637" s="83">
        <v>0</v>
      </c>
      <c r="AE637" s="83">
        <v>764756.53657305602</v>
      </c>
      <c r="AF637" s="83">
        <v>8306952.5760000004</v>
      </c>
      <c r="AG637" s="83">
        <v>0</v>
      </c>
      <c r="AH637" s="83">
        <v>0</v>
      </c>
      <c r="AI637" s="83">
        <v>1259390.2084808301</v>
      </c>
      <c r="AJ637" s="83">
        <v>0</v>
      </c>
      <c r="AK637" s="83">
        <v>2492220.5687424801</v>
      </c>
      <c r="AL637" s="83">
        <v>0</v>
      </c>
      <c r="AM637" s="83">
        <v>0</v>
      </c>
      <c r="AN637" s="83">
        <v>23334681.270127799</v>
      </c>
      <c r="AO637" s="83">
        <v>7.5039862360713796</v>
      </c>
      <c r="AP637" s="83">
        <v>321.580832804333</v>
      </c>
    </row>
    <row r="638" spans="1:42" x14ac:dyDescent="0.2">
      <c r="A638" s="83" t="s">
        <v>350</v>
      </c>
      <c r="B638" s="83">
        <v>2044</v>
      </c>
      <c r="C638" s="83" t="s">
        <v>349</v>
      </c>
      <c r="D638" s="83" t="s">
        <v>297</v>
      </c>
      <c r="E638" s="83">
        <v>1040</v>
      </c>
      <c r="F638" s="83">
        <v>974.9</v>
      </c>
      <c r="G638" s="83">
        <v>0</v>
      </c>
      <c r="H638" s="83">
        <v>1466.9</v>
      </c>
      <c r="I638" s="83">
        <v>724.3</v>
      </c>
      <c r="J638" s="83">
        <v>1301.01751723388</v>
      </c>
      <c r="K638" s="83">
        <v>83.9</v>
      </c>
      <c r="L638" s="83">
        <v>1712</v>
      </c>
      <c r="M638" s="83">
        <v>2003.98090909091</v>
      </c>
      <c r="N638" s="83">
        <v>0</v>
      </c>
      <c r="O638" s="83">
        <v>0</v>
      </c>
      <c r="P638" s="83">
        <v>382.42143980885299</v>
      </c>
      <c r="Q638" s="83">
        <v>0</v>
      </c>
      <c r="R638" s="83">
        <v>0</v>
      </c>
      <c r="S638" s="83">
        <v>0</v>
      </c>
      <c r="T638" s="83">
        <v>163.25</v>
      </c>
      <c r="U638" s="83">
        <v>117.9</v>
      </c>
      <c r="V638" s="83">
        <v>57653.989161102203</v>
      </c>
      <c r="W638" s="83">
        <v>105268.3872</v>
      </c>
      <c r="X638" s="83">
        <v>0</v>
      </c>
      <c r="Y638" s="83">
        <v>5184641.2825199999</v>
      </c>
      <c r="Z638" s="83">
        <v>0</v>
      </c>
      <c r="AA638" s="83">
        <v>2722745.2908994202</v>
      </c>
      <c r="AB638" s="83">
        <v>766880.20397403196</v>
      </c>
      <c r="AC638" s="83">
        <v>128500.44</v>
      </c>
      <c r="AD638" s="83">
        <v>0</v>
      </c>
      <c r="AE638" s="83">
        <v>764756.53657305602</v>
      </c>
      <c r="AF638" s="83">
        <v>8306952.5760000004</v>
      </c>
      <c r="AG638" s="83">
        <v>0</v>
      </c>
      <c r="AH638" s="83">
        <v>0</v>
      </c>
      <c r="AI638" s="83">
        <v>1241788.1030326399</v>
      </c>
      <c r="AJ638" s="83">
        <v>0</v>
      </c>
      <c r="AK638" s="83">
        <v>5039429.3872370198</v>
      </c>
      <c r="AL638" s="83">
        <v>0</v>
      </c>
      <c r="AM638" s="83">
        <v>0</v>
      </c>
      <c r="AN638" s="83">
        <v>24318616.1965972</v>
      </c>
      <c r="AO638" s="83">
        <v>5.9844975377678997</v>
      </c>
      <c r="AP638" s="83">
        <v>246.08709185538501</v>
      </c>
    </row>
    <row r="639" spans="1:42" x14ac:dyDescent="0.2">
      <c r="A639" s="83" t="s">
        <v>350</v>
      </c>
      <c r="B639" s="83">
        <v>2046</v>
      </c>
      <c r="C639" s="83" t="s">
        <v>349</v>
      </c>
      <c r="D639" s="83" t="s">
        <v>297</v>
      </c>
      <c r="E639" s="83">
        <v>1040</v>
      </c>
      <c r="F639" s="83">
        <v>974.9</v>
      </c>
      <c r="G639" s="83">
        <v>0</v>
      </c>
      <c r="H639" s="83">
        <v>1466.9</v>
      </c>
      <c r="I639" s="83">
        <v>487.6</v>
      </c>
      <c r="J639" s="83">
        <v>1609.5347999999999</v>
      </c>
      <c r="K639" s="83">
        <v>70.3</v>
      </c>
      <c r="L639" s="83">
        <v>1712</v>
      </c>
      <c r="M639" s="83">
        <v>2034.22545454545</v>
      </c>
      <c r="N639" s="83">
        <v>0</v>
      </c>
      <c r="O639" s="83">
        <v>0</v>
      </c>
      <c r="P639" s="83">
        <v>382.03840943374701</v>
      </c>
      <c r="Q639" s="83">
        <v>0</v>
      </c>
      <c r="R639" s="83">
        <v>0</v>
      </c>
      <c r="S639" s="83">
        <v>0</v>
      </c>
      <c r="T639" s="83">
        <v>163.25</v>
      </c>
      <c r="U639" s="83">
        <v>115.9</v>
      </c>
      <c r="V639" s="83">
        <v>79717.831463115101</v>
      </c>
      <c r="W639" s="83">
        <v>43022.73216</v>
      </c>
      <c r="X639" s="83">
        <v>0</v>
      </c>
      <c r="Y639" s="83">
        <v>4906855.32793005</v>
      </c>
      <c r="Z639" s="83">
        <v>0</v>
      </c>
      <c r="AA639" s="83">
        <v>2763837.5953910402</v>
      </c>
      <c r="AB639" s="83">
        <v>251750</v>
      </c>
      <c r="AC639" s="83">
        <v>128500.44</v>
      </c>
      <c r="AD639" s="83">
        <v>0</v>
      </c>
      <c r="AE639" s="83">
        <v>764756.53657305602</v>
      </c>
      <c r="AF639" s="83">
        <v>8306952.5760000004</v>
      </c>
      <c r="AG639" s="83">
        <v>0</v>
      </c>
      <c r="AH639" s="83">
        <v>0</v>
      </c>
      <c r="AI639" s="83">
        <v>831348.30571222794</v>
      </c>
      <c r="AJ639" s="83">
        <v>0</v>
      </c>
      <c r="AK639" s="83">
        <v>6344440.8530791504</v>
      </c>
      <c r="AL639" s="83">
        <v>0</v>
      </c>
      <c r="AM639" s="83">
        <v>0</v>
      </c>
      <c r="AN639" s="83">
        <v>24421182.198308598</v>
      </c>
      <c r="AO639" s="83">
        <v>5.47710976130268</v>
      </c>
      <c r="AP639" s="83">
        <v>224.27701152329999</v>
      </c>
    </row>
    <row r="640" spans="1:42" x14ac:dyDescent="0.2">
      <c r="A640" s="83" t="s">
        <v>350</v>
      </c>
      <c r="B640" s="83">
        <v>2048</v>
      </c>
      <c r="C640" s="83" t="s">
        <v>349</v>
      </c>
      <c r="D640" s="83" t="s">
        <v>297</v>
      </c>
      <c r="E640" s="83">
        <v>1040</v>
      </c>
      <c r="F640" s="83">
        <v>611.4</v>
      </c>
      <c r="G640" s="83">
        <v>0</v>
      </c>
      <c r="H640" s="83">
        <v>1466.9</v>
      </c>
      <c r="I640" s="83">
        <v>298.7</v>
      </c>
      <c r="J640" s="83">
        <v>1607.5347999999999</v>
      </c>
      <c r="K640" s="83">
        <v>70.3</v>
      </c>
      <c r="L640" s="83">
        <v>1552</v>
      </c>
      <c r="M640" s="83">
        <v>2054.1527272727299</v>
      </c>
      <c r="N640" s="83">
        <v>0</v>
      </c>
      <c r="O640" s="83">
        <v>0</v>
      </c>
      <c r="P640" s="83">
        <v>156.054002302881</v>
      </c>
      <c r="Q640" s="83">
        <v>0</v>
      </c>
      <c r="R640" s="83">
        <v>0</v>
      </c>
      <c r="S640" s="83">
        <v>0</v>
      </c>
      <c r="T640" s="83">
        <v>163.25</v>
      </c>
      <c r="U640" s="83">
        <v>100.9</v>
      </c>
      <c r="V640" s="83">
        <v>24201.010953705099</v>
      </c>
      <c r="W640" s="83">
        <v>43022.73216</v>
      </c>
      <c r="X640" s="83">
        <v>0</v>
      </c>
      <c r="Y640" s="83">
        <v>2904160.1125915502</v>
      </c>
      <c r="Z640" s="83">
        <v>0</v>
      </c>
      <c r="AA640" s="83">
        <v>2790912.1487126402</v>
      </c>
      <c r="AB640" s="83">
        <v>299541.94130667899</v>
      </c>
      <c r="AC640" s="83">
        <v>128500.44</v>
      </c>
      <c r="AD640" s="83">
        <v>0</v>
      </c>
      <c r="AE640" s="83">
        <v>764756.53657305602</v>
      </c>
      <c r="AF640" s="83">
        <v>8306952.5760000004</v>
      </c>
      <c r="AG640" s="83">
        <v>0</v>
      </c>
      <c r="AH640" s="83">
        <v>0</v>
      </c>
      <c r="AI640" s="83">
        <v>610210.81715123495</v>
      </c>
      <c r="AJ640" s="83">
        <v>0</v>
      </c>
      <c r="AK640" s="83">
        <v>6302727.5068831099</v>
      </c>
      <c r="AL640" s="83">
        <v>0</v>
      </c>
      <c r="AM640" s="83">
        <v>0</v>
      </c>
      <c r="AN640" s="83">
        <v>22174985.822331902</v>
      </c>
      <c r="AO640" s="83">
        <v>3.3334043501696402</v>
      </c>
      <c r="AP640" s="83">
        <v>150.322727458641</v>
      </c>
    </row>
    <row r="641" spans="1:42" x14ac:dyDescent="0.2">
      <c r="A641" s="83" t="s">
        <v>350</v>
      </c>
      <c r="B641" s="83">
        <v>2050</v>
      </c>
      <c r="C641" s="83" t="s">
        <v>349</v>
      </c>
      <c r="D641" s="83" t="s">
        <v>297</v>
      </c>
      <c r="E641" s="83">
        <v>1040</v>
      </c>
      <c r="F641" s="83">
        <v>591.9</v>
      </c>
      <c r="G641" s="83">
        <v>0</v>
      </c>
      <c r="H641" s="83">
        <v>1466.9</v>
      </c>
      <c r="I641" s="83">
        <v>866.019076923076</v>
      </c>
      <c r="J641" s="83">
        <v>3043.1171430987501</v>
      </c>
      <c r="K641" s="83">
        <v>70.3</v>
      </c>
      <c r="L641" s="83">
        <v>1552</v>
      </c>
      <c r="M641" s="83">
        <v>2060.2036363636398</v>
      </c>
      <c r="N641" s="83">
        <v>0</v>
      </c>
      <c r="O641" s="83">
        <v>0</v>
      </c>
      <c r="P641" s="83">
        <v>608.21606602276302</v>
      </c>
      <c r="Q641" s="83">
        <v>0</v>
      </c>
      <c r="R641" s="83">
        <v>0</v>
      </c>
      <c r="S641" s="83">
        <v>0</v>
      </c>
      <c r="T641" s="83">
        <v>163.25</v>
      </c>
      <c r="U641" s="83">
        <v>82</v>
      </c>
      <c r="V641" s="83">
        <v>291177.64338995802</v>
      </c>
      <c r="W641" s="83">
        <v>43022.73216</v>
      </c>
      <c r="X641" s="83">
        <v>0</v>
      </c>
      <c r="Y641" s="83">
        <v>2771796.4847610202</v>
      </c>
      <c r="Z641" s="83">
        <v>0</v>
      </c>
      <c r="AA641" s="83">
        <v>2799133.32694752</v>
      </c>
      <c r="AB641" s="83">
        <v>0</v>
      </c>
      <c r="AC641" s="83">
        <v>128500.44</v>
      </c>
      <c r="AD641" s="83">
        <v>0</v>
      </c>
      <c r="AE641" s="83">
        <v>764756.53657305602</v>
      </c>
      <c r="AF641" s="83">
        <v>8306952.5760000004</v>
      </c>
      <c r="AG641" s="83">
        <v>0</v>
      </c>
      <c r="AH641" s="83">
        <v>0</v>
      </c>
      <c r="AI641" s="83">
        <v>1983624.3722951701</v>
      </c>
      <c r="AJ641" s="83">
        <v>0</v>
      </c>
      <c r="AK641" s="83">
        <v>12256552.9820325</v>
      </c>
      <c r="AL641" s="83">
        <v>0</v>
      </c>
      <c r="AM641" s="83">
        <v>0</v>
      </c>
      <c r="AN641" s="83">
        <v>29345517.094159201</v>
      </c>
      <c r="AO641" s="83">
        <v>3.08266550036815</v>
      </c>
      <c r="AP641" s="83">
        <v>105.047237384742</v>
      </c>
    </row>
    <row r="642" spans="1:42" x14ac:dyDescent="0.2">
      <c r="A642" s="83" t="s">
        <v>351</v>
      </c>
      <c r="B642" s="83">
        <v>2020</v>
      </c>
      <c r="C642" s="83" t="s">
        <v>349</v>
      </c>
      <c r="D642" s="83" t="s">
        <v>297</v>
      </c>
      <c r="E642" s="83">
        <v>0</v>
      </c>
      <c r="F642" s="83">
        <v>0</v>
      </c>
      <c r="G642" s="83">
        <v>0</v>
      </c>
      <c r="H642" s="83">
        <v>6</v>
      </c>
      <c r="I642" s="83">
        <v>103.8</v>
      </c>
      <c r="J642" s="83">
        <v>2419.3000000000002</v>
      </c>
      <c r="K642" s="83">
        <v>0</v>
      </c>
      <c r="L642" s="83">
        <v>0</v>
      </c>
      <c r="M642" s="83">
        <v>31.9590909090909</v>
      </c>
      <c r="N642" s="83">
        <v>0</v>
      </c>
      <c r="O642" s="83">
        <v>0</v>
      </c>
      <c r="P642" s="83">
        <v>2</v>
      </c>
      <c r="Q642" s="83">
        <v>0</v>
      </c>
      <c r="R642" s="83">
        <v>0</v>
      </c>
      <c r="S642" s="83">
        <v>0</v>
      </c>
      <c r="T642" s="83">
        <v>1.4</v>
      </c>
      <c r="U642" s="83">
        <v>30.1</v>
      </c>
      <c r="V642" s="83">
        <v>78.400000000000006</v>
      </c>
      <c r="W642" s="83">
        <v>0</v>
      </c>
      <c r="X642" s="83">
        <v>0</v>
      </c>
      <c r="Y642" s="83">
        <v>0</v>
      </c>
      <c r="Z642" s="83">
        <v>0</v>
      </c>
      <c r="AA642" s="83">
        <v>45288.052239949997</v>
      </c>
      <c r="AB642" s="83">
        <v>0</v>
      </c>
      <c r="AC642" s="83">
        <v>525.6</v>
      </c>
      <c r="AD642" s="83">
        <v>0</v>
      </c>
      <c r="AE642" s="83">
        <v>3661.163184</v>
      </c>
      <c r="AF642" s="83">
        <v>0</v>
      </c>
      <c r="AG642" s="83">
        <v>0</v>
      </c>
      <c r="AH642" s="83">
        <v>0</v>
      </c>
      <c r="AI642" s="83">
        <v>211144.53439632201</v>
      </c>
      <c r="AJ642" s="83">
        <v>0</v>
      </c>
      <c r="AK642" s="83">
        <v>6987281.5069925599</v>
      </c>
      <c r="AL642" s="83">
        <v>0</v>
      </c>
      <c r="AM642" s="83">
        <v>0</v>
      </c>
      <c r="AN642" s="83">
        <v>7247979.2568128305</v>
      </c>
      <c r="AO642" s="83">
        <v>3.4468847999999998E-4</v>
      </c>
      <c r="AP642" s="83">
        <v>4.7556493718715502E-2</v>
      </c>
    </row>
    <row r="643" spans="1:42" x14ac:dyDescent="0.2">
      <c r="A643" s="83" t="s">
        <v>351</v>
      </c>
      <c r="B643" s="83">
        <v>2022</v>
      </c>
      <c r="C643" s="83" t="s">
        <v>349</v>
      </c>
      <c r="D643" s="83" t="s">
        <v>297</v>
      </c>
      <c r="E643" s="83">
        <v>0</v>
      </c>
      <c r="F643" s="83">
        <v>0</v>
      </c>
      <c r="G643" s="83">
        <v>0</v>
      </c>
      <c r="H643" s="83">
        <v>6</v>
      </c>
      <c r="I643" s="83">
        <v>103.8</v>
      </c>
      <c r="J643" s="83">
        <v>2419.3000000000002</v>
      </c>
      <c r="K643" s="83">
        <v>0</v>
      </c>
      <c r="L643" s="83">
        <v>0</v>
      </c>
      <c r="M643" s="83">
        <v>33.75</v>
      </c>
      <c r="N643" s="83">
        <v>0</v>
      </c>
      <c r="O643" s="83">
        <v>0</v>
      </c>
      <c r="P643" s="83">
        <v>2</v>
      </c>
      <c r="Q643" s="83">
        <v>0</v>
      </c>
      <c r="R643" s="83">
        <v>0</v>
      </c>
      <c r="S643" s="83">
        <v>0</v>
      </c>
      <c r="T643" s="83">
        <v>1.4</v>
      </c>
      <c r="U643" s="83">
        <v>30.1</v>
      </c>
      <c r="V643" s="83">
        <v>78.400000000000006</v>
      </c>
      <c r="W643" s="83">
        <v>0</v>
      </c>
      <c r="X643" s="83">
        <v>0</v>
      </c>
      <c r="Y643" s="83">
        <v>0</v>
      </c>
      <c r="Z643" s="83">
        <v>0</v>
      </c>
      <c r="AA643" s="83">
        <v>47825.883641250002</v>
      </c>
      <c r="AB643" s="83">
        <v>0</v>
      </c>
      <c r="AC643" s="83">
        <v>525.6</v>
      </c>
      <c r="AD643" s="83">
        <v>0</v>
      </c>
      <c r="AE643" s="83">
        <v>3661.163184</v>
      </c>
      <c r="AF643" s="83">
        <v>0</v>
      </c>
      <c r="AG643" s="83">
        <v>0</v>
      </c>
      <c r="AH643" s="83">
        <v>0</v>
      </c>
      <c r="AI643" s="83">
        <v>208209.57514545799</v>
      </c>
      <c r="AJ643" s="83">
        <v>0</v>
      </c>
      <c r="AK643" s="83">
        <v>7605980.81698999</v>
      </c>
      <c r="AL643" s="83">
        <v>0</v>
      </c>
      <c r="AM643" s="83">
        <v>0</v>
      </c>
      <c r="AN643" s="83">
        <v>7866281.4389606901</v>
      </c>
      <c r="AO643" s="83">
        <v>3.4468847999999998E-4</v>
      </c>
      <c r="AP643" s="83">
        <v>4.3818477977764801E-2</v>
      </c>
    </row>
    <row r="644" spans="1:42" x14ac:dyDescent="0.2">
      <c r="A644" s="83" t="s">
        <v>351</v>
      </c>
      <c r="B644" s="83">
        <v>2024</v>
      </c>
      <c r="C644" s="83" t="s">
        <v>349</v>
      </c>
      <c r="D644" s="83" t="s">
        <v>297</v>
      </c>
      <c r="E644" s="83">
        <v>0</v>
      </c>
      <c r="F644" s="83">
        <v>0</v>
      </c>
      <c r="G644" s="83">
        <v>0</v>
      </c>
      <c r="H644" s="83">
        <v>0</v>
      </c>
      <c r="I644" s="83">
        <v>103.8</v>
      </c>
      <c r="J644" s="83">
        <v>2419.3000000000002</v>
      </c>
      <c r="K644" s="83">
        <v>0</v>
      </c>
      <c r="L644" s="83">
        <v>0</v>
      </c>
      <c r="M644" s="83">
        <v>36.461818181818202</v>
      </c>
      <c r="N644" s="83">
        <v>0</v>
      </c>
      <c r="O644" s="83">
        <v>0</v>
      </c>
      <c r="P644" s="83">
        <v>2.0058832214612701</v>
      </c>
      <c r="Q644" s="83">
        <v>0</v>
      </c>
      <c r="R644" s="83">
        <v>0</v>
      </c>
      <c r="S644" s="83">
        <v>0</v>
      </c>
      <c r="T644" s="83">
        <v>1.4</v>
      </c>
      <c r="U644" s="83">
        <v>30.1</v>
      </c>
      <c r="V644" s="83">
        <v>1.4518</v>
      </c>
      <c r="W644" s="83">
        <v>0</v>
      </c>
      <c r="X644" s="83">
        <v>0</v>
      </c>
      <c r="Y644" s="83">
        <v>0</v>
      </c>
      <c r="Z644" s="83">
        <v>0</v>
      </c>
      <c r="AA644" s="83">
        <v>51668.701443320002</v>
      </c>
      <c r="AB644" s="83">
        <v>0</v>
      </c>
      <c r="AC644" s="83">
        <v>0</v>
      </c>
      <c r="AD644" s="83">
        <v>0</v>
      </c>
      <c r="AE644" s="83">
        <v>3661.163184</v>
      </c>
      <c r="AF644" s="83">
        <v>0</v>
      </c>
      <c r="AG644" s="83">
        <v>0</v>
      </c>
      <c r="AH644" s="83">
        <v>0</v>
      </c>
      <c r="AI644" s="83">
        <v>205298.45129001801</v>
      </c>
      <c r="AJ644" s="83">
        <v>0</v>
      </c>
      <c r="AK644" s="83">
        <v>7578116.9640899897</v>
      </c>
      <c r="AL644" s="83">
        <v>0</v>
      </c>
      <c r="AM644" s="83">
        <v>0</v>
      </c>
      <c r="AN644" s="83">
        <v>7838746.7318073297</v>
      </c>
      <c r="AO644" s="83">
        <v>0</v>
      </c>
      <c r="AP644" s="83">
        <v>0</v>
      </c>
    </row>
    <row r="645" spans="1:42" x14ac:dyDescent="0.2">
      <c r="A645" s="83" t="s">
        <v>351</v>
      </c>
      <c r="B645" s="83">
        <v>2026</v>
      </c>
      <c r="C645" s="83" t="s">
        <v>349</v>
      </c>
      <c r="D645" s="83" t="s">
        <v>297</v>
      </c>
      <c r="E645" s="83">
        <v>0</v>
      </c>
      <c r="F645" s="83">
        <v>0</v>
      </c>
      <c r="G645" s="83">
        <v>0</v>
      </c>
      <c r="H645" s="83">
        <v>0</v>
      </c>
      <c r="I645" s="83">
        <v>103.8</v>
      </c>
      <c r="J645" s="83">
        <v>2419.3000000000002</v>
      </c>
      <c r="K645" s="83">
        <v>0</v>
      </c>
      <c r="L645" s="83">
        <v>0</v>
      </c>
      <c r="M645" s="83">
        <v>40.57</v>
      </c>
      <c r="N645" s="83">
        <v>0</v>
      </c>
      <c r="O645" s="83">
        <v>0</v>
      </c>
      <c r="P645" s="83">
        <v>2.0058832214612701</v>
      </c>
      <c r="Q645" s="83">
        <v>0</v>
      </c>
      <c r="R645" s="83">
        <v>0</v>
      </c>
      <c r="S645" s="83">
        <v>0</v>
      </c>
      <c r="T645" s="83">
        <v>1.4</v>
      </c>
      <c r="U645" s="83">
        <v>30.1</v>
      </c>
      <c r="V645" s="83">
        <v>0</v>
      </c>
      <c r="W645" s="83">
        <v>0</v>
      </c>
      <c r="X645" s="83">
        <v>0</v>
      </c>
      <c r="Y645" s="83">
        <v>0</v>
      </c>
      <c r="Z645" s="83">
        <v>0</v>
      </c>
      <c r="AA645" s="83">
        <v>57490.254794829998</v>
      </c>
      <c r="AB645" s="83">
        <v>0</v>
      </c>
      <c r="AC645" s="83">
        <v>0</v>
      </c>
      <c r="AD645" s="83">
        <v>0</v>
      </c>
      <c r="AE645" s="83">
        <v>3661.163184</v>
      </c>
      <c r="AF645" s="83">
        <v>0</v>
      </c>
      <c r="AG645" s="83">
        <v>0</v>
      </c>
      <c r="AH645" s="83">
        <v>0</v>
      </c>
      <c r="AI645" s="83">
        <v>202448.76129545199</v>
      </c>
      <c r="AJ645" s="83">
        <v>0</v>
      </c>
      <c r="AK645" s="83">
        <v>7550539.70631239</v>
      </c>
      <c r="AL645" s="83">
        <v>0</v>
      </c>
      <c r="AM645" s="83">
        <v>0</v>
      </c>
      <c r="AN645" s="83">
        <v>7814139.8855866799</v>
      </c>
      <c r="AO645" s="83">
        <v>0</v>
      </c>
      <c r="AP645" s="83">
        <v>0</v>
      </c>
    </row>
    <row r="646" spans="1:42" x14ac:dyDescent="0.2">
      <c r="A646" s="83" t="s">
        <v>351</v>
      </c>
      <c r="B646" s="83">
        <v>2028</v>
      </c>
      <c r="C646" s="83" t="s">
        <v>349</v>
      </c>
      <c r="D646" s="83" t="s">
        <v>297</v>
      </c>
      <c r="E646" s="83">
        <v>0</v>
      </c>
      <c r="F646" s="83">
        <v>0</v>
      </c>
      <c r="G646" s="83">
        <v>0</v>
      </c>
      <c r="H646" s="83">
        <v>0</v>
      </c>
      <c r="I646" s="83">
        <v>103.8</v>
      </c>
      <c r="J646" s="83">
        <v>2314.8000000000002</v>
      </c>
      <c r="K646" s="83">
        <v>0</v>
      </c>
      <c r="L646" s="83">
        <v>0</v>
      </c>
      <c r="M646" s="83">
        <v>46.304545454545497</v>
      </c>
      <c r="N646" s="83">
        <v>0</v>
      </c>
      <c r="O646" s="83">
        <v>0</v>
      </c>
      <c r="P646" s="83">
        <v>2.0058832214612701</v>
      </c>
      <c r="Q646" s="83">
        <v>0</v>
      </c>
      <c r="R646" s="83">
        <v>0</v>
      </c>
      <c r="S646" s="83">
        <v>0</v>
      </c>
      <c r="T646" s="83">
        <v>1.4</v>
      </c>
      <c r="U646" s="83">
        <v>30.1</v>
      </c>
      <c r="V646" s="83">
        <v>0</v>
      </c>
      <c r="W646" s="83">
        <v>0</v>
      </c>
      <c r="X646" s="83">
        <v>0</v>
      </c>
      <c r="Y646" s="83">
        <v>0</v>
      </c>
      <c r="Z646" s="83">
        <v>0</v>
      </c>
      <c r="AA646" s="83">
        <v>65616.468236150002</v>
      </c>
      <c r="AB646" s="83">
        <v>0</v>
      </c>
      <c r="AC646" s="83">
        <v>0</v>
      </c>
      <c r="AD646" s="83">
        <v>0</v>
      </c>
      <c r="AE646" s="83">
        <v>3661.163184</v>
      </c>
      <c r="AF646" s="83">
        <v>0</v>
      </c>
      <c r="AG646" s="83">
        <v>0</v>
      </c>
      <c r="AH646" s="83">
        <v>0</v>
      </c>
      <c r="AI646" s="83">
        <v>199622.90669630899</v>
      </c>
      <c r="AJ646" s="83">
        <v>0</v>
      </c>
      <c r="AK646" s="83">
        <v>7248335.8936398001</v>
      </c>
      <c r="AL646" s="83">
        <v>0</v>
      </c>
      <c r="AM646" s="83">
        <v>0</v>
      </c>
      <c r="AN646" s="83">
        <v>7517236.4317562599</v>
      </c>
      <c r="AO646" s="83">
        <v>0</v>
      </c>
      <c r="AP646" s="83">
        <v>0</v>
      </c>
    </row>
    <row r="647" spans="1:42" x14ac:dyDescent="0.2">
      <c r="A647" s="83" t="s">
        <v>351</v>
      </c>
      <c r="B647" s="83">
        <v>2030</v>
      </c>
      <c r="C647" s="83" t="s">
        <v>349</v>
      </c>
      <c r="D647" s="83" t="s">
        <v>297</v>
      </c>
      <c r="E647" s="83">
        <v>0</v>
      </c>
      <c r="F647" s="83">
        <v>0</v>
      </c>
      <c r="G647" s="83">
        <v>0</v>
      </c>
      <c r="H647" s="83">
        <v>0</v>
      </c>
      <c r="I647" s="83">
        <v>103.8</v>
      </c>
      <c r="J647" s="83">
        <v>2172.3000000000002</v>
      </c>
      <c r="K647" s="83">
        <v>0</v>
      </c>
      <c r="L647" s="83">
        <v>0</v>
      </c>
      <c r="M647" s="83">
        <v>54.645454545454498</v>
      </c>
      <c r="N647" s="83">
        <v>0</v>
      </c>
      <c r="O647" s="83">
        <v>0</v>
      </c>
      <c r="P647" s="83">
        <v>5.8832214612650098E-3</v>
      </c>
      <c r="Q647" s="83">
        <v>0</v>
      </c>
      <c r="R647" s="83">
        <v>0</v>
      </c>
      <c r="S647" s="83">
        <v>0</v>
      </c>
      <c r="T647" s="83">
        <v>1.4</v>
      </c>
      <c r="U647" s="83">
        <v>30.1</v>
      </c>
      <c r="V647" s="83">
        <v>0</v>
      </c>
      <c r="W647" s="83">
        <v>0</v>
      </c>
      <c r="X647" s="83">
        <v>0</v>
      </c>
      <c r="Y647" s="83">
        <v>0</v>
      </c>
      <c r="Z647" s="83">
        <v>0</v>
      </c>
      <c r="AA647" s="83">
        <v>77436.063721899904</v>
      </c>
      <c r="AB647" s="83">
        <v>0</v>
      </c>
      <c r="AC647" s="83">
        <v>0</v>
      </c>
      <c r="AD647" s="83">
        <v>0</v>
      </c>
      <c r="AE647" s="83">
        <v>3661.163184</v>
      </c>
      <c r="AF647" s="83">
        <v>0</v>
      </c>
      <c r="AG647" s="83">
        <v>0</v>
      </c>
      <c r="AH647" s="83">
        <v>0</v>
      </c>
      <c r="AI647" s="83">
        <v>196839.010242416</v>
      </c>
      <c r="AJ647" s="83">
        <v>0</v>
      </c>
      <c r="AK647" s="83">
        <v>6846416.8406155398</v>
      </c>
      <c r="AL647" s="83">
        <v>0</v>
      </c>
      <c r="AM647" s="83">
        <v>0</v>
      </c>
      <c r="AN647" s="83">
        <v>7124353.0777638499</v>
      </c>
      <c r="AO647" s="83">
        <v>0</v>
      </c>
      <c r="AP647" s="83">
        <v>0</v>
      </c>
    </row>
    <row r="648" spans="1:42" x14ac:dyDescent="0.2">
      <c r="A648" s="83" t="s">
        <v>351</v>
      </c>
      <c r="B648" s="83">
        <v>2032</v>
      </c>
      <c r="C648" s="83" t="s">
        <v>349</v>
      </c>
      <c r="D648" s="83" t="s">
        <v>297</v>
      </c>
      <c r="E648" s="83">
        <v>0</v>
      </c>
      <c r="F648" s="83">
        <v>0</v>
      </c>
      <c r="G648" s="83">
        <v>0</v>
      </c>
      <c r="H648" s="83">
        <v>0</v>
      </c>
      <c r="I648" s="83">
        <v>103.8</v>
      </c>
      <c r="J648" s="83">
        <v>2135.1</v>
      </c>
      <c r="K648" s="83">
        <v>0</v>
      </c>
      <c r="L648" s="83">
        <v>0</v>
      </c>
      <c r="M648" s="83">
        <v>63.108181818181798</v>
      </c>
      <c r="N648" s="83">
        <v>0</v>
      </c>
      <c r="O648" s="83">
        <v>0</v>
      </c>
      <c r="P648" s="83">
        <v>5.8832214612650098E-3</v>
      </c>
      <c r="Q648" s="83">
        <v>0</v>
      </c>
      <c r="R648" s="83">
        <v>0</v>
      </c>
      <c r="S648" s="83">
        <v>0</v>
      </c>
      <c r="T648" s="83">
        <v>1.4</v>
      </c>
      <c r="U648" s="83">
        <v>30.1</v>
      </c>
      <c r="V648" s="83">
        <v>0</v>
      </c>
      <c r="W648" s="83">
        <v>0</v>
      </c>
      <c r="X648" s="83">
        <v>0</v>
      </c>
      <c r="Y648" s="83">
        <v>0</v>
      </c>
      <c r="Z648" s="83">
        <v>0</v>
      </c>
      <c r="AA648" s="83">
        <v>89428.283272510002</v>
      </c>
      <c r="AB648" s="83">
        <v>0</v>
      </c>
      <c r="AC648" s="83">
        <v>0</v>
      </c>
      <c r="AD648" s="83">
        <v>0</v>
      </c>
      <c r="AE648" s="83">
        <v>3661.163184</v>
      </c>
      <c r="AF648" s="83">
        <v>0</v>
      </c>
      <c r="AG648" s="83">
        <v>0</v>
      </c>
      <c r="AH648" s="83">
        <v>0</v>
      </c>
      <c r="AI648" s="83">
        <v>194077.734955408</v>
      </c>
      <c r="AJ648" s="83">
        <v>0</v>
      </c>
      <c r="AK648" s="83">
        <v>6721600.8812613701</v>
      </c>
      <c r="AL648" s="83">
        <v>0</v>
      </c>
      <c r="AM648" s="83">
        <v>0</v>
      </c>
      <c r="AN648" s="83">
        <v>7008768.0626732903</v>
      </c>
      <c r="AO648" s="83">
        <v>0</v>
      </c>
      <c r="AP648" s="83">
        <v>0</v>
      </c>
    </row>
    <row r="649" spans="1:42" x14ac:dyDescent="0.2">
      <c r="A649" s="83" t="s">
        <v>351</v>
      </c>
      <c r="B649" s="83">
        <v>2034</v>
      </c>
      <c r="C649" s="83" t="s">
        <v>349</v>
      </c>
      <c r="D649" s="83" t="s">
        <v>297</v>
      </c>
      <c r="E649" s="83">
        <v>0</v>
      </c>
      <c r="F649" s="83">
        <v>0</v>
      </c>
      <c r="G649" s="83">
        <v>0</v>
      </c>
      <c r="H649" s="83">
        <v>0</v>
      </c>
      <c r="I649" s="83">
        <v>103.8</v>
      </c>
      <c r="J649" s="83">
        <v>1944.8</v>
      </c>
      <c r="K649" s="83">
        <v>0</v>
      </c>
      <c r="L649" s="83">
        <v>0</v>
      </c>
      <c r="M649" s="83">
        <v>71.057272727272704</v>
      </c>
      <c r="N649" s="83">
        <v>0</v>
      </c>
      <c r="O649" s="83">
        <v>0</v>
      </c>
      <c r="P649" s="83">
        <v>5.8832214612650098E-3</v>
      </c>
      <c r="Q649" s="83">
        <v>0</v>
      </c>
      <c r="R649" s="83">
        <v>0</v>
      </c>
      <c r="S649" s="83">
        <v>0</v>
      </c>
      <c r="T649" s="83">
        <v>1.4</v>
      </c>
      <c r="U649" s="83">
        <v>30.1</v>
      </c>
      <c r="V649" s="83">
        <v>0</v>
      </c>
      <c r="W649" s="83">
        <v>0</v>
      </c>
      <c r="X649" s="83">
        <v>0</v>
      </c>
      <c r="Y649" s="83">
        <v>0</v>
      </c>
      <c r="Z649" s="83">
        <v>0</v>
      </c>
      <c r="AA649" s="83">
        <v>100692.64762427</v>
      </c>
      <c r="AB649" s="83">
        <v>0</v>
      </c>
      <c r="AC649" s="83">
        <v>0</v>
      </c>
      <c r="AD649" s="83">
        <v>0</v>
      </c>
      <c r="AE649" s="83">
        <v>3661.163184</v>
      </c>
      <c r="AF649" s="83">
        <v>0</v>
      </c>
      <c r="AG649" s="83">
        <v>0</v>
      </c>
      <c r="AH649" s="83">
        <v>0</v>
      </c>
      <c r="AI649" s="83">
        <v>191377.89352927601</v>
      </c>
      <c r="AJ649" s="83">
        <v>0</v>
      </c>
      <c r="AK649" s="83">
        <v>6194437.3171402104</v>
      </c>
      <c r="AL649" s="83">
        <v>0</v>
      </c>
      <c r="AM649" s="83">
        <v>0</v>
      </c>
      <c r="AN649" s="83">
        <v>6490169.0214777598</v>
      </c>
      <c r="AO649" s="83">
        <v>0</v>
      </c>
      <c r="AP649" s="83">
        <v>0</v>
      </c>
    </row>
    <row r="650" spans="1:42" x14ac:dyDescent="0.2">
      <c r="A650" s="83" t="s">
        <v>351</v>
      </c>
      <c r="B650" s="83">
        <v>2036</v>
      </c>
      <c r="C650" s="83" t="s">
        <v>349</v>
      </c>
      <c r="D650" s="83" t="s">
        <v>297</v>
      </c>
      <c r="E650" s="83">
        <v>0</v>
      </c>
      <c r="F650" s="83">
        <v>0</v>
      </c>
      <c r="G650" s="83">
        <v>0</v>
      </c>
      <c r="H650" s="83">
        <v>0</v>
      </c>
      <c r="I650" s="83">
        <v>103.8</v>
      </c>
      <c r="J650" s="83">
        <v>1915.8</v>
      </c>
      <c r="K650" s="83">
        <v>0</v>
      </c>
      <c r="L650" s="83">
        <v>0</v>
      </c>
      <c r="M650" s="83">
        <v>72.133636363636398</v>
      </c>
      <c r="N650" s="83">
        <v>0</v>
      </c>
      <c r="O650" s="83">
        <v>0</v>
      </c>
      <c r="P650" s="83">
        <v>5.8832214612650098E-3</v>
      </c>
      <c r="Q650" s="83">
        <v>0</v>
      </c>
      <c r="R650" s="83">
        <v>0</v>
      </c>
      <c r="S650" s="83">
        <v>0</v>
      </c>
      <c r="T650" s="83">
        <v>1.4</v>
      </c>
      <c r="U650" s="83">
        <v>30.1</v>
      </c>
      <c r="V650" s="83">
        <v>0</v>
      </c>
      <c r="W650" s="83">
        <v>0</v>
      </c>
      <c r="X650" s="83">
        <v>0</v>
      </c>
      <c r="Y650" s="83">
        <v>0</v>
      </c>
      <c r="Z650" s="83">
        <v>0</v>
      </c>
      <c r="AA650" s="83">
        <v>102217.92294362999</v>
      </c>
      <c r="AB650" s="83">
        <v>0</v>
      </c>
      <c r="AC650" s="83">
        <v>0</v>
      </c>
      <c r="AD650" s="83">
        <v>0</v>
      </c>
      <c r="AE650" s="83">
        <v>3661.163184</v>
      </c>
      <c r="AF650" s="83">
        <v>0</v>
      </c>
      <c r="AG650" s="83">
        <v>0</v>
      </c>
      <c r="AH650" s="83">
        <v>0</v>
      </c>
      <c r="AI650" s="83">
        <v>188702.245995659</v>
      </c>
      <c r="AJ650" s="83">
        <v>0</v>
      </c>
      <c r="AK650" s="83">
        <v>6091171.0095220404</v>
      </c>
      <c r="AL650" s="83">
        <v>0</v>
      </c>
      <c r="AM650" s="83">
        <v>0</v>
      </c>
      <c r="AN650" s="83">
        <v>6385752.3416453302</v>
      </c>
      <c r="AO650" s="83">
        <v>0</v>
      </c>
      <c r="AP650" s="83">
        <v>0</v>
      </c>
    </row>
    <row r="651" spans="1:42" x14ac:dyDescent="0.2">
      <c r="A651" s="83" t="s">
        <v>351</v>
      </c>
      <c r="B651" s="83">
        <v>2038</v>
      </c>
      <c r="C651" s="83" t="s">
        <v>349</v>
      </c>
      <c r="D651" s="83" t="s">
        <v>297</v>
      </c>
      <c r="E651" s="83">
        <v>0</v>
      </c>
      <c r="F651" s="83">
        <v>0</v>
      </c>
      <c r="G651" s="83">
        <v>0</v>
      </c>
      <c r="H651" s="83">
        <v>0</v>
      </c>
      <c r="I651" s="83">
        <v>103.8</v>
      </c>
      <c r="J651" s="83">
        <v>1539.3999999999901</v>
      </c>
      <c r="K651" s="83">
        <v>0</v>
      </c>
      <c r="L651" s="83">
        <v>0</v>
      </c>
      <c r="M651" s="83">
        <v>73.299090909090907</v>
      </c>
      <c r="N651" s="83">
        <v>0</v>
      </c>
      <c r="O651" s="83">
        <v>0</v>
      </c>
      <c r="P651" s="83">
        <v>5.8832214612650098E-3</v>
      </c>
      <c r="Q651" s="83">
        <v>0</v>
      </c>
      <c r="R651" s="83">
        <v>0</v>
      </c>
      <c r="S651" s="83">
        <v>0</v>
      </c>
      <c r="T651" s="83">
        <v>1.4</v>
      </c>
      <c r="U651" s="83">
        <v>30.1</v>
      </c>
      <c r="V651" s="83">
        <v>0</v>
      </c>
      <c r="W651" s="83">
        <v>0</v>
      </c>
      <c r="X651" s="83">
        <v>0</v>
      </c>
      <c r="Y651" s="83">
        <v>0</v>
      </c>
      <c r="Z651" s="83">
        <v>0</v>
      </c>
      <c r="AA651" s="83">
        <v>103869.44571340999</v>
      </c>
      <c r="AB651" s="83">
        <v>0</v>
      </c>
      <c r="AC651" s="83">
        <v>0</v>
      </c>
      <c r="AD651" s="83">
        <v>0</v>
      </c>
      <c r="AE651" s="83">
        <v>3661.163184</v>
      </c>
      <c r="AF651" s="83">
        <v>0</v>
      </c>
      <c r="AG651" s="83">
        <v>0</v>
      </c>
      <c r="AH651" s="83">
        <v>0</v>
      </c>
      <c r="AI651" s="83">
        <v>186068.19811019901</v>
      </c>
      <c r="AJ651" s="83">
        <v>0</v>
      </c>
      <c r="AK651" s="83">
        <v>5075084.6104442095</v>
      </c>
      <c r="AL651" s="83">
        <v>0</v>
      </c>
      <c r="AM651" s="83">
        <v>0</v>
      </c>
      <c r="AN651" s="83">
        <v>5368683.4174518203</v>
      </c>
      <c r="AO651" s="83">
        <v>0</v>
      </c>
      <c r="AP651" s="83">
        <v>0</v>
      </c>
    </row>
    <row r="652" spans="1:42" x14ac:dyDescent="0.2">
      <c r="A652" s="83" t="s">
        <v>351</v>
      </c>
      <c r="B652" s="83">
        <v>2040</v>
      </c>
      <c r="C652" s="83" t="s">
        <v>349</v>
      </c>
      <c r="D652" s="83" t="s">
        <v>297</v>
      </c>
      <c r="E652" s="83">
        <v>0</v>
      </c>
      <c r="F652" s="83">
        <v>0</v>
      </c>
      <c r="G652" s="83">
        <v>0</v>
      </c>
      <c r="H652" s="83">
        <v>0</v>
      </c>
      <c r="I652" s="83">
        <v>103.8</v>
      </c>
      <c r="J652" s="83">
        <v>1289.8999999999901</v>
      </c>
      <c r="K652" s="83">
        <v>0</v>
      </c>
      <c r="L652" s="83">
        <v>0</v>
      </c>
      <c r="M652" s="83">
        <v>74.505454545454498</v>
      </c>
      <c r="N652" s="83">
        <v>0</v>
      </c>
      <c r="O652" s="83">
        <v>0</v>
      </c>
      <c r="P652" s="83">
        <v>0</v>
      </c>
      <c r="Q652" s="83">
        <v>0</v>
      </c>
      <c r="R652" s="83">
        <v>0</v>
      </c>
      <c r="S652" s="83">
        <v>0</v>
      </c>
      <c r="T652" s="83">
        <v>1.4</v>
      </c>
      <c r="U652" s="83">
        <v>30.1</v>
      </c>
      <c r="V652" s="83">
        <v>0</v>
      </c>
      <c r="W652" s="83">
        <v>0</v>
      </c>
      <c r="X652" s="83">
        <v>0</v>
      </c>
      <c r="Y652" s="83">
        <v>0</v>
      </c>
      <c r="Z652" s="83">
        <v>0</v>
      </c>
      <c r="AA652" s="83">
        <v>105578.93925123999</v>
      </c>
      <c r="AB652" s="83">
        <v>0</v>
      </c>
      <c r="AC652" s="83">
        <v>0</v>
      </c>
      <c r="AD652" s="83">
        <v>0</v>
      </c>
      <c r="AE652" s="83">
        <v>3661.163184</v>
      </c>
      <c r="AF652" s="83">
        <v>0</v>
      </c>
      <c r="AG652" s="83">
        <v>0</v>
      </c>
      <c r="AH652" s="83">
        <v>0</v>
      </c>
      <c r="AI652" s="83">
        <v>183476.60560434201</v>
      </c>
      <c r="AJ652" s="83">
        <v>0</v>
      </c>
      <c r="AK652" s="83">
        <v>4371768.4326448897</v>
      </c>
      <c r="AL652" s="83">
        <v>0</v>
      </c>
      <c r="AM652" s="83">
        <v>0</v>
      </c>
      <c r="AN652" s="83">
        <v>4664485.1406844696</v>
      </c>
      <c r="AO652" s="83">
        <v>0</v>
      </c>
      <c r="AP652" s="83">
        <v>0</v>
      </c>
    </row>
    <row r="653" spans="1:42" x14ac:dyDescent="0.2">
      <c r="A653" s="83" t="s">
        <v>351</v>
      </c>
      <c r="B653" s="83">
        <v>2042</v>
      </c>
      <c r="C653" s="83" t="s">
        <v>349</v>
      </c>
      <c r="D653" s="83" t="s">
        <v>297</v>
      </c>
      <c r="E653" s="83">
        <v>0</v>
      </c>
      <c r="F653" s="83">
        <v>0</v>
      </c>
      <c r="G653" s="83">
        <v>0</v>
      </c>
      <c r="H653" s="83">
        <v>0</v>
      </c>
      <c r="I653" s="83">
        <v>103.8</v>
      </c>
      <c r="J653" s="83">
        <v>994.599999999999</v>
      </c>
      <c r="K653" s="83">
        <v>0</v>
      </c>
      <c r="L653" s="83">
        <v>0</v>
      </c>
      <c r="M653" s="83">
        <v>76.543636363636395</v>
      </c>
      <c r="N653" s="83">
        <v>0</v>
      </c>
      <c r="O653" s="83">
        <v>0</v>
      </c>
      <c r="P653" s="83">
        <v>0</v>
      </c>
      <c r="Q653" s="83">
        <v>0</v>
      </c>
      <c r="R653" s="83">
        <v>0</v>
      </c>
      <c r="S653" s="83">
        <v>0</v>
      </c>
      <c r="T653" s="83">
        <v>1.4</v>
      </c>
      <c r="U653" s="83">
        <v>30.1</v>
      </c>
      <c r="V653" s="83">
        <v>0</v>
      </c>
      <c r="W653" s="83">
        <v>0</v>
      </c>
      <c r="X653" s="83">
        <v>0</v>
      </c>
      <c r="Y653" s="83">
        <v>0</v>
      </c>
      <c r="Z653" s="83">
        <v>0</v>
      </c>
      <c r="AA653" s="83">
        <v>108467.17173941999</v>
      </c>
      <c r="AB653" s="83">
        <v>0</v>
      </c>
      <c r="AC653" s="83">
        <v>0</v>
      </c>
      <c r="AD653" s="83">
        <v>0</v>
      </c>
      <c r="AE653" s="83">
        <v>3661.163184</v>
      </c>
      <c r="AF653" s="83">
        <v>0</v>
      </c>
      <c r="AG653" s="83">
        <v>0</v>
      </c>
      <c r="AH653" s="83">
        <v>0</v>
      </c>
      <c r="AI653" s="83">
        <v>180927.46847808699</v>
      </c>
      <c r="AJ653" s="83">
        <v>0</v>
      </c>
      <c r="AK653" s="83">
        <v>3541000.9388803099</v>
      </c>
      <c r="AL653" s="83">
        <v>0</v>
      </c>
      <c r="AM653" s="83">
        <v>0</v>
      </c>
      <c r="AN653" s="83">
        <v>3834056.7422818202</v>
      </c>
      <c r="AO653" s="83">
        <v>0</v>
      </c>
      <c r="AP653" s="83">
        <v>0</v>
      </c>
    </row>
    <row r="654" spans="1:42" x14ac:dyDescent="0.2">
      <c r="A654" s="83" t="s">
        <v>351</v>
      </c>
      <c r="B654" s="83">
        <v>2044</v>
      </c>
      <c r="C654" s="83" t="s">
        <v>349</v>
      </c>
      <c r="D654" s="83" t="s">
        <v>297</v>
      </c>
      <c r="E654" s="83">
        <v>0</v>
      </c>
      <c r="F654" s="83">
        <v>0</v>
      </c>
      <c r="G654" s="83">
        <v>0</v>
      </c>
      <c r="H654" s="83">
        <v>0</v>
      </c>
      <c r="I654" s="83">
        <v>102.1</v>
      </c>
      <c r="J654" s="83">
        <v>994.599999999999</v>
      </c>
      <c r="K654" s="83">
        <v>0</v>
      </c>
      <c r="L654" s="83">
        <v>0</v>
      </c>
      <c r="M654" s="83">
        <v>78.731818181818198</v>
      </c>
      <c r="N654" s="83">
        <v>0</v>
      </c>
      <c r="O654" s="83">
        <v>0</v>
      </c>
      <c r="P654" s="83">
        <v>0</v>
      </c>
      <c r="Q654" s="83">
        <v>0</v>
      </c>
      <c r="R654" s="83">
        <v>0</v>
      </c>
      <c r="S654" s="83">
        <v>0</v>
      </c>
      <c r="T654" s="83">
        <v>1.4</v>
      </c>
      <c r="U654" s="83">
        <v>30.1</v>
      </c>
      <c r="V654" s="83">
        <v>0</v>
      </c>
      <c r="W654" s="83">
        <v>0</v>
      </c>
      <c r="X654" s="83">
        <v>0</v>
      </c>
      <c r="Y654" s="83">
        <v>0</v>
      </c>
      <c r="Z654" s="83">
        <v>0</v>
      </c>
      <c r="AA654" s="83">
        <v>111567.96371045</v>
      </c>
      <c r="AB654" s="83">
        <v>0</v>
      </c>
      <c r="AC654" s="83">
        <v>0</v>
      </c>
      <c r="AD654" s="83">
        <v>0</v>
      </c>
      <c r="AE654" s="83">
        <v>3661.163184</v>
      </c>
      <c r="AF654" s="83">
        <v>0</v>
      </c>
      <c r="AG654" s="83">
        <v>0</v>
      </c>
      <c r="AH654" s="83">
        <v>0</v>
      </c>
      <c r="AI654" s="83">
        <v>175497.84306292501</v>
      </c>
      <c r="AJ654" s="83">
        <v>0</v>
      </c>
      <c r="AK654" s="83">
        <v>3521811.2660282501</v>
      </c>
      <c r="AL654" s="83">
        <v>0</v>
      </c>
      <c r="AM654" s="83">
        <v>0</v>
      </c>
      <c r="AN654" s="83">
        <v>3812538.2359856302</v>
      </c>
      <c r="AO654" s="83">
        <v>0</v>
      </c>
      <c r="AP654" s="83">
        <v>0</v>
      </c>
    </row>
    <row r="655" spans="1:42" x14ac:dyDescent="0.2">
      <c r="A655" s="83" t="s">
        <v>351</v>
      </c>
      <c r="B655" s="83">
        <v>2046</v>
      </c>
      <c r="C655" s="83" t="s">
        <v>349</v>
      </c>
      <c r="D655" s="83" t="s">
        <v>297</v>
      </c>
      <c r="E655" s="83">
        <v>0</v>
      </c>
      <c r="F655" s="83">
        <v>0</v>
      </c>
      <c r="G655" s="83">
        <v>0</v>
      </c>
      <c r="H655" s="83">
        <v>0</v>
      </c>
      <c r="I655" s="83">
        <v>102.1</v>
      </c>
      <c r="J655" s="83">
        <v>994.599999999999</v>
      </c>
      <c r="K655" s="83">
        <v>0</v>
      </c>
      <c r="L655" s="83">
        <v>0</v>
      </c>
      <c r="M655" s="83">
        <v>80.497272727272701</v>
      </c>
      <c r="N655" s="83">
        <v>0</v>
      </c>
      <c r="O655" s="83">
        <v>0</v>
      </c>
      <c r="P655" s="83">
        <v>0</v>
      </c>
      <c r="Q655" s="83">
        <v>0</v>
      </c>
      <c r="R655" s="83">
        <v>0</v>
      </c>
      <c r="S655" s="83">
        <v>0</v>
      </c>
      <c r="T655" s="83">
        <v>1.4</v>
      </c>
      <c r="U655" s="83">
        <v>30.1</v>
      </c>
      <c r="V655" s="83">
        <v>0</v>
      </c>
      <c r="W655" s="83">
        <v>0</v>
      </c>
      <c r="X655" s="83">
        <v>0</v>
      </c>
      <c r="Y655" s="83">
        <v>0</v>
      </c>
      <c r="Z655" s="83">
        <v>0</v>
      </c>
      <c r="AA655" s="83">
        <v>114069.72441163</v>
      </c>
      <c r="AB655" s="83">
        <v>0</v>
      </c>
      <c r="AC655" s="83">
        <v>0</v>
      </c>
      <c r="AD655" s="83">
        <v>0</v>
      </c>
      <c r="AE655" s="83">
        <v>3661.163184</v>
      </c>
      <c r="AF655" s="83">
        <v>0</v>
      </c>
      <c r="AG655" s="83">
        <v>0</v>
      </c>
      <c r="AH655" s="83">
        <v>0</v>
      </c>
      <c r="AI655" s="83">
        <v>173033.96120755101</v>
      </c>
      <c r="AJ655" s="83">
        <v>0</v>
      </c>
      <c r="AK655" s="83">
        <v>3502711.2661489202</v>
      </c>
      <c r="AL655" s="83">
        <v>0</v>
      </c>
      <c r="AM655" s="83">
        <v>0</v>
      </c>
      <c r="AN655" s="83">
        <v>3793476.1149521</v>
      </c>
      <c r="AO655" s="83">
        <v>0</v>
      </c>
      <c r="AP655" s="83">
        <v>0</v>
      </c>
    </row>
    <row r="656" spans="1:42" x14ac:dyDescent="0.2">
      <c r="A656" s="83" t="s">
        <v>351</v>
      </c>
      <c r="B656" s="83">
        <v>2048</v>
      </c>
      <c r="C656" s="83" t="s">
        <v>349</v>
      </c>
      <c r="D656" s="83" t="s">
        <v>297</v>
      </c>
      <c r="E656" s="83">
        <v>0</v>
      </c>
      <c r="F656" s="83">
        <v>0</v>
      </c>
      <c r="G656" s="83">
        <v>0</v>
      </c>
      <c r="H656" s="83">
        <v>0</v>
      </c>
      <c r="I656" s="83">
        <v>6</v>
      </c>
      <c r="J656" s="83">
        <v>750</v>
      </c>
      <c r="K656" s="83">
        <v>0</v>
      </c>
      <c r="L656" s="83">
        <v>0</v>
      </c>
      <c r="M656" s="83">
        <v>81.864545454545393</v>
      </c>
      <c r="N656" s="83">
        <v>0</v>
      </c>
      <c r="O656" s="83">
        <v>0</v>
      </c>
      <c r="P656" s="83">
        <v>0</v>
      </c>
      <c r="Q656" s="83">
        <v>0</v>
      </c>
      <c r="R656" s="83">
        <v>0</v>
      </c>
      <c r="S656" s="83">
        <v>0</v>
      </c>
      <c r="T656" s="83">
        <v>1.4</v>
      </c>
      <c r="U656" s="83">
        <v>30.1</v>
      </c>
      <c r="V656" s="83">
        <v>0</v>
      </c>
      <c r="W656" s="83">
        <v>0</v>
      </c>
      <c r="X656" s="83">
        <v>0</v>
      </c>
      <c r="Y656" s="83">
        <v>0</v>
      </c>
      <c r="Z656" s="83">
        <v>0</v>
      </c>
      <c r="AA656" s="83">
        <v>116007.23630379001</v>
      </c>
      <c r="AB656" s="83">
        <v>0</v>
      </c>
      <c r="AC656" s="83">
        <v>0</v>
      </c>
      <c r="AD656" s="83">
        <v>0</v>
      </c>
      <c r="AE656" s="83">
        <v>3661.163184</v>
      </c>
      <c r="AF656" s="83">
        <v>0</v>
      </c>
      <c r="AG656" s="83">
        <v>0</v>
      </c>
      <c r="AH656" s="83">
        <v>0</v>
      </c>
      <c r="AI656" s="83">
        <v>9973.6732078463992</v>
      </c>
      <c r="AJ656" s="83">
        <v>0</v>
      </c>
      <c r="AK656" s="83">
        <v>2657023.3798689502</v>
      </c>
      <c r="AL656" s="83">
        <v>0</v>
      </c>
      <c r="AM656" s="83">
        <v>0</v>
      </c>
      <c r="AN656" s="83">
        <v>2786665.4525645901</v>
      </c>
      <c r="AO656" s="83">
        <v>0</v>
      </c>
      <c r="AP656" s="83">
        <v>0</v>
      </c>
    </row>
    <row r="657" spans="1:42" x14ac:dyDescent="0.2">
      <c r="A657" s="83" t="s">
        <v>351</v>
      </c>
      <c r="B657" s="83">
        <v>2050</v>
      </c>
      <c r="C657" s="83" t="s">
        <v>349</v>
      </c>
      <c r="D657" s="83" t="s">
        <v>297</v>
      </c>
      <c r="E657" s="83">
        <v>0</v>
      </c>
      <c r="F657" s="83">
        <v>0</v>
      </c>
      <c r="G657" s="83">
        <v>0</v>
      </c>
      <c r="H657" s="83">
        <v>0</v>
      </c>
      <c r="I657" s="83">
        <v>62.3</v>
      </c>
      <c r="J657" s="83">
        <v>0</v>
      </c>
      <c r="K657" s="83">
        <v>0</v>
      </c>
      <c r="L657" s="83">
        <v>0</v>
      </c>
      <c r="M657" s="83">
        <v>82.494545454545403</v>
      </c>
      <c r="N657" s="83">
        <v>0</v>
      </c>
      <c r="O657" s="83">
        <v>0</v>
      </c>
      <c r="P657" s="83">
        <v>23.946604766457099</v>
      </c>
      <c r="Q657" s="83">
        <v>0</v>
      </c>
      <c r="R657" s="83">
        <v>0</v>
      </c>
      <c r="S657" s="83">
        <v>0</v>
      </c>
      <c r="T657" s="83">
        <v>1.4</v>
      </c>
      <c r="U657" s="83">
        <v>30.1</v>
      </c>
      <c r="V657" s="83">
        <v>39628.280580363396</v>
      </c>
      <c r="W657" s="83">
        <v>0</v>
      </c>
      <c r="X657" s="83">
        <v>0</v>
      </c>
      <c r="Y657" s="83">
        <v>0</v>
      </c>
      <c r="Z657" s="83">
        <v>0</v>
      </c>
      <c r="AA657" s="83">
        <v>116899.98613176</v>
      </c>
      <c r="AB657" s="83">
        <v>0</v>
      </c>
      <c r="AC657" s="83">
        <v>0</v>
      </c>
      <c r="AD657" s="83">
        <v>0</v>
      </c>
      <c r="AE657" s="83">
        <v>3661.163184</v>
      </c>
      <c r="AF657" s="83">
        <v>0</v>
      </c>
      <c r="AG657" s="83">
        <v>0</v>
      </c>
      <c r="AH657" s="83">
        <v>0</v>
      </c>
      <c r="AI657" s="83">
        <v>133270.20577879</v>
      </c>
      <c r="AJ657" s="83">
        <v>0</v>
      </c>
      <c r="AK657" s="83">
        <v>0</v>
      </c>
      <c r="AL657" s="83">
        <v>0</v>
      </c>
      <c r="AM657" s="83">
        <v>0</v>
      </c>
      <c r="AN657" s="83">
        <v>293459.63567491301</v>
      </c>
      <c r="AO657" s="83">
        <v>0</v>
      </c>
      <c r="AP657" s="83">
        <v>0</v>
      </c>
    </row>
    <row r="658" spans="1:42" x14ac:dyDescent="0.2">
      <c r="A658" s="83" t="s">
        <v>352</v>
      </c>
      <c r="B658" s="83">
        <v>2020</v>
      </c>
      <c r="C658" s="83" t="s">
        <v>353</v>
      </c>
      <c r="D658" s="83" t="s">
        <v>297</v>
      </c>
      <c r="E658" s="83">
        <v>0</v>
      </c>
      <c r="F658" s="83">
        <v>2682.5</v>
      </c>
      <c r="G658" s="83">
        <v>0</v>
      </c>
      <c r="H658" s="83">
        <v>226.1</v>
      </c>
      <c r="I658" s="83">
        <v>3</v>
      </c>
      <c r="J658" s="83">
        <v>5775.2</v>
      </c>
      <c r="K658" s="83">
        <v>4.8</v>
      </c>
      <c r="L658" s="83">
        <v>518.79999999999995</v>
      </c>
      <c r="M658" s="83">
        <v>22.8072727272727</v>
      </c>
      <c r="N658" s="83">
        <v>0</v>
      </c>
      <c r="O658" s="83">
        <v>0</v>
      </c>
      <c r="P658" s="83">
        <v>0</v>
      </c>
      <c r="Q658" s="83">
        <v>0</v>
      </c>
      <c r="R658" s="83">
        <v>0</v>
      </c>
      <c r="S658" s="83">
        <v>0</v>
      </c>
      <c r="T658" s="83">
        <v>0</v>
      </c>
      <c r="U658" s="83">
        <v>196.5</v>
      </c>
      <c r="V658" s="83">
        <v>0</v>
      </c>
      <c r="W658" s="83">
        <v>21969.05472</v>
      </c>
      <c r="X658" s="83">
        <v>0</v>
      </c>
      <c r="Y658" s="83">
        <v>17866336.084208101</v>
      </c>
      <c r="Z658" s="83">
        <v>0</v>
      </c>
      <c r="AA658" s="83">
        <v>33175.9296512</v>
      </c>
      <c r="AB658" s="83">
        <v>2436795.2991999998</v>
      </c>
      <c r="AC658" s="83">
        <v>77345.448537286007</v>
      </c>
      <c r="AD658" s="83">
        <v>0</v>
      </c>
      <c r="AE658" s="83">
        <v>0</v>
      </c>
      <c r="AF658" s="83">
        <v>0</v>
      </c>
      <c r="AG658" s="83">
        <v>0</v>
      </c>
      <c r="AH658" s="83">
        <v>0</v>
      </c>
      <c r="AI658" s="83">
        <v>6851.7500609999997</v>
      </c>
      <c r="AJ658" s="83">
        <v>0</v>
      </c>
      <c r="AK658" s="83">
        <v>16443717.145004701</v>
      </c>
      <c r="AL658" s="83">
        <v>0</v>
      </c>
      <c r="AM658" s="83">
        <v>0</v>
      </c>
      <c r="AN658" s="83">
        <v>36886190.7113823</v>
      </c>
      <c r="AO658" s="83">
        <v>19.4184325125382</v>
      </c>
      <c r="AP658" s="83">
        <v>526.44179672763096</v>
      </c>
    </row>
    <row r="659" spans="1:42" x14ac:dyDescent="0.2">
      <c r="A659" s="83" t="s">
        <v>352</v>
      </c>
      <c r="B659" s="83">
        <v>2022</v>
      </c>
      <c r="C659" s="83" t="s">
        <v>353</v>
      </c>
      <c r="D659" s="83" t="s">
        <v>297</v>
      </c>
      <c r="E659" s="83">
        <v>0</v>
      </c>
      <c r="F659" s="83">
        <v>2682.5</v>
      </c>
      <c r="G659" s="83">
        <v>0</v>
      </c>
      <c r="H659" s="83">
        <v>224.2</v>
      </c>
      <c r="I659" s="83">
        <v>3</v>
      </c>
      <c r="J659" s="83">
        <v>5775.2</v>
      </c>
      <c r="K659" s="83">
        <v>4.8</v>
      </c>
      <c r="L659" s="83">
        <v>518.79999999999995</v>
      </c>
      <c r="M659" s="83">
        <v>24.661818181818099</v>
      </c>
      <c r="N659" s="83">
        <v>0</v>
      </c>
      <c r="O659" s="83">
        <v>0</v>
      </c>
      <c r="P659" s="83">
        <v>0</v>
      </c>
      <c r="Q659" s="83">
        <v>0</v>
      </c>
      <c r="R659" s="83">
        <v>0</v>
      </c>
      <c r="S659" s="83">
        <v>0</v>
      </c>
      <c r="T659" s="83">
        <v>0</v>
      </c>
      <c r="U659" s="83">
        <v>195.9</v>
      </c>
      <c r="V659" s="83">
        <v>0</v>
      </c>
      <c r="W659" s="83">
        <v>21969.05472</v>
      </c>
      <c r="X659" s="83">
        <v>0</v>
      </c>
      <c r="Y659" s="83">
        <v>18854955.456982002</v>
      </c>
      <c r="Z659" s="83">
        <v>0</v>
      </c>
      <c r="AA659" s="83">
        <v>35873.589747199898</v>
      </c>
      <c r="AB659" s="83">
        <v>1711184.1242438499</v>
      </c>
      <c r="AC659" s="83">
        <v>20344.4176069444</v>
      </c>
      <c r="AD659" s="83">
        <v>0</v>
      </c>
      <c r="AE659" s="83">
        <v>0</v>
      </c>
      <c r="AF659" s="83">
        <v>0</v>
      </c>
      <c r="AG659" s="83">
        <v>0</v>
      </c>
      <c r="AH659" s="83">
        <v>0</v>
      </c>
      <c r="AI659" s="83">
        <v>6755.8255601459996</v>
      </c>
      <c r="AJ659" s="83">
        <v>0</v>
      </c>
      <c r="AK659" s="83">
        <v>17564737.078919701</v>
      </c>
      <c r="AL659" s="83">
        <v>0</v>
      </c>
      <c r="AM659" s="83">
        <v>0</v>
      </c>
      <c r="AN659" s="83">
        <v>38215819.547779903</v>
      </c>
      <c r="AO659" s="83">
        <v>20.130704861566599</v>
      </c>
      <c r="AP659" s="83">
        <v>526.76365703469605</v>
      </c>
    </row>
    <row r="660" spans="1:42" x14ac:dyDescent="0.2">
      <c r="A660" s="83" t="s">
        <v>352</v>
      </c>
      <c r="B660" s="83">
        <v>2024</v>
      </c>
      <c r="C660" s="83" t="s">
        <v>353</v>
      </c>
      <c r="D660" s="83" t="s">
        <v>297</v>
      </c>
      <c r="E660" s="83">
        <v>0</v>
      </c>
      <c r="F660" s="83">
        <v>2682.5</v>
      </c>
      <c r="G660" s="83">
        <v>0</v>
      </c>
      <c r="H660" s="83">
        <v>224.2</v>
      </c>
      <c r="I660" s="83">
        <v>3</v>
      </c>
      <c r="J660" s="83">
        <v>5775.2</v>
      </c>
      <c r="K660" s="83">
        <v>4.8</v>
      </c>
      <c r="L660" s="83">
        <v>518.79999999999995</v>
      </c>
      <c r="M660" s="83">
        <v>27.4018181818182</v>
      </c>
      <c r="N660" s="83">
        <v>0</v>
      </c>
      <c r="O660" s="83">
        <v>0</v>
      </c>
      <c r="P660" s="83">
        <v>0</v>
      </c>
      <c r="Q660" s="83">
        <v>0</v>
      </c>
      <c r="R660" s="83">
        <v>0</v>
      </c>
      <c r="S660" s="83">
        <v>0</v>
      </c>
      <c r="T660" s="83">
        <v>0</v>
      </c>
      <c r="U660" s="83">
        <v>193.9</v>
      </c>
      <c r="V660" s="83">
        <v>0</v>
      </c>
      <c r="W660" s="83">
        <v>21969.05472</v>
      </c>
      <c r="X660" s="83">
        <v>0</v>
      </c>
      <c r="Y660" s="83">
        <v>19024624.776000001</v>
      </c>
      <c r="Z660" s="83">
        <v>0</v>
      </c>
      <c r="AA660" s="83">
        <v>39859.250300799999</v>
      </c>
      <c r="AB660" s="83">
        <v>931469.97634383303</v>
      </c>
      <c r="AC660" s="83">
        <v>19639.919999999998</v>
      </c>
      <c r="AD660" s="83">
        <v>0</v>
      </c>
      <c r="AE660" s="83">
        <v>0</v>
      </c>
      <c r="AF660" s="83">
        <v>0</v>
      </c>
      <c r="AG660" s="83">
        <v>0</v>
      </c>
      <c r="AH660" s="83">
        <v>0</v>
      </c>
      <c r="AI660" s="83">
        <v>6661.9565843103001</v>
      </c>
      <c r="AJ660" s="83">
        <v>0</v>
      </c>
      <c r="AK660" s="83">
        <v>17507542.9638451</v>
      </c>
      <c r="AL660" s="83">
        <v>0</v>
      </c>
      <c r="AM660" s="83">
        <v>0</v>
      </c>
      <c r="AN660" s="83">
        <v>37551767.897794001</v>
      </c>
      <c r="AO660" s="83">
        <v>20.0033830090842</v>
      </c>
      <c r="AP660" s="83">
        <v>532.68818297791097</v>
      </c>
    </row>
    <row r="661" spans="1:42" x14ac:dyDescent="0.2">
      <c r="A661" s="83" t="s">
        <v>352</v>
      </c>
      <c r="B661" s="83">
        <v>2026</v>
      </c>
      <c r="C661" s="83" t="s">
        <v>353</v>
      </c>
      <c r="D661" s="83" t="s">
        <v>297</v>
      </c>
      <c r="E661" s="83">
        <v>0</v>
      </c>
      <c r="F661" s="83">
        <v>2682.5</v>
      </c>
      <c r="G661" s="83">
        <v>0</v>
      </c>
      <c r="H661" s="83">
        <v>224.2</v>
      </c>
      <c r="I661" s="83">
        <v>3</v>
      </c>
      <c r="J661" s="83">
        <v>5775.2</v>
      </c>
      <c r="K661" s="83">
        <v>4.8</v>
      </c>
      <c r="L661" s="83">
        <v>518.79999999999995</v>
      </c>
      <c r="M661" s="83">
        <v>32.194545454545498</v>
      </c>
      <c r="N661" s="83">
        <v>0</v>
      </c>
      <c r="O661" s="83">
        <v>0</v>
      </c>
      <c r="P661" s="83">
        <v>9.4003191227896896E-2</v>
      </c>
      <c r="Q661" s="83">
        <v>0</v>
      </c>
      <c r="R661" s="83">
        <v>0</v>
      </c>
      <c r="S661" s="83">
        <v>0</v>
      </c>
      <c r="T661" s="83">
        <v>0</v>
      </c>
      <c r="U661" s="83">
        <v>187.8</v>
      </c>
      <c r="V661" s="83">
        <v>38.848508799869101</v>
      </c>
      <c r="W661" s="83">
        <v>21969.05472</v>
      </c>
      <c r="X661" s="83">
        <v>0</v>
      </c>
      <c r="Y661" s="83">
        <v>19024624.776000001</v>
      </c>
      <c r="Z661" s="83">
        <v>0</v>
      </c>
      <c r="AA661" s="83">
        <v>46830.8503136</v>
      </c>
      <c r="AB661" s="83">
        <v>618681.25929481001</v>
      </c>
      <c r="AC661" s="83">
        <v>19639.919999999998</v>
      </c>
      <c r="AD661" s="83">
        <v>0</v>
      </c>
      <c r="AE661" s="83">
        <v>0</v>
      </c>
      <c r="AF661" s="83">
        <v>0</v>
      </c>
      <c r="AG661" s="83">
        <v>0</v>
      </c>
      <c r="AH661" s="83">
        <v>0</v>
      </c>
      <c r="AI661" s="83">
        <v>6568.7727834806901</v>
      </c>
      <c r="AJ661" s="83">
        <v>0</v>
      </c>
      <c r="AK661" s="83">
        <v>17450934.073247802</v>
      </c>
      <c r="AL661" s="83">
        <v>0</v>
      </c>
      <c r="AM661" s="83">
        <v>0</v>
      </c>
      <c r="AN661" s="83">
        <v>37189287.554868497</v>
      </c>
      <c r="AO661" s="83">
        <v>19.879894023593199</v>
      </c>
      <c r="AP661" s="83">
        <v>534.55968991776604</v>
      </c>
    </row>
    <row r="662" spans="1:42" x14ac:dyDescent="0.2">
      <c r="A662" s="83" t="s">
        <v>352</v>
      </c>
      <c r="B662" s="83">
        <v>2028</v>
      </c>
      <c r="C662" s="83" t="s">
        <v>353</v>
      </c>
      <c r="D662" s="83" t="s">
        <v>297</v>
      </c>
      <c r="E662" s="83">
        <v>0</v>
      </c>
      <c r="F662" s="83">
        <v>2682.5</v>
      </c>
      <c r="G662" s="83">
        <v>0</v>
      </c>
      <c r="H662" s="83">
        <v>224.2</v>
      </c>
      <c r="I662" s="83">
        <v>3</v>
      </c>
      <c r="J662" s="83">
        <v>5773.4</v>
      </c>
      <c r="K662" s="83">
        <v>4.8</v>
      </c>
      <c r="L662" s="83">
        <v>518.79999999999995</v>
      </c>
      <c r="M662" s="83">
        <v>39.265454545454503</v>
      </c>
      <c r="N662" s="83">
        <v>0</v>
      </c>
      <c r="O662" s="83">
        <v>0</v>
      </c>
      <c r="P662" s="83">
        <v>9.4003191227896896E-2</v>
      </c>
      <c r="Q662" s="83">
        <v>0</v>
      </c>
      <c r="R662" s="83">
        <v>0</v>
      </c>
      <c r="S662" s="83">
        <v>0</v>
      </c>
      <c r="T662" s="83">
        <v>0</v>
      </c>
      <c r="U662" s="83">
        <v>187.8</v>
      </c>
      <c r="V662" s="83">
        <v>0</v>
      </c>
      <c r="W662" s="83">
        <v>21969.05472</v>
      </c>
      <c r="X662" s="83">
        <v>0</v>
      </c>
      <c r="Y662" s="83">
        <v>19024624.776000001</v>
      </c>
      <c r="Z662" s="83">
        <v>0</v>
      </c>
      <c r="AA662" s="83">
        <v>57116.340620800001</v>
      </c>
      <c r="AB662" s="83">
        <v>387455.94149853103</v>
      </c>
      <c r="AC662" s="83">
        <v>19639.919999999998</v>
      </c>
      <c r="AD662" s="83">
        <v>0</v>
      </c>
      <c r="AE662" s="83">
        <v>0</v>
      </c>
      <c r="AF662" s="83">
        <v>0</v>
      </c>
      <c r="AG662" s="83">
        <v>0</v>
      </c>
      <c r="AH662" s="83">
        <v>0</v>
      </c>
      <c r="AI662" s="83">
        <v>6477.6445076693899</v>
      </c>
      <c r="AJ662" s="83">
        <v>0</v>
      </c>
      <c r="AK662" s="83">
        <v>17389949.156079099</v>
      </c>
      <c r="AL662" s="83">
        <v>0</v>
      </c>
      <c r="AM662" s="83">
        <v>0</v>
      </c>
      <c r="AN662" s="83">
        <v>36907232.833426103</v>
      </c>
      <c r="AO662" s="83">
        <v>19.788606268127101</v>
      </c>
      <c r="AP662" s="83">
        <v>536.171496720964</v>
      </c>
    </row>
    <row r="663" spans="1:42" x14ac:dyDescent="0.2">
      <c r="A663" s="83" t="s">
        <v>352</v>
      </c>
      <c r="B663" s="83">
        <v>2030</v>
      </c>
      <c r="C663" s="83" t="s">
        <v>353</v>
      </c>
      <c r="D663" s="83" t="s">
        <v>297</v>
      </c>
      <c r="E663" s="83">
        <v>0</v>
      </c>
      <c r="F663" s="83">
        <v>2682.5</v>
      </c>
      <c r="G663" s="83">
        <v>0</v>
      </c>
      <c r="H663" s="83">
        <v>224.2</v>
      </c>
      <c r="I663" s="83">
        <v>8.7821538461538502</v>
      </c>
      <c r="J663" s="83">
        <v>5543.2</v>
      </c>
      <c r="K663" s="83">
        <v>4.8</v>
      </c>
      <c r="L663" s="83">
        <v>518.79999999999995</v>
      </c>
      <c r="M663" s="83">
        <v>50.330909090909103</v>
      </c>
      <c r="N663" s="83">
        <v>0</v>
      </c>
      <c r="O663" s="83">
        <v>0</v>
      </c>
      <c r="P663" s="83">
        <v>1.8122880019815599</v>
      </c>
      <c r="Q663" s="83">
        <v>0</v>
      </c>
      <c r="R663" s="83">
        <v>0</v>
      </c>
      <c r="S663" s="83">
        <v>0</v>
      </c>
      <c r="T663" s="83">
        <v>0</v>
      </c>
      <c r="U663" s="83">
        <v>182.1</v>
      </c>
      <c r="V663" s="83">
        <v>1454.6084053704101</v>
      </c>
      <c r="W663" s="83">
        <v>21969.05472</v>
      </c>
      <c r="X663" s="83">
        <v>0</v>
      </c>
      <c r="Y663" s="83">
        <v>18891117.031241301</v>
      </c>
      <c r="Z663" s="83">
        <v>0</v>
      </c>
      <c r="AA663" s="83">
        <v>73212.379193600005</v>
      </c>
      <c r="AB663" s="83">
        <v>444351.580615232</v>
      </c>
      <c r="AC663" s="83">
        <v>19639.919999999998</v>
      </c>
      <c r="AD663" s="83">
        <v>0</v>
      </c>
      <c r="AE663" s="83">
        <v>0</v>
      </c>
      <c r="AF663" s="83">
        <v>0</v>
      </c>
      <c r="AG663" s="83">
        <v>0</v>
      </c>
      <c r="AH663" s="83">
        <v>0</v>
      </c>
      <c r="AI663" s="83">
        <v>19593.2589611681</v>
      </c>
      <c r="AJ663" s="83">
        <v>0</v>
      </c>
      <c r="AK663" s="83">
        <v>16728199.203598</v>
      </c>
      <c r="AL663" s="83">
        <v>0</v>
      </c>
      <c r="AM663" s="83">
        <v>0</v>
      </c>
      <c r="AN663" s="83">
        <v>36199537.0367347</v>
      </c>
      <c r="AO663" s="83">
        <v>19.670027933204398</v>
      </c>
      <c r="AP663" s="83">
        <v>543.37788666312304</v>
      </c>
    </row>
    <row r="664" spans="1:42" x14ac:dyDescent="0.2">
      <c r="A664" s="83" t="s">
        <v>352</v>
      </c>
      <c r="B664" s="83">
        <v>2032</v>
      </c>
      <c r="C664" s="83" t="s">
        <v>353</v>
      </c>
      <c r="D664" s="83" t="s">
        <v>297</v>
      </c>
      <c r="E664" s="83">
        <v>0</v>
      </c>
      <c r="F664" s="83">
        <v>2682.5</v>
      </c>
      <c r="G664" s="83">
        <v>0</v>
      </c>
      <c r="H664" s="83">
        <v>224.2</v>
      </c>
      <c r="I664" s="83">
        <v>2129.02836999794</v>
      </c>
      <c r="J664" s="83">
        <v>5365.2</v>
      </c>
      <c r="K664" s="83">
        <v>4.8</v>
      </c>
      <c r="L664" s="83">
        <v>518.79999999999995</v>
      </c>
      <c r="M664" s="83">
        <v>63.431818181818201</v>
      </c>
      <c r="N664" s="83">
        <v>0</v>
      </c>
      <c r="O664" s="83">
        <v>0</v>
      </c>
      <c r="P664" s="83">
        <v>468.31251897004199</v>
      </c>
      <c r="Q664" s="83">
        <v>0</v>
      </c>
      <c r="R664" s="83">
        <v>0</v>
      </c>
      <c r="S664" s="83">
        <v>0</v>
      </c>
      <c r="T664" s="83">
        <v>0</v>
      </c>
      <c r="U664" s="83">
        <v>182.1</v>
      </c>
      <c r="V664" s="83">
        <v>753475.74153795</v>
      </c>
      <c r="W664" s="83">
        <v>21969.05472</v>
      </c>
      <c r="X664" s="83">
        <v>0</v>
      </c>
      <c r="Y664" s="83">
        <v>18672912.359377898</v>
      </c>
      <c r="Z664" s="83">
        <v>0</v>
      </c>
      <c r="AA664" s="83">
        <v>92269.231960000005</v>
      </c>
      <c r="AB664" s="83">
        <v>345787.98588787601</v>
      </c>
      <c r="AC664" s="83">
        <v>19639.919999999998</v>
      </c>
      <c r="AD664" s="83">
        <v>0</v>
      </c>
      <c r="AE664" s="83">
        <v>0</v>
      </c>
      <c r="AF664" s="83">
        <v>0</v>
      </c>
      <c r="AG664" s="83">
        <v>0</v>
      </c>
      <c r="AH664" s="83">
        <v>0</v>
      </c>
      <c r="AI664" s="83">
        <v>5157294.5543796103</v>
      </c>
      <c r="AJ664" s="83">
        <v>0</v>
      </c>
      <c r="AK664" s="83">
        <v>15920283.6304587</v>
      </c>
      <c r="AL664" s="83">
        <v>0</v>
      </c>
      <c r="AM664" s="83">
        <v>0</v>
      </c>
      <c r="AN664" s="83">
        <v>40983632.478322104</v>
      </c>
      <c r="AO664" s="83">
        <v>19.400304851456401</v>
      </c>
      <c r="AP664" s="83">
        <v>473.36713898452001</v>
      </c>
    </row>
    <row r="665" spans="1:42" x14ac:dyDescent="0.2">
      <c r="A665" s="83" t="s">
        <v>352</v>
      </c>
      <c r="B665" s="83">
        <v>2034</v>
      </c>
      <c r="C665" s="83" t="s">
        <v>353</v>
      </c>
      <c r="D665" s="83" t="s">
        <v>297</v>
      </c>
      <c r="E665" s="83">
        <v>0</v>
      </c>
      <c r="F665" s="83">
        <v>2682.5</v>
      </c>
      <c r="G665" s="83">
        <v>0</v>
      </c>
      <c r="H665" s="83">
        <v>224.2</v>
      </c>
      <c r="I665" s="83">
        <v>2129.02836999794</v>
      </c>
      <c r="J665" s="83">
        <v>5159.2</v>
      </c>
      <c r="K665" s="83">
        <v>4.8</v>
      </c>
      <c r="L665" s="83">
        <v>518.79999999999995</v>
      </c>
      <c r="M665" s="83">
        <v>78.784545454545494</v>
      </c>
      <c r="N665" s="83">
        <v>0</v>
      </c>
      <c r="O665" s="83">
        <v>0</v>
      </c>
      <c r="P665" s="83">
        <v>470.20261309574602</v>
      </c>
      <c r="Q665" s="83">
        <v>0</v>
      </c>
      <c r="R665" s="83">
        <v>0</v>
      </c>
      <c r="S665" s="83">
        <v>0</v>
      </c>
      <c r="T665" s="83">
        <v>0</v>
      </c>
      <c r="U665" s="83">
        <v>182.1</v>
      </c>
      <c r="V665" s="83">
        <v>116277.75518430299</v>
      </c>
      <c r="W665" s="83">
        <v>21969.05472</v>
      </c>
      <c r="X665" s="83">
        <v>0</v>
      </c>
      <c r="Y665" s="83">
        <v>18672912.359377898</v>
      </c>
      <c r="Z665" s="83">
        <v>0</v>
      </c>
      <c r="AA665" s="83">
        <v>114601.6259312</v>
      </c>
      <c r="AB665" s="83">
        <v>348903.37599999999</v>
      </c>
      <c r="AC665" s="83">
        <v>19639.919999999998</v>
      </c>
      <c r="AD665" s="83">
        <v>0</v>
      </c>
      <c r="AE665" s="83">
        <v>0</v>
      </c>
      <c r="AF665" s="83">
        <v>0</v>
      </c>
      <c r="AG665" s="83">
        <v>0</v>
      </c>
      <c r="AH665" s="83">
        <v>0</v>
      </c>
      <c r="AI665" s="83">
        <v>5093948.84387419</v>
      </c>
      <c r="AJ665" s="83">
        <v>0</v>
      </c>
      <c r="AK665" s="83">
        <v>15608458.149261899</v>
      </c>
      <c r="AL665" s="83">
        <v>0</v>
      </c>
      <c r="AM665" s="83">
        <v>0</v>
      </c>
      <c r="AN665" s="83">
        <v>39996711.084349602</v>
      </c>
      <c r="AO665" s="83">
        <v>19.4015348074727</v>
      </c>
      <c r="AP665" s="83">
        <v>485.07825472340801</v>
      </c>
    </row>
    <row r="666" spans="1:42" x14ac:dyDescent="0.2">
      <c r="A666" s="83" t="s">
        <v>352</v>
      </c>
      <c r="B666" s="83">
        <v>2036</v>
      </c>
      <c r="C666" s="83" t="s">
        <v>353</v>
      </c>
      <c r="D666" s="83" t="s">
        <v>297</v>
      </c>
      <c r="E666" s="83">
        <v>0</v>
      </c>
      <c r="F666" s="83">
        <v>2682.5</v>
      </c>
      <c r="G666" s="83">
        <v>0</v>
      </c>
      <c r="H666" s="83">
        <v>224.2</v>
      </c>
      <c r="I666" s="83">
        <v>2129.02836999794</v>
      </c>
      <c r="J666" s="83">
        <v>4896.0677412346504</v>
      </c>
      <c r="K666" s="83">
        <v>4.8</v>
      </c>
      <c r="L666" s="83">
        <v>518.79999999999995</v>
      </c>
      <c r="M666" s="83">
        <v>95.593636363636307</v>
      </c>
      <c r="N666" s="83">
        <v>0</v>
      </c>
      <c r="O666" s="83">
        <v>0</v>
      </c>
      <c r="P666" s="83">
        <v>470.33143827699803</v>
      </c>
      <c r="Q666" s="83">
        <v>0</v>
      </c>
      <c r="R666" s="83">
        <v>0</v>
      </c>
      <c r="S666" s="83">
        <v>0</v>
      </c>
      <c r="T666" s="83">
        <v>0</v>
      </c>
      <c r="U666" s="83">
        <v>182.1</v>
      </c>
      <c r="V666" s="83">
        <v>143349.06853580399</v>
      </c>
      <c r="W666" s="83">
        <v>21969.05472</v>
      </c>
      <c r="X666" s="83">
        <v>0</v>
      </c>
      <c r="Y666" s="83">
        <v>18672912.359377898</v>
      </c>
      <c r="Z666" s="83">
        <v>0</v>
      </c>
      <c r="AA666" s="83">
        <v>139052.47650719999</v>
      </c>
      <c r="AB666" s="83">
        <v>246430</v>
      </c>
      <c r="AC666" s="83">
        <v>19639.919999999998</v>
      </c>
      <c r="AD666" s="83">
        <v>0</v>
      </c>
      <c r="AE666" s="83">
        <v>0</v>
      </c>
      <c r="AF666" s="83">
        <v>0</v>
      </c>
      <c r="AG666" s="83">
        <v>0</v>
      </c>
      <c r="AH666" s="83">
        <v>0</v>
      </c>
      <c r="AI666" s="83">
        <v>5023169.60894721</v>
      </c>
      <c r="AJ666" s="83">
        <v>0</v>
      </c>
      <c r="AK666" s="83">
        <v>14862915.3136796</v>
      </c>
      <c r="AL666" s="83">
        <v>0</v>
      </c>
      <c r="AM666" s="83">
        <v>0</v>
      </c>
      <c r="AN666" s="83">
        <v>39129437.801767699</v>
      </c>
      <c r="AO666" s="83">
        <v>19.3610783186279</v>
      </c>
      <c r="AP666" s="83">
        <v>494.79571919004701</v>
      </c>
    </row>
    <row r="667" spans="1:42" x14ac:dyDescent="0.2">
      <c r="A667" s="83" t="s">
        <v>352</v>
      </c>
      <c r="B667" s="83">
        <v>2038</v>
      </c>
      <c r="C667" s="83" t="s">
        <v>353</v>
      </c>
      <c r="D667" s="83" t="s">
        <v>297</v>
      </c>
      <c r="E667" s="83">
        <v>0</v>
      </c>
      <c r="F667" s="83">
        <v>2682.5</v>
      </c>
      <c r="G667" s="83">
        <v>0</v>
      </c>
      <c r="H667" s="83">
        <v>222.1</v>
      </c>
      <c r="I667" s="83">
        <v>2129.02836999794</v>
      </c>
      <c r="J667" s="83">
        <v>9221.0051999999996</v>
      </c>
      <c r="K667" s="83">
        <v>4.8</v>
      </c>
      <c r="L667" s="83">
        <v>518.79999999999995</v>
      </c>
      <c r="M667" s="83">
        <v>113.564545454545</v>
      </c>
      <c r="N667" s="83">
        <v>0</v>
      </c>
      <c r="O667" s="83">
        <v>0</v>
      </c>
      <c r="P667" s="83">
        <v>1056.5698302817</v>
      </c>
      <c r="Q667" s="83">
        <v>0</v>
      </c>
      <c r="R667" s="83">
        <v>0</v>
      </c>
      <c r="S667" s="83">
        <v>0</v>
      </c>
      <c r="T667" s="83">
        <v>0</v>
      </c>
      <c r="U667" s="83">
        <v>182.1</v>
      </c>
      <c r="V667" s="83">
        <v>1710245.04846603</v>
      </c>
      <c r="W667" s="83">
        <v>21969.05472</v>
      </c>
      <c r="X667" s="83">
        <v>0</v>
      </c>
      <c r="Y667" s="83">
        <v>18220778.198775299</v>
      </c>
      <c r="Z667" s="83">
        <v>0</v>
      </c>
      <c r="AA667" s="83">
        <v>164999.33447423999</v>
      </c>
      <c r="AB667" s="83">
        <v>0</v>
      </c>
      <c r="AC667" s="83">
        <v>19455.96</v>
      </c>
      <c r="AD667" s="83">
        <v>0</v>
      </c>
      <c r="AE667" s="83">
        <v>0</v>
      </c>
      <c r="AF667" s="83">
        <v>0</v>
      </c>
      <c r="AG667" s="83">
        <v>0</v>
      </c>
      <c r="AH667" s="83">
        <v>0</v>
      </c>
      <c r="AI667" s="83">
        <v>4952909.7166365497</v>
      </c>
      <c r="AJ667" s="83">
        <v>0</v>
      </c>
      <c r="AK667" s="83">
        <v>33453315.721571699</v>
      </c>
      <c r="AL667" s="83">
        <v>0</v>
      </c>
      <c r="AM667" s="83">
        <v>0</v>
      </c>
      <c r="AN667" s="83">
        <v>58543673.034643903</v>
      </c>
      <c r="AO667" s="83">
        <v>18.799918385090798</v>
      </c>
      <c r="AP667" s="83">
        <v>321.126390104797</v>
      </c>
    </row>
    <row r="668" spans="1:42" x14ac:dyDescent="0.2">
      <c r="A668" s="83" t="s">
        <v>352</v>
      </c>
      <c r="B668" s="83">
        <v>2040</v>
      </c>
      <c r="C668" s="83" t="s">
        <v>353</v>
      </c>
      <c r="D668" s="83" t="s">
        <v>297</v>
      </c>
      <c r="E668" s="83">
        <v>0</v>
      </c>
      <c r="F668" s="83">
        <v>2682.5</v>
      </c>
      <c r="G668" s="83">
        <v>0</v>
      </c>
      <c r="H668" s="83">
        <v>222.1</v>
      </c>
      <c r="I668" s="83">
        <v>2129.02836999794</v>
      </c>
      <c r="J668" s="83">
        <v>8476.3052000000007</v>
      </c>
      <c r="K668" s="83">
        <v>4.8</v>
      </c>
      <c r="L668" s="83">
        <v>518.79999999999995</v>
      </c>
      <c r="M668" s="83">
        <v>132.45545454545399</v>
      </c>
      <c r="N668" s="83">
        <v>0</v>
      </c>
      <c r="O668" s="83">
        <v>0</v>
      </c>
      <c r="P668" s="83">
        <v>1110.7036194906</v>
      </c>
      <c r="Q668" s="83">
        <v>0</v>
      </c>
      <c r="R668" s="83">
        <v>0</v>
      </c>
      <c r="S668" s="83">
        <v>0</v>
      </c>
      <c r="T668" s="83">
        <v>0</v>
      </c>
      <c r="U668" s="83">
        <v>181</v>
      </c>
      <c r="V668" s="83">
        <v>181514.80421867399</v>
      </c>
      <c r="W668" s="83">
        <v>21969.05472</v>
      </c>
      <c r="X668" s="83">
        <v>0</v>
      </c>
      <c r="Y668" s="83">
        <v>17129382.076223899</v>
      </c>
      <c r="Z668" s="83">
        <v>0</v>
      </c>
      <c r="AA668" s="83">
        <v>192672.43806239899</v>
      </c>
      <c r="AB668" s="83">
        <v>0</v>
      </c>
      <c r="AC668" s="83">
        <v>19455.96</v>
      </c>
      <c r="AD668" s="83">
        <v>0</v>
      </c>
      <c r="AE668" s="83">
        <v>0</v>
      </c>
      <c r="AF668" s="83">
        <v>0</v>
      </c>
      <c r="AG668" s="83">
        <v>0</v>
      </c>
      <c r="AH668" s="83">
        <v>0</v>
      </c>
      <c r="AI668" s="83">
        <v>4884196.6021537697</v>
      </c>
      <c r="AJ668" s="83">
        <v>0</v>
      </c>
      <c r="AK668" s="83">
        <v>31442201.235546101</v>
      </c>
      <c r="AL668" s="83">
        <v>0</v>
      </c>
      <c r="AM668" s="83">
        <v>0</v>
      </c>
      <c r="AN668" s="83">
        <v>53871392.170924902</v>
      </c>
      <c r="AO668" s="83">
        <v>17.658557192883599</v>
      </c>
      <c r="AP668" s="83">
        <v>327.79099409304098</v>
      </c>
    </row>
    <row r="669" spans="1:42" x14ac:dyDescent="0.2">
      <c r="A669" s="83" t="s">
        <v>352</v>
      </c>
      <c r="B669" s="83">
        <v>2042</v>
      </c>
      <c r="C669" s="83" t="s">
        <v>353</v>
      </c>
      <c r="D669" s="83" t="s">
        <v>297</v>
      </c>
      <c r="E669" s="83">
        <v>0</v>
      </c>
      <c r="F669" s="83">
        <v>2682.5</v>
      </c>
      <c r="G669" s="83">
        <v>0</v>
      </c>
      <c r="H669" s="83">
        <v>222.1</v>
      </c>
      <c r="I669" s="83">
        <v>5828.9922326584401</v>
      </c>
      <c r="J669" s="83">
        <v>8162.2052000000003</v>
      </c>
      <c r="K669" s="83">
        <v>4.8</v>
      </c>
      <c r="L669" s="83">
        <v>518.79999999999995</v>
      </c>
      <c r="M669" s="83">
        <v>150.08636363636401</v>
      </c>
      <c r="N669" s="83">
        <v>0</v>
      </c>
      <c r="O669" s="83">
        <v>0</v>
      </c>
      <c r="P669" s="83">
        <v>2142.6914093824798</v>
      </c>
      <c r="Q669" s="83">
        <v>0</v>
      </c>
      <c r="R669" s="83">
        <v>0</v>
      </c>
      <c r="S669" s="83">
        <v>0</v>
      </c>
      <c r="T669" s="83">
        <v>0</v>
      </c>
      <c r="U669" s="83">
        <v>110.1</v>
      </c>
      <c r="V669" s="83">
        <v>1661818.63412827</v>
      </c>
      <c r="W669" s="83">
        <v>21969.05472</v>
      </c>
      <c r="X669" s="83">
        <v>0</v>
      </c>
      <c r="Y669" s="83">
        <v>17846339.011602402</v>
      </c>
      <c r="Z669" s="83">
        <v>0</v>
      </c>
      <c r="AA669" s="83">
        <v>218318.722328</v>
      </c>
      <c r="AB669" s="83">
        <v>0</v>
      </c>
      <c r="AC669" s="83">
        <v>19455.96</v>
      </c>
      <c r="AD669" s="83">
        <v>0</v>
      </c>
      <c r="AE669" s="83">
        <v>0</v>
      </c>
      <c r="AF669" s="83">
        <v>0</v>
      </c>
      <c r="AG669" s="83">
        <v>0</v>
      </c>
      <c r="AH669" s="83">
        <v>0</v>
      </c>
      <c r="AI669" s="83">
        <v>13428464.772595899</v>
      </c>
      <c r="AJ669" s="83">
        <v>0</v>
      </c>
      <c r="AK669" s="83">
        <v>30441161.683067899</v>
      </c>
      <c r="AL669" s="83">
        <v>0</v>
      </c>
      <c r="AM669" s="83">
        <v>0</v>
      </c>
      <c r="AN669" s="83">
        <v>63637527.838442497</v>
      </c>
      <c r="AO669" s="83">
        <v>18.4089262715503</v>
      </c>
      <c r="AP669" s="83">
        <v>289.27783490089797</v>
      </c>
    </row>
    <row r="670" spans="1:42" x14ac:dyDescent="0.2">
      <c r="A670" s="83" t="s">
        <v>352</v>
      </c>
      <c r="B670" s="83">
        <v>2044</v>
      </c>
      <c r="C670" s="83" t="s">
        <v>353</v>
      </c>
      <c r="D670" s="83" t="s">
        <v>297</v>
      </c>
      <c r="E670" s="83">
        <v>0</v>
      </c>
      <c r="F670" s="83">
        <v>2317.0059999999999</v>
      </c>
      <c r="G670" s="83">
        <v>0</v>
      </c>
      <c r="H670" s="83">
        <v>222.1</v>
      </c>
      <c r="I670" s="83">
        <v>5828.9922326584401</v>
      </c>
      <c r="J670" s="83">
        <v>7911.2052000000003</v>
      </c>
      <c r="K670" s="83">
        <v>4.8</v>
      </c>
      <c r="L670" s="83">
        <v>518.79999999999995</v>
      </c>
      <c r="M670" s="83">
        <v>170.58636363636401</v>
      </c>
      <c r="N670" s="83">
        <v>0</v>
      </c>
      <c r="O670" s="83">
        <v>0</v>
      </c>
      <c r="P670" s="83">
        <v>2424.3712777087799</v>
      </c>
      <c r="Q670" s="83">
        <v>0</v>
      </c>
      <c r="R670" s="83">
        <v>0</v>
      </c>
      <c r="S670" s="83">
        <v>0</v>
      </c>
      <c r="T670" s="83">
        <v>0</v>
      </c>
      <c r="U670" s="83">
        <v>101.3</v>
      </c>
      <c r="V670" s="83">
        <v>244001.351906261</v>
      </c>
      <c r="W670" s="83">
        <v>21969.05472</v>
      </c>
      <c r="X670" s="83">
        <v>0</v>
      </c>
      <c r="Y670" s="83">
        <v>14019750.975647001</v>
      </c>
      <c r="Z670" s="83">
        <v>0</v>
      </c>
      <c r="AA670" s="83">
        <v>218934.39843679999</v>
      </c>
      <c r="AB670" s="83">
        <v>0</v>
      </c>
      <c r="AC670" s="83">
        <v>19455.96</v>
      </c>
      <c r="AD670" s="83">
        <v>0</v>
      </c>
      <c r="AE670" s="83">
        <v>0</v>
      </c>
      <c r="AF670" s="83">
        <v>0</v>
      </c>
      <c r="AG670" s="83">
        <v>0</v>
      </c>
      <c r="AH670" s="83">
        <v>0</v>
      </c>
      <c r="AI670" s="83">
        <v>13609027.7375532</v>
      </c>
      <c r="AJ670" s="83">
        <v>0</v>
      </c>
      <c r="AK670" s="83">
        <v>29491383.614975002</v>
      </c>
      <c r="AL670" s="83">
        <v>0</v>
      </c>
      <c r="AM670" s="83">
        <v>0</v>
      </c>
      <c r="AN670" s="83">
        <v>57624523.093238398</v>
      </c>
      <c r="AO670" s="83">
        <v>14.4479737321467</v>
      </c>
      <c r="AP670" s="83">
        <v>250.726131108614</v>
      </c>
    </row>
    <row r="671" spans="1:42" x14ac:dyDescent="0.2">
      <c r="A671" s="83" t="s">
        <v>352</v>
      </c>
      <c r="B671" s="83">
        <v>2046</v>
      </c>
      <c r="C671" s="83" t="s">
        <v>353</v>
      </c>
      <c r="D671" s="83" t="s">
        <v>297</v>
      </c>
      <c r="E671" s="83">
        <v>0</v>
      </c>
      <c r="F671" s="83">
        <v>2317.0059999999999</v>
      </c>
      <c r="G671" s="83">
        <v>0</v>
      </c>
      <c r="H671" s="83">
        <v>222.1</v>
      </c>
      <c r="I671" s="83">
        <v>5828.9922326584401</v>
      </c>
      <c r="J671" s="83">
        <v>8940.9775458742897</v>
      </c>
      <c r="K671" s="83">
        <v>4.8</v>
      </c>
      <c r="L671" s="83">
        <v>518.79999999999995</v>
      </c>
      <c r="M671" s="83">
        <v>191.077272727273</v>
      </c>
      <c r="N671" s="83">
        <v>0</v>
      </c>
      <c r="O671" s="83">
        <v>0</v>
      </c>
      <c r="P671" s="83">
        <v>2956.26572305332</v>
      </c>
      <c r="Q671" s="83">
        <v>0</v>
      </c>
      <c r="R671" s="83">
        <v>0</v>
      </c>
      <c r="S671" s="83">
        <v>0</v>
      </c>
      <c r="T671" s="83">
        <v>0</v>
      </c>
      <c r="U671" s="83">
        <v>97.7</v>
      </c>
      <c r="V671" s="83">
        <v>855000.369584959</v>
      </c>
      <c r="W671" s="83">
        <v>21969.05472</v>
      </c>
      <c r="X671" s="83">
        <v>0</v>
      </c>
      <c r="Y671" s="83">
        <v>12565624.5854245</v>
      </c>
      <c r="Z671" s="83">
        <v>0</v>
      </c>
      <c r="AA671" s="83">
        <v>277944.94474399998</v>
      </c>
      <c r="AB671" s="83">
        <v>0</v>
      </c>
      <c r="AC671" s="83">
        <v>19455.96</v>
      </c>
      <c r="AD671" s="83">
        <v>0</v>
      </c>
      <c r="AE671" s="83">
        <v>0</v>
      </c>
      <c r="AF671" s="83">
        <v>0</v>
      </c>
      <c r="AG671" s="83">
        <v>0</v>
      </c>
      <c r="AH671" s="83">
        <v>0</v>
      </c>
      <c r="AI671" s="83">
        <v>13418382.8037715</v>
      </c>
      <c r="AJ671" s="83">
        <v>0</v>
      </c>
      <c r="AK671" s="83">
        <v>34751484.232673399</v>
      </c>
      <c r="AL671" s="83">
        <v>0</v>
      </c>
      <c r="AM671" s="83">
        <v>0</v>
      </c>
      <c r="AN671" s="83">
        <v>61909861.950918302</v>
      </c>
      <c r="AO671" s="83">
        <v>12.9648399404328</v>
      </c>
      <c r="AP671" s="83">
        <v>209.41477709498301</v>
      </c>
    </row>
    <row r="672" spans="1:42" x14ac:dyDescent="0.2">
      <c r="A672" s="83" t="s">
        <v>352</v>
      </c>
      <c r="B672" s="83">
        <v>2048</v>
      </c>
      <c r="C672" s="83" t="s">
        <v>353</v>
      </c>
      <c r="D672" s="83" t="s">
        <v>297</v>
      </c>
      <c r="E672" s="83">
        <v>0</v>
      </c>
      <c r="F672" s="83">
        <v>2317.0059999999999</v>
      </c>
      <c r="G672" s="83">
        <v>0</v>
      </c>
      <c r="H672" s="83">
        <v>222.1</v>
      </c>
      <c r="I672" s="83">
        <v>5828.9922326584401</v>
      </c>
      <c r="J672" s="83">
        <v>8833.8775458742894</v>
      </c>
      <c r="K672" s="83">
        <v>4.8</v>
      </c>
      <c r="L672" s="83">
        <v>518.79999999999995</v>
      </c>
      <c r="M672" s="83">
        <v>210.20636363636399</v>
      </c>
      <c r="N672" s="83">
        <v>0</v>
      </c>
      <c r="O672" s="83">
        <v>0</v>
      </c>
      <c r="P672" s="83">
        <v>2489.7654920852601</v>
      </c>
      <c r="Q672" s="83">
        <v>0</v>
      </c>
      <c r="R672" s="83">
        <v>0</v>
      </c>
      <c r="S672" s="83">
        <v>0</v>
      </c>
      <c r="T672" s="83">
        <v>0</v>
      </c>
      <c r="U672" s="83">
        <v>90.5</v>
      </c>
      <c r="V672" s="83">
        <v>682684.18312889605</v>
      </c>
      <c r="W672" s="83">
        <v>21969.05472</v>
      </c>
      <c r="X672" s="83">
        <v>0</v>
      </c>
      <c r="Y672" s="83">
        <v>12272344.786848901</v>
      </c>
      <c r="Z672" s="83">
        <v>0</v>
      </c>
      <c r="AA672" s="83">
        <v>305770.5152048</v>
      </c>
      <c r="AB672" s="83">
        <v>0</v>
      </c>
      <c r="AC672" s="83">
        <v>19455.96</v>
      </c>
      <c r="AD672" s="83">
        <v>0</v>
      </c>
      <c r="AE672" s="83">
        <v>0</v>
      </c>
      <c r="AF672" s="83">
        <v>0</v>
      </c>
      <c r="AG672" s="83">
        <v>0</v>
      </c>
      <c r="AH672" s="83">
        <v>0</v>
      </c>
      <c r="AI672" s="83">
        <v>13096781.6922432</v>
      </c>
      <c r="AJ672" s="83">
        <v>0</v>
      </c>
      <c r="AK672" s="83">
        <v>34334871.720110297</v>
      </c>
      <c r="AL672" s="83">
        <v>0</v>
      </c>
      <c r="AM672" s="83">
        <v>0</v>
      </c>
      <c r="AN672" s="83">
        <v>60733877.9122563</v>
      </c>
      <c r="AO672" s="83">
        <v>12.6698753023359</v>
      </c>
      <c r="AP672" s="83">
        <v>208.612980726183</v>
      </c>
    </row>
    <row r="673" spans="1:42" x14ac:dyDescent="0.2">
      <c r="A673" s="83" t="s">
        <v>352</v>
      </c>
      <c r="B673" s="83">
        <v>2050</v>
      </c>
      <c r="C673" s="83" t="s">
        <v>353</v>
      </c>
      <c r="D673" s="83" t="s">
        <v>297</v>
      </c>
      <c r="E673" s="83">
        <v>0</v>
      </c>
      <c r="F673" s="83">
        <v>1801.7059999999999</v>
      </c>
      <c r="G673" s="83">
        <v>0</v>
      </c>
      <c r="H673" s="83">
        <v>220.3</v>
      </c>
      <c r="I673" s="83">
        <v>5825.9922326584401</v>
      </c>
      <c r="J673" s="83">
        <v>8896.0355999999992</v>
      </c>
      <c r="K673" s="83">
        <v>4.8</v>
      </c>
      <c r="L673" s="83">
        <v>518.79999999999995</v>
      </c>
      <c r="M673" s="83">
        <v>228.499090909091</v>
      </c>
      <c r="N673" s="83">
        <v>0</v>
      </c>
      <c r="O673" s="83">
        <v>0</v>
      </c>
      <c r="P673" s="83">
        <v>3431.9447425317298</v>
      </c>
      <c r="Q673" s="83">
        <v>0</v>
      </c>
      <c r="R673" s="83">
        <v>0</v>
      </c>
      <c r="S673" s="83">
        <v>0</v>
      </c>
      <c r="T673" s="83">
        <v>0</v>
      </c>
      <c r="U673" s="83">
        <v>51.7</v>
      </c>
      <c r="V673" s="83">
        <v>795539.88438977196</v>
      </c>
      <c r="W673" s="83">
        <v>21969.05472</v>
      </c>
      <c r="X673" s="83">
        <v>0</v>
      </c>
      <c r="Y673" s="83">
        <v>9475526.2087185495</v>
      </c>
      <c r="Z673" s="83">
        <v>0</v>
      </c>
      <c r="AA673" s="83">
        <v>332379.49385759898</v>
      </c>
      <c r="AB673" s="83">
        <v>0</v>
      </c>
      <c r="AC673" s="83">
        <v>19298.28</v>
      </c>
      <c r="AD673" s="83">
        <v>0</v>
      </c>
      <c r="AE673" s="83">
        <v>0</v>
      </c>
      <c r="AF673" s="83">
        <v>0</v>
      </c>
      <c r="AG673" s="83">
        <v>0</v>
      </c>
      <c r="AH673" s="83">
        <v>0</v>
      </c>
      <c r="AI673" s="83">
        <v>13042329.185094699</v>
      </c>
      <c r="AJ673" s="83">
        <v>0</v>
      </c>
      <c r="AK673" s="83">
        <v>35275890.796603903</v>
      </c>
      <c r="AL673" s="83">
        <v>0</v>
      </c>
      <c r="AM673" s="83">
        <v>0</v>
      </c>
      <c r="AN673" s="83">
        <v>58962932.903384604</v>
      </c>
      <c r="AO673" s="83">
        <v>9.6927641548857402</v>
      </c>
      <c r="AP673" s="83">
        <v>164.38741557798801</v>
      </c>
    </row>
    <row r="674" spans="1:42" x14ac:dyDescent="0.2">
      <c r="A674" s="83" t="s">
        <v>354</v>
      </c>
      <c r="B674" s="83">
        <v>2020</v>
      </c>
      <c r="C674" s="83" t="s">
        <v>355</v>
      </c>
      <c r="D674" s="83" t="s">
        <v>297</v>
      </c>
      <c r="E674" s="83">
        <v>0</v>
      </c>
      <c r="F674" s="83">
        <v>389.8</v>
      </c>
      <c r="G674" s="83">
        <v>0</v>
      </c>
      <c r="H674" s="83">
        <v>266.3</v>
      </c>
      <c r="I674" s="83">
        <v>21.7</v>
      </c>
      <c r="J674" s="83">
        <v>0</v>
      </c>
      <c r="K674" s="83">
        <v>24.299999999999901</v>
      </c>
      <c r="L674" s="83">
        <v>0</v>
      </c>
      <c r="M674" s="83">
        <v>14.052727272727299</v>
      </c>
      <c r="N674" s="83">
        <v>0</v>
      </c>
      <c r="O674" s="83">
        <v>0</v>
      </c>
      <c r="P674" s="83">
        <v>0.193629636043992</v>
      </c>
      <c r="Q674" s="83">
        <v>0</v>
      </c>
      <c r="R674" s="83">
        <v>0</v>
      </c>
      <c r="S674" s="83">
        <v>0</v>
      </c>
      <c r="T674" s="83">
        <v>162.755</v>
      </c>
      <c r="U674" s="83">
        <v>272.89999999999998</v>
      </c>
      <c r="V674" s="83">
        <v>309.835340761422</v>
      </c>
      <c r="W674" s="83">
        <v>26054.648639999999</v>
      </c>
      <c r="X674" s="83">
        <v>0</v>
      </c>
      <c r="Y674" s="83">
        <v>172135.67999999999</v>
      </c>
      <c r="Z674" s="83">
        <v>0</v>
      </c>
      <c r="AA674" s="83">
        <v>18816.4862345</v>
      </c>
      <c r="AB674" s="83">
        <v>0</v>
      </c>
      <c r="AC674" s="83">
        <v>23327.879999999899</v>
      </c>
      <c r="AD674" s="83">
        <v>0</v>
      </c>
      <c r="AE674" s="83">
        <v>783321.92324999999</v>
      </c>
      <c r="AF674" s="83">
        <v>0</v>
      </c>
      <c r="AG674" s="83">
        <v>0</v>
      </c>
      <c r="AH674" s="83">
        <v>0</v>
      </c>
      <c r="AI674" s="83">
        <v>43605.254557233799</v>
      </c>
      <c r="AJ674" s="83">
        <v>0</v>
      </c>
      <c r="AK674" s="83">
        <v>0</v>
      </c>
      <c r="AL674" s="83">
        <v>0</v>
      </c>
      <c r="AM674" s="83">
        <v>0</v>
      </c>
      <c r="AN674" s="83">
        <v>1067571.7080224899</v>
      </c>
      <c r="AO674" s="83">
        <v>0.21867372349199901</v>
      </c>
      <c r="AP674" s="83">
        <v>204.832819986451</v>
      </c>
    </row>
    <row r="675" spans="1:42" x14ac:dyDescent="0.2">
      <c r="A675" s="83" t="s">
        <v>354</v>
      </c>
      <c r="B675" s="83">
        <v>2022</v>
      </c>
      <c r="C675" s="83" t="s">
        <v>355</v>
      </c>
      <c r="D675" s="83" t="s">
        <v>297</v>
      </c>
      <c r="E675" s="83">
        <v>0</v>
      </c>
      <c r="F675" s="83">
        <v>389.8</v>
      </c>
      <c r="G675" s="83">
        <v>0</v>
      </c>
      <c r="H675" s="83">
        <v>263.3</v>
      </c>
      <c r="I675" s="83">
        <v>21.7</v>
      </c>
      <c r="J675" s="83">
        <v>0</v>
      </c>
      <c r="K675" s="83">
        <v>24.299999999999901</v>
      </c>
      <c r="L675" s="83">
        <v>0</v>
      </c>
      <c r="M675" s="83">
        <v>18.763636363636301</v>
      </c>
      <c r="N675" s="83">
        <v>0</v>
      </c>
      <c r="O675" s="83">
        <v>0</v>
      </c>
      <c r="P675" s="83">
        <v>0.193629636043992</v>
      </c>
      <c r="Q675" s="83">
        <v>0</v>
      </c>
      <c r="R675" s="83">
        <v>0</v>
      </c>
      <c r="S675" s="83">
        <v>0</v>
      </c>
      <c r="T675" s="83">
        <v>162.755</v>
      </c>
      <c r="U675" s="83">
        <v>150.9</v>
      </c>
      <c r="V675" s="83">
        <v>7.5902817329244998</v>
      </c>
      <c r="W675" s="83">
        <v>23342.120640000001</v>
      </c>
      <c r="X675" s="83">
        <v>0</v>
      </c>
      <c r="Y675" s="83">
        <v>172135.67999999999</v>
      </c>
      <c r="Z675" s="83">
        <v>0</v>
      </c>
      <c r="AA675" s="83">
        <v>25124.354759999998</v>
      </c>
      <c r="AB675" s="83">
        <v>0</v>
      </c>
      <c r="AC675" s="83">
        <v>23065.0799999999</v>
      </c>
      <c r="AD675" s="83">
        <v>0</v>
      </c>
      <c r="AE675" s="83">
        <v>783321.92324999999</v>
      </c>
      <c r="AF675" s="83">
        <v>0</v>
      </c>
      <c r="AG675" s="83">
        <v>0</v>
      </c>
      <c r="AH675" s="83">
        <v>0</v>
      </c>
      <c r="AI675" s="83">
        <v>43446.817163189997</v>
      </c>
      <c r="AJ675" s="83">
        <v>0</v>
      </c>
      <c r="AK675" s="83">
        <v>0</v>
      </c>
      <c r="AL675" s="83">
        <v>0</v>
      </c>
      <c r="AM675" s="83">
        <v>0</v>
      </c>
      <c r="AN675" s="83">
        <v>1070443.56609492</v>
      </c>
      <c r="AO675" s="83">
        <v>0.218272743252</v>
      </c>
      <c r="AP675" s="83">
        <v>203.90868810420201</v>
      </c>
    </row>
    <row r="676" spans="1:42" x14ac:dyDescent="0.2">
      <c r="A676" s="83" t="s">
        <v>354</v>
      </c>
      <c r="B676" s="83">
        <v>2024</v>
      </c>
      <c r="C676" s="83" t="s">
        <v>355</v>
      </c>
      <c r="D676" s="83" t="s">
        <v>297</v>
      </c>
      <c r="E676" s="83">
        <v>0</v>
      </c>
      <c r="F676" s="83">
        <v>389.8</v>
      </c>
      <c r="G676" s="83">
        <v>0</v>
      </c>
      <c r="H676" s="83">
        <v>263.3</v>
      </c>
      <c r="I676" s="83">
        <v>21.7</v>
      </c>
      <c r="J676" s="83">
        <v>0</v>
      </c>
      <c r="K676" s="83">
        <v>8.3000000000000007</v>
      </c>
      <c r="L676" s="83">
        <v>0</v>
      </c>
      <c r="M676" s="83">
        <v>27.009090909090901</v>
      </c>
      <c r="N676" s="83">
        <v>0</v>
      </c>
      <c r="O676" s="83">
        <v>0</v>
      </c>
      <c r="P676" s="83">
        <v>0.26777541418406398</v>
      </c>
      <c r="Q676" s="83">
        <v>0</v>
      </c>
      <c r="R676" s="83">
        <v>0</v>
      </c>
      <c r="S676" s="83">
        <v>0</v>
      </c>
      <c r="T676" s="83">
        <v>162.755</v>
      </c>
      <c r="U676" s="83">
        <v>150.9</v>
      </c>
      <c r="V676" s="83">
        <v>24.071999999999999</v>
      </c>
      <c r="W676" s="83">
        <v>23342.120640000001</v>
      </c>
      <c r="X676" s="83">
        <v>0</v>
      </c>
      <c r="Y676" s="83">
        <v>581110.40947897697</v>
      </c>
      <c r="Z676" s="83">
        <v>0</v>
      </c>
      <c r="AA676" s="83">
        <v>36164.9505775</v>
      </c>
      <c r="AB676" s="83">
        <v>0</v>
      </c>
      <c r="AC676" s="83">
        <v>23065.0799999999</v>
      </c>
      <c r="AD676" s="83">
        <v>0</v>
      </c>
      <c r="AE676" s="83">
        <v>783321.92324999999</v>
      </c>
      <c r="AF676" s="83">
        <v>0</v>
      </c>
      <c r="AG676" s="83">
        <v>0</v>
      </c>
      <c r="AH676" s="83">
        <v>0</v>
      </c>
      <c r="AI676" s="83">
        <v>42840.487075398698</v>
      </c>
      <c r="AJ676" s="83">
        <v>0</v>
      </c>
      <c r="AK676" s="83">
        <v>0</v>
      </c>
      <c r="AL676" s="83">
        <v>0</v>
      </c>
      <c r="AM676" s="83">
        <v>0</v>
      </c>
      <c r="AN676" s="83">
        <v>1489869.0430218701</v>
      </c>
      <c r="AO676" s="83">
        <v>0.68683509081606398</v>
      </c>
      <c r="AP676" s="83">
        <v>461.00366608260299</v>
      </c>
    </row>
    <row r="677" spans="1:42" x14ac:dyDescent="0.2">
      <c r="A677" s="83" t="s">
        <v>354</v>
      </c>
      <c r="B677" s="83">
        <v>2026</v>
      </c>
      <c r="C677" s="83" t="s">
        <v>355</v>
      </c>
      <c r="D677" s="83" t="s">
        <v>297</v>
      </c>
      <c r="E677" s="83">
        <v>0</v>
      </c>
      <c r="F677" s="83">
        <v>389.8</v>
      </c>
      <c r="G677" s="83">
        <v>0</v>
      </c>
      <c r="H677" s="83">
        <v>77.3</v>
      </c>
      <c r="I677" s="83">
        <v>21.7</v>
      </c>
      <c r="J677" s="83">
        <v>0</v>
      </c>
      <c r="K677" s="83">
        <v>8.3000000000000007</v>
      </c>
      <c r="L677" s="83">
        <v>0</v>
      </c>
      <c r="M677" s="83">
        <v>41.0281818181817</v>
      </c>
      <c r="N677" s="83">
        <v>0</v>
      </c>
      <c r="O677" s="83">
        <v>0</v>
      </c>
      <c r="P677" s="83">
        <v>0.26777541418406398</v>
      </c>
      <c r="Q677" s="83">
        <v>0</v>
      </c>
      <c r="R677" s="83">
        <v>0</v>
      </c>
      <c r="S677" s="83">
        <v>0</v>
      </c>
      <c r="T677" s="83">
        <v>162.755</v>
      </c>
      <c r="U677" s="83">
        <v>47.1</v>
      </c>
      <c r="V677" s="83">
        <v>0</v>
      </c>
      <c r="W677" s="83">
        <v>23342.120640000001</v>
      </c>
      <c r="X677" s="83">
        <v>0</v>
      </c>
      <c r="Y677" s="83">
        <v>1285381.3909296901</v>
      </c>
      <c r="Z677" s="83">
        <v>0</v>
      </c>
      <c r="AA677" s="83">
        <v>54936.397997749998</v>
      </c>
      <c r="AB677" s="83">
        <v>0</v>
      </c>
      <c r="AC677" s="83">
        <v>6771.48</v>
      </c>
      <c r="AD677" s="83">
        <v>0</v>
      </c>
      <c r="AE677" s="83">
        <v>783321.92324999999</v>
      </c>
      <c r="AF677" s="83">
        <v>0</v>
      </c>
      <c r="AG677" s="83">
        <v>0</v>
      </c>
      <c r="AH677" s="83">
        <v>0</v>
      </c>
      <c r="AI677" s="83">
        <v>42244.486074305598</v>
      </c>
      <c r="AJ677" s="83">
        <v>0</v>
      </c>
      <c r="AK677" s="83">
        <v>0</v>
      </c>
      <c r="AL677" s="83">
        <v>0</v>
      </c>
      <c r="AM677" s="83">
        <v>0</v>
      </c>
      <c r="AN677" s="83">
        <v>2195997.7988917502</v>
      </c>
      <c r="AO677" s="83">
        <v>1.4784684907441401</v>
      </c>
      <c r="AP677" s="83">
        <v>673.25590740130997</v>
      </c>
    </row>
    <row r="678" spans="1:42" x14ac:dyDescent="0.2">
      <c r="A678" s="83" t="s">
        <v>354</v>
      </c>
      <c r="B678" s="83">
        <v>2028</v>
      </c>
      <c r="C678" s="83" t="s">
        <v>355</v>
      </c>
      <c r="D678" s="83" t="s">
        <v>297</v>
      </c>
      <c r="E678" s="83">
        <v>0</v>
      </c>
      <c r="F678" s="83">
        <v>389.8</v>
      </c>
      <c r="G678" s="83">
        <v>0</v>
      </c>
      <c r="H678" s="83">
        <v>77.3</v>
      </c>
      <c r="I678" s="83">
        <v>21.7</v>
      </c>
      <c r="J678" s="83">
        <v>0</v>
      </c>
      <c r="K678" s="83">
        <v>8.3000000000000007</v>
      </c>
      <c r="L678" s="83">
        <v>0</v>
      </c>
      <c r="M678" s="83">
        <v>62.289090909090902</v>
      </c>
      <c r="N678" s="83">
        <v>0</v>
      </c>
      <c r="O678" s="83">
        <v>0</v>
      </c>
      <c r="P678" s="83">
        <v>0.74547541418406404</v>
      </c>
      <c r="Q678" s="83">
        <v>0</v>
      </c>
      <c r="R678" s="83">
        <v>0</v>
      </c>
      <c r="S678" s="83">
        <v>0</v>
      </c>
      <c r="T678" s="83">
        <v>162.755</v>
      </c>
      <c r="U678" s="83">
        <v>47.1</v>
      </c>
      <c r="V678" s="83">
        <v>114.648</v>
      </c>
      <c r="W678" s="83">
        <v>23342.120640000001</v>
      </c>
      <c r="X678" s="83">
        <v>0</v>
      </c>
      <c r="Y678" s="83">
        <v>1404745.7188727299</v>
      </c>
      <c r="Z678" s="83">
        <v>0</v>
      </c>
      <c r="AA678" s="83">
        <v>83404.580399500002</v>
      </c>
      <c r="AB678" s="83">
        <v>0</v>
      </c>
      <c r="AC678" s="83">
        <v>6771.48</v>
      </c>
      <c r="AD678" s="83">
        <v>0</v>
      </c>
      <c r="AE678" s="83">
        <v>783321.92324999999</v>
      </c>
      <c r="AF678" s="83">
        <v>0</v>
      </c>
      <c r="AG678" s="83">
        <v>0</v>
      </c>
      <c r="AH678" s="83">
        <v>0</v>
      </c>
      <c r="AI678" s="83">
        <v>41655.944921238399</v>
      </c>
      <c r="AJ678" s="83">
        <v>0</v>
      </c>
      <c r="AK678" s="83">
        <v>0</v>
      </c>
      <c r="AL678" s="83">
        <v>0</v>
      </c>
      <c r="AM678" s="83">
        <v>0</v>
      </c>
      <c r="AN678" s="83">
        <v>2343356.4160834602</v>
      </c>
      <c r="AO678" s="83">
        <v>1.6152242012684801</v>
      </c>
      <c r="AP678" s="83">
        <v>689.278075747461</v>
      </c>
    </row>
    <row r="679" spans="1:42" x14ac:dyDescent="0.2">
      <c r="A679" s="83" t="s">
        <v>354</v>
      </c>
      <c r="B679" s="83">
        <v>2030</v>
      </c>
      <c r="C679" s="83" t="s">
        <v>355</v>
      </c>
      <c r="D679" s="83" t="s">
        <v>297</v>
      </c>
      <c r="E679" s="83">
        <v>0</v>
      </c>
      <c r="F679" s="83">
        <v>389.8</v>
      </c>
      <c r="G679" s="83">
        <v>0</v>
      </c>
      <c r="H679" s="83">
        <v>77.3</v>
      </c>
      <c r="I679" s="83">
        <v>21.7</v>
      </c>
      <c r="J679" s="83">
        <v>0</v>
      </c>
      <c r="K679" s="83">
        <v>8.3000000000000007</v>
      </c>
      <c r="L679" s="83">
        <v>0</v>
      </c>
      <c r="M679" s="83">
        <v>95.742727272727294</v>
      </c>
      <c r="N679" s="83">
        <v>0</v>
      </c>
      <c r="O679" s="83">
        <v>0</v>
      </c>
      <c r="P679" s="83">
        <v>1.0843358133379699</v>
      </c>
      <c r="Q679" s="83">
        <v>0</v>
      </c>
      <c r="R679" s="83">
        <v>0</v>
      </c>
      <c r="S679" s="83">
        <v>0</v>
      </c>
      <c r="T679" s="83">
        <v>162.755</v>
      </c>
      <c r="U679" s="83">
        <v>40.4</v>
      </c>
      <c r="V679" s="83">
        <v>186.55858560604199</v>
      </c>
      <c r="W679" s="83">
        <v>23342.120640000001</v>
      </c>
      <c r="X679" s="83">
        <v>0</v>
      </c>
      <c r="Y679" s="83">
        <v>1245981.77745048</v>
      </c>
      <c r="Z679" s="83">
        <v>0</v>
      </c>
      <c r="AA679" s="83">
        <v>128198.72433425</v>
      </c>
      <c r="AB679" s="83">
        <v>0</v>
      </c>
      <c r="AC679" s="83">
        <v>6771.48</v>
      </c>
      <c r="AD679" s="83">
        <v>0</v>
      </c>
      <c r="AE679" s="83">
        <v>783321.92324999999</v>
      </c>
      <c r="AF679" s="83">
        <v>0</v>
      </c>
      <c r="AG679" s="83">
        <v>0</v>
      </c>
      <c r="AH679" s="83">
        <v>0</v>
      </c>
      <c r="AI679" s="83">
        <v>41074.791928360799</v>
      </c>
      <c r="AJ679" s="83">
        <v>0</v>
      </c>
      <c r="AK679" s="83">
        <v>0</v>
      </c>
      <c r="AL679" s="83">
        <v>0</v>
      </c>
      <c r="AM679" s="83">
        <v>0</v>
      </c>
      <c r="AN679" s="83">
        <v>2228877.3761886898</v>
      </c>
      <c r="AO679" s="83">
        <v>1.43332835358102</v>
      </c>
      <c r="AP679" s="83">
        <v>643.07187505844797</v>
      </c>
    </row>
    <row r="680" spans="1:42" x14ac:dyDescent="0.2">
      <c r="A680" s="83" t="s">
        <v>354</v>
      </c>
      <c r="B680" s="83">
        <v>2032</v>
      </c>
      <c r="C680" s="83" t="s">
        <v>355</v>
      </c>
      <c r="D680" s="83" t="s">
        <v>297</v>
      </c>
      <c r="E680" s="83">
        <v>0</v>
      </c>
      <c r="F680" s="83">
        <v>389.8</v>
      </c>
      <c r="G680" s="83">
        <v>0</v>
      </c>
      <c r="H680" s="83">
        <v>77.3</v>
      </c>
      <c r="I680" s="83">
        <v>21.7</v>
      </c>
      <c r="J680" s="83">
        <v>0</v>
      </c>
      <c r="K680" s="83">
        <v>8.3000000000000007</v>
      </c>
      <c r="L680" s="83">
        <v>0</v>
      </c>
      <c r="M680" s="83">
        <v>136.696363636364</v>
      </c>
      <c r="N680" s="83">
        <v>0</v>
      </c>
      <c r="O680" s="83">
        <v>0</v>
      </c>
      <c r="P680" s="83">
        <v>1.3635556549180501</v>
      </c>
      <c r="Q680" s="83">
        <v>0</v>
      </c>
      <c r="R680" s="83">
        <v>0</v>
      </c>
      <c r="S680" s="83">
        <v>0</v>
      </c>
      <c r="T680" s="83">
        <v>162.755</v>
      </c>
      <c r="U680" s="83">
        <v>35.9</v>
      </c>
      <c r="V680" s="83">
        <v>190.75394763027001</v>
      </c>
      <c r="W680" s="83">
        <v>23342.120640000001</v>
      </c>
      <c r="X680" s="83">
        <v>0</v>
      </c>
      <c r="Y680" s="83">
        <v>1302425.72675323</v>
      </c>
      <c r="Z680" s="83">
        <v>0</v>
      </c>
      <c r="AA680" s="83">
        <v>183035.30658149999</v>
      </c>
      <c r="AB680" s="83">
        <v>0</v>
      </c>
      <c r="AC680" s="83">
        <v>6771.48</v>
      </c>
      <c r="AD680" s="83">
        <v>0</v>
      </c>
      <c r="AE680" s="83">
        <v>783321.92324999999</v>
      </c>
      <c r="AF680" s="83">
        <v>0</v>
      </c>
      <c r="AG680" s="83">
        <v>0</v>
      </c>
      <c r="AH680" s="83">
        <v>0</v>
      </c>
      <c r="AI680" s="83">
        <v>40499.592476336802</v>
      </c>
      <c r="AJ680" s="83">
        <v>0</v>
      </c>
      <c r="AK680" s="83">
        <v>0</v>
      </c>
      <c r="AL680" s="83">
        <v>0</v>
      </c>
      <c r="AM680" s="83">
        <v>0</v>
      </c>
      <c r="AN680" s="83">
        <v>2339586.9036486899</v>
      </c>
      <c r="AO680" s="83">
        <v>1.49799618629718</v>
      </c>
      <c r="AP680" s="83">
        <v>640.28234384496795</v>
      </c>
    </row>
    <row r="681" spans="1:42" x14ac:dyDescent="0.2">
      <c r="A681" s="83" t="s">
        <v>354</v>
      </c>
      <c r="B681" s="83">
        <v>2034</v>
      </c>
      <c r="C681" s="83" t="s">
        <v>355</v>
      </c>
      <c r="D681" s="83" t="s">
        <v>297</v>
      </c>
      <c r="E681" s="83">
        <v>0</v>
      </c>
      <c r="F681" s="83">
        <v>389.8</v>
      </c>
      <c r="G681" s="83">
        <v>0</v>
      </c>
      <c r="H681" s="83">
        <v>77.3</v>
      </c>
      <c r="I681" s="83">
        <v>21.7</v>
      </c>
      <c r="J681" s="83">
        <v>0</v>
      </c>
      <c r="K681" s="83">
        <v>8.3000000000000007</v>
      </c>
      <c r="L681" s="83">
        <v>6.9560172144811103</v>
      </c>
      <c r="M681" s="83">
        <v>182.750909090909</v>
      </c>
      <c r="N681" s="83">
        <v>0</v>
      </c>
      <c r="O681" s="83">
        <v>0</v>
      </c>
      <c r="P681" s="83">
        <v>2.0849842263466298</v>
      </c>
      <c r="Q681" s="83">
        <v>0</v>
      </c>
      <c r="R681" s="83">
        <v>0</v>
      </c>
      <c r="S681" s="83">
        <v>0</v>
      </c>
      <c r="T681" s="83">
        <v>162.755</v>
      </c>
      <c r="U681" s="83">
        <v>35.9</v>
      </c>
      <c r="V681" s="83">
        <v>316.6318</v>
      </c>
      <c r="W681" s="83">
        <v>23342.120640000001</v>
      </c>
      <c r="X681" s="83">
        <v>0</v>
      </c>
      <c r="Y681" s="83">
        <v>1284543.8015999999</v>
      </c>
      <c r="Z681" s="83">
        <v>0</v>
      </c>
      <c r="AA681" s="83">
        <v>244599.03268136</v>
      </c>
      <c r="AB681" s="83">
        <v>49993.1183130266</v>
      </c>
      <c r="AC681" s="83">
        <v>6771.48</v>
      </c>
      <c r="AD681" s="83">
        <v>0</v>
      </c>
      <c r="AE681" s="83">
        <v>783321.92324999999</v>
      </c>
      <c r="AF681" s="83">
        <v>0</v>
      </c>
      <c r="AG681" s="83">
        <v>0</v>
      </c>
      <c r="AH681" s="83">
        <v>0</v>
      </c>
      <c r="AI681" s="83">
        <v>39934.722111010698</v>
      </c>
      <c r="AJ681" s="83">
        <v>0</v>
      </c>
      <c r="AK681" s="83">
        <v>0</v>
      </c>
      <c r="AL681" s="83">
        <v>0</v>
      </c>
      <c r="AM681" s="83">
        <v>0</v>
      </c>
      <c r="AN681" s="83">
        <v>2432822.8303953898</v>
      </c>
      <c r="AO681" s="83">
        <v>1.49541140031701</v>
      </c>
      <c r="AP681" s="83">
        <v>614.68158783842296</v>
      </c>
    </row>
    <row r="682" spans="1:42" x14ac:dyDescent="0.2">
      <c r="A682" s="83" t="s">
        <v>354</v>
      </c>
      <c r="B682" s="83">
        <v>2036</v>
      </c>
      <c r="C682" s="83" t="s">
        <v>355</v>
      </c>
      <c r="D682" s="83" t="s">
        <v>297</v>
      </c>
      <c r="E682" s="83">
        <v>0</v>
      </c>
      <c r="F682" s="83">
        <v>389.8</v>
      </c>
      <c r="G682" s="83">
        <v>0</v>
      </c>
      <c r="H682" s="83">
        <v>77.3</v>
      </c>
      <c r="I682" s="83">
        <v>21.7</v>
      </c>
      <c r="J682" s="83">
        <v>0</v>
      </c>
      <c r="K682" s="83">
        <v>8.3000000000000007</v>
      </c>
      <c r="L682" s="83">
        <v>6.9560172144811103</v>
      </c>
      <c r="M682" s="83">
        <v>228.93090909090901</v>
      </c>
      <c r="N682" s="83">
        <v>0</v>
      </c>
      <c r="O682" s="83">
        <v>0</v>
      </c>
      <c r="P682" s="83">
        <v>1.8913545903026301</v>
      </c>
      <c r="Q682" s="83">
        <v>0</v>
      </c>
      <c r="R682" s="83">
        <v>0</v>
      </c>
      <c r="S682" s="83">
        <v>0</v>
      </c>
      <c r="T682" s="83">
        <v>162.755</v>
      </c>
      <c r="U682" s="83">
        <v>35.9</v>
      </c>
      <c r="V682" s="83">
        <v>225.391280064</v>
      </c>
      <c r="W682" s="83">
        <v>23342.120640000001</v>
      </c>
      <c r="X682" s="83">
        <v>0</v>
      </c>
      <c r="Y682" s="83">
        <v>1284543.8015999999</v>
      </c>
      <c r="Z682" s="83">
        <v>0</v>
      </c>
      <c r="AA682" s="83">
        <v>306536.60431600001</v>
      </c>
      <c r="AB682" s="83">
        <v>49993.1183130266</v>
      </c>
      <c r="AC682" s="83">
        <v>6771.48</v>
      </c>
      <c r="AD682" s="83">
        <v>0</v>
      </c>
      <c r="AE682" s="83">
        <v>783321.92324999999</v>
      </c>
      <c r="AF682" s="83">
        <v>0</v>
      </c>
      <c r="AG682" s="83">
        <v>0</v>
      </c>
      <c r="AH682" s="83">
        <v>0</v>
      </c>
      <c r="AI682" s="83">
        <v>39377.3115937107</v>
      </c>
      <c r="AJ682" s="83">
        <v>0</v>
      </c>
      <c r="AK682" s="83">
        <v>0</v>
      </c>
      <c r="AL682" s="83">
        <v>0</v>
      </c>
      <c r="AM682" s="83">
        <v>0</v>
      </c>
      <c r="AN682" s="83">
        <v>2494111.7509928001</v>
      </c>
      <c r="AO682" s="83">
        <v>1.49541140031702</v>
      </c>
      <c r="AP682" s="83">
        <v>599.57674299147095</v>
      </c>
    </row>
    <row r="683" spans="1:42" x14ac:dyDescent="0.2">
      <c r="A683" s="83" t="s">
        <v>354</v>
      </c>
      <c r="B683" s="83">
        <v>2038</v>
      </c>
      <c r="C683" s="83" t="s">
        <v>355</v>
      </c>
      <c r="D683" s="83" t="s">
        <v>297</v>
      </c>
      <c r="E683" s="83">
        <v>0</v>
      </c>
      <c r="F683" s="83">
        <v>389.8</v>
      </c>
      <c r="G683" s="83">
        <v>0</v>
      </c>
      <c r="H683" s="83">
        <v>74.3</v>
      </c>
      <c r="I683" s="83">
        <v>21.7</v>
      </c>
      <c r="J683" s="83">
        <v>0</v>
      </c>
      <c r="K683" s="83">
        <v>8.3000000000000007</v>
      </c>
      <c r="L683" s="83">
        <v>6.9560172144811103</v>
      </c>
      <c r="M683" s="83">
        <v>272.600909090909</v>
      </c>
      <c r="N683" s="83">
        <v>0</v>
      </c>
      <c r="O683" s="83">
        <v>0</v>
      </c>
      <c r="P683" s="83">
        <v>2.1462094805627401</v>
      </c>
      <c r="Q683" s="83">
        <v>0</v>
      </c>
      <c r="R683" s="83">
        <v>0</v>
      </c>
      <c r="S683" s="83">
        <v>0</v>
      </c>
      <c r="T683" s="83">
        <v>162.755</v>
      </c>
      <c r="U683" s="83">
        <v>34.299999999999997</v>
      </c>
      <c r="V683" s="83">
        <v>457.36412669081301</v>
      </c>
      <c r="W683" s="83">
        <v>23342.120640000001</v>
      </c>
      <c r="X683" s="83">
        <v>0</v>
      </c>
      <c r="Y683" s="83">
        <v>1284543.8015999999</v>
      </c>
      <c r="Z683" s="83">
        <v>0</v>
      </c>
      <c r="AA683" s="83">
        <v>365010.37513025</v>
      </c>
      <c r="AB683" s="83">
        <v>46306.345717144999</v>
      </c>
      <c r="AC683" s="83">
        <v>6508.68</v>
      </c>
      <c r="AD683" s="83">
        <v>0</v>
      </c>
      <c r="AE683" s="83">
        <v>783321.92324999999</v>
      </c>
      <c r="AF683" s="83">
        <v>0</v>
      </c>
      <c r="AG683" s="83">
        <v>0</v>
      </c>
      <c r="AH683" s="83">
        <v>0</v>
      </c>
      <c r="AI683" s="83">
        <v>38827.2892366003</v>
      </c>
      <c r="AJ683" s="83">
        <v>0</v>
      </c>
      <c r="AK683" s="83">
        <v>0</v>
      </c>
      <c r="AL683" s="83">
        <v>0</v>
      </c>
      <c r="AM683" s="83">
        <v>0</v>
      </c>
      <c r="AN683" s="83">
        <v>2548317.8997006798</v>
      </c>
      <c r="AO683" s="83">
        <v>1.49369018681043</v>
      </c>
      <c r="AP683" s="83">
        <v>586.14750812128705</v>
      </c>
    </row>
    <row r="684" spans="1:42" x14ac:dyDescent="0.2">
      <c r="A684" s="83" t="s">
        <v>354</v>
      </c>
      <c r="B684" s="83">
        <v>2040</v>
      </c>
      <c r="C684" s="83" t="s">
        <v>355</v>
      </c>
      <c r="D684" s="83" t="s">
        <v>297</v>
      </c>
      <c r="E684" s="83">
        <v>0</v>
      </c>
      <c r="F684" s="83">
        <v>389.8</v>
      </c>
      <c r="G684" s="83">
        <v>0</v>
      </c>
      <c r="H684" s="83">
        <v>74.3</v>
      </c>
      <c r="I684" s="83">
        <v>21.7</v>
      </c>
      <c r="J684" s="83">
        <v>0</v>
      </c>
      <c r="K684" s="83">
        <v>8.3000000000000007</v>
      </c>
      <c r="L684" s="83">
        <v>6.9560172144811103</v>
      </c>
      <c r="M684" s="83">
        <v>313.40545454545497</v>
      </c>
      <c r="N684" s="83">
        <v>0</v>
      </c>
      <c r="O684" s="83">
        <v>0</v>
      </c>
      <c r="P684" s="83">
        <v>2.0720637024226698</v>
      </c>
      <c r="Q684" s="83">
        <v>0</v>
      </c>
      <c r="R684" s="83">
        <v>0</v>
      </c>
      <c r="S684" s="83">
        <v>0</v>
      </c>
      <c r="T684" s="83">
        <v>162.755</v>
      </c>
      <c r="U684" s="83">
        <v>31.9</v>
      </c>
      <c r="V684" s="83">
        <v>0</v>
      </c>
      <c r="W684" s="83">
        <v>23342.120640000001</v>
      </c>
      <c r="X684" s="83">
        <v>0</v>
      </c>
      <c r="Y684" s="83">
        <v>1169754.6670521901</v>
      </c>
      <c r="Z684" s="83">
        <v>0</v>
      </c>
      <c r="AA684" s="83">
        <v>419647.32587649999</v>
      </c>
      <c r="AB684" s="83">
        <v>46306.345717144999</v>
      </c>
      <c r="AC684" s="83">
        <v>6508.68</v>
      </c>
      <c r="AD684" s="83">
        <v>0</v>
      </c>
      <c r="AE684" s="83">
        <v>783321.92324999999</v>
      </c>
      <c r="AF684" s="83">
        <v>0</v>
      </c>
      <c r="AG684" s="83">
        <v>0</v>
      </c>
      <c r="AH684" s="83">
        <v>0</v>
      </c>
      <c r="AI684" s="83">
        <v>38286.161346851899</v>
      </c>
      <c r="AJ684" s="83">
        <v>0</v>
      </c>
      <c r="AK684" s="83">
        <v>0</v>
      </c>
      <c r="AL684" s="83">
        <v>0</v>
      </c>
      <c r="AM684" s="83">
        <v>0</v>
      </c>
      <c r="AN684" s="83">
        <v>2487167.2238826798</v>
      </c>
      <c r="AO684" s="83">
        <v>1.3621762753589901</v>
      </c>
      <c r="AP684" s="83">
        <v>547.68182142273599</v>
      </c>
    </row>
    <row r="685" spans="1:42" x14ac:dyDescent="0.2">
      <c r="A685" s="83" t="s">
        <v>354</v>
      </c>
      <c r="B685" s="83">
        <v>2042</v>
      </c>
      <c r="C685" s="83" t="s">
        <v>355</v>
      </c>
      <c r="D685" s="83" t="s">
        <v>297</v>
      </c>
      <c r="E685" s="83">
        <v>0</v>
      </c>
      <c r="F685" s="83">
        <v>389.8</v>
      </c>
      <c r="G685" s="83">
        <v>0</v>
      </c>
      <c r="H685" s="83">
        <v>74.3</v>
      </c>
      <c r="I685" s="83">
        <v>21.7</v>
      </c>
      <c r="J685" s="83">
        <v>0</v>
      </c>
      <c r="K685" s="83">
        <v>8.3000000000000007</v>
      </c>
      <c r="L685" s="83">
        <v>6.9560172144811103</v>
      </c>
      <c r="M685" s="83">
        <v>352.42</v>
      </c>
      <c r="N685" s="83">
        <v>0</v>
      </c>
      <c r="O685" s="83">
        <v>0</v>
      </c>
      <c r="P685" s="83">
        <v>2.0720637024226698</v>
      </c>
      <c r="Q685" s="83">
        <v>0</v>
      </c>
      <c r="R685" s="83">
        <v>0</v>
      </c>
      <c r="S685" s="83">
        <v>0</v>
      </c>
      <c r="T685" s="83">
        <v>162.755</v>
      </c>
      <c r="U685" s="83">
        <v>31.9</v>
      </c>
      <c r="V685" s="83">
        <v>89.371696611732901</v>
      </c>
      <c r="W685" s="83">
        <v>23342.120640000001</v>
      </c>
      <c r="X685" s="83">
        <v>0</v>
      </c>
      <c r="Y685" s="83">
        <v>1287546.8958036799</v>
      </c>
      <c r="Z685" s="83">
        <v>0</v>
      </c>
      <c r="AA685" s="83">
        <v>471887.48134549998</v>
      </c>
      <c r="AB685" s="83">
        <v>46306.345717144999</v>
      </c>
      <c r="AC685" s="83">
        <v>6508.68</v>
      </c>
      <c r="AD685" s="83">
        <v>0</v>
      </c>
      <c r="AE685" s="83">
        <v>783321.92324999999</v>
      </c>
      <c r="AF685" s="83">
        <v>0</v>
      </c>
      <c r="AG685" s="83">
        <v>0</v>
      </c>
      <c r="AH685" s="83">
        <v>0</v>
      </c>
      <c r="AI685" s="83">
        <v>37753.927924465497</v>
      </c>
      <c r="AJ685" s="83">
        <v>0</v>
      </c>
      <c r="AK685" s="83">
        <v>0</v>
      </c>
      <c r="AL685" s="83">
        <v>0</v>
      </c>
      <c r="AM685" s="83">
        <v>0</v>
      </c>
      <c r="AN685" s="83">
        <v>2656756.7463774001</v>
      </c>
      <c r="AO685" s="83">
        <v>1.49713083183958</v>
      </c>
      <c r="AP685" s="83">
        <v>563.51821967930596</v>
      </c>
    </row>
    <row r="686" spans="1:42" x14ac:dyDescent="0.2">
      <c r="A686" s="83" t="s">
        <v>354</v>
      </c>
      <c r="B686" s="83">
        <v>2044</v>
      </c>
      <c r="C686" s="83" t="s">
        <v>355</v>
      </c>
      <c r="D686" s="83" t="s">
        <v>297</v>
      </c>
      <c r="E686" s="83">
        <v>0</v>
      </c>
      <c r="F686" s="83">
        <v>389.8</v>
      </c>
      <c r="G686" s="83">
        <v>0</v>
      </c>
      <c r="H686" s="83">
        <v>74.3</v>
      </c>
      <c r="I686" s="83">
        <v>21.7</v>
      </c>
      <c r="J686" s="83">
        <v>0</v>
      </c>
      <c r="K686" s="83">
        <v>8.3000000000000007</v>
      </c>
      <c r="L686" s="83">
        <v>6.9560172144811103</v>
      </c>
      <c r="M686" s="83">
        <v>356.98181818181803</v>
      </c>
      <c r="N686" s="83">
        <v>0</v>
      </c>
      <c r="O686" s="83">
        <v>0</v>
      </c>
      <c r="P686" s="83">
        <v>1.59436370242267</v>
      </c>
      <c r="Q686" s="83">
        <v>0</v>
      </c>
      <c r="R686" s="83">
        <v>0</v>
      </c>
      <c r="S686" s="83">
        <v>0</v>
      </c>
      <c r="T686" s="83">
        <v>162.755</v>
      </c>
      <c r="U686" s="83">
        <v>31.9</v>
      </c>
      <c r="V686" s="83">
        <v>219.36686342857101</v>
      </c>
      <c r="W686" s="83">
        <v>23342.120640000001</v>
      </c>
      <c r="X686" s="83">
        <v>0</v>
      </c>
      <c r="Y686" s="83">
        <v>1052972.66496</v>
      </c>
      <c r="Z686" s="83">
        <v>0</v>
      </c>
      <c r="AA686" s="83">
        <v>477995.71836999903</v>
      </c>
      <c r="AB686" s="83">
        <v>38251.549067447297</v>
      </c>
      <c r="AC686" s="83">
        <v>6508.68</v>
      </c>
      <c r="AD686" s="83">
        <v>0</v>
      </c>
      <c r="AE686" s="83">
        <v>783321.92324999999</v>
      </c>
      <c r="AF686" s="83">
        <v>0</v>
      </c>
      <c r="AG686" s="83">
        <v>0</v>
      </c>
      <c r="AH686" s="83">
        <v>0</v>
      </c>
      <c r="AI686" s="83">
        <v>37227.648042932597</v>
      </c>
      <c r="AJ686" s="83">
        <v>0</v>
      </c>
      <c r="AK686" s="83">
        <v>0</v>
      </c>
      <c r="AL686" s="83">
        <v>0</v>
      </c>
      <c r="AM686" s="83">
        <v>0</v>
      </c>
      <c r="AN686" s="83">
        <v>2419839.6711937999</v>
      </c>
      <c r="AO686" s="83">
        <v>1.22549471288172</v>
      </c>
      <c r="AP686" s="83">
        <v>506.43632612119802</v>
      </c>
    </row>
    <row r="687" spans="1:42" x14ac:dyDescent="0.2">
      <c r="A687" s="83" t="s">
        <v>354</v>
      </c>
      <c r="B687" s="83">
        <v>2046</v>
      </c>
      <c r="C687" s="83" t="s">
        <v>355</v>
      </c>
      <c r="D687" s="83" t="s">
        <v>297</v>
      </c>
      <c r="E687" s="83">
        <v>0</v>
      </c>
      <c r="F687" s="83">
        <v>389.8</v>
      </c>
      <c r="G687" s="83">
        <v>0</v>
      </c>
      <c r="H687" s="83">
        <v>74.3</v>
      </c>
      <c r="I687" s="83">
        <v>21.7</v>
      </c>
      <c r="J687" s="83">
        <v>0</v>
      </c>
      <c r="K687" s="83">
        <v>8.3000000000000007</v>
      </c>
      <c r="L687" s="83">
        <v>6.9560172144811103</v>
      </c>
      <c r="M687" s="83">
        <v>361.22</v>
      </c>
      <c r="N687" s="83">
        <v>0</v>
      </c>
      <c r="O687" s="83">
        <v>0</v>
      </c>
      <c r="P687" s="83">
        <v>1.2555033032687599</v>
      </c>
      <c r="Q687" s="83">
        <v>0</v>
      </c>
      <c r="R687" s="83">
        <v>0</v>
      </c>
      <c r="S687" s="83">
        <v>0</v>
      </c>
      <c r="T687" s="83">
        <v>162.755</v>
      </c>
      <c r="U687" s="83">
        <v>28.7</v>
      </c>
      <c r="V687" s="83">
        <v>0</v>
      </c>
      <c r="W687" s="83">
        <v>23342.120640000001</v>
      </c>
      <c r="X687" s="83">
        <v>0</v>
      </c>
      <c r="Y687" s="83">
        <v>1011146.81033757</v>
      </c>
      <c r="Z687" s="83">
        <v>0</v>
      </c>
      <c r="AA687" s="83">
        <v>483670.60896549898</v>
      </c>
      <c r="AB687" s="83">
        <v>28454.249237470402</v>
      </c>
      <c r="AC687" s="83">
        <v>6508.68</v>
      </c>
      <c r="AD687" s="83">
        <v>0</v>
      </c>
      <c r="AE687" s="83">
        <v>783321.92324999999</v>
      </c>
      <c r="AF687" s="83">
        <v>0</v>
      </c>
      <c r="AG687" s="83">
        <v>0</v>
      </c>
      <c r="AH687" s="83">
        <v>0</v>
      </c>
      <c r="AI687" s="83">
        <v>36671.223395080699</v>
      </c>
      <c r="AJ687" s="83">
        <v>0</v>
      </c>
      <c r="AK687" s="83">
        <v>0</v>
      </c>
      <c r="AL687" s="83">
        <v>0</v>
      </c>
      <c r="AM687" s="83">
        <v>0</v>
      </c>
      <c r="AN687" s="83">
        <v>2373115.61582562</v>
      </c>
      <c r="AO687" s="83">
        <v>1.17406641817169</v>
      </c>
      <c r="AP687" s="83">
        <v>494.73629111964902</v>
      </c>
    </row>
    <row r="688" spans="1:42" x14ac:dyDescent="0.2">
      <c r="A688" s="83" t="s">
        <v>354</v>
      </c>
      <c r="B688" s="83">
        <v>2048</v>
      </c>
      <c r="C688" s="83" t="s">
        <v>355</v>
      </c>
      <c r="D688" s="83" t="s">
        <v>297</v>
      </c>
      <c r="E688" s="83">
        <v>0</v>
      </c>
      <c r="F688" s="83">
        <v>389.8</v>
      </c>
      <c r="G688" s="83">
        <v>0</v>
      </c>
      <c r="H688" s="83">
        <v>74.3</v>
      </c>
      <c r="I688" s="83">
        <v>7.5</v>
      </c>
      <c r="J688" s="83">
        <v>0</v>
      </c>
      <c r="K688" s="83">
        <v>8.3000000000000007</v>
      </c>
      <c r="L688" s="83">
        <v>6.9560172144811103</v>
      </c>
      <c r="M688" s="83">
        <v>365.00545454545397</v>
      </c>
      <c r="N688" s="83">
        <v>0</v>
      </c>
      <c r="O688" s="83">
        <v>0</v>
      </c>
      <c r="P688" s="83">
        <v>2.89714054151945</v>
      </c>
      <c r="Q688" s="83">
        <v>0</v>
      </c>
      <c r="R688" s="83">
        <v>0</v>
      </c>
      <c r="S688" s="83">
        <v>0</v>
      </c>
      <c r="T688" s="83">
        <v>162.755</v>
      </c>
      <c r="U688" s="83">
        <v>24.3</v>
      </c>
      <c r="V688" s="83">
        <v>1148.55453690535</v>
      </c>
      <c r="W688" s="83">
        <v>23342.120640000001</v>
      </c>
      <c r="X688" s="83">
        <v>0</v>
      </c>
      <c r="Y688" s="83">
        <v>848937.47229405399</v>
      </c>
      <c r="Z688" s="83">
        <v>0</v>
      </c>
      <c r="AA688" s="83">
        <v>488739.30146649998</v>
      </c>
      <c r="AB688" s="83">
        <v>14823.410413200099</v>
      </c>
      <c r="AC688" s="83">
        <v>6508.68</v>
      </c>
      <c r="AD688" s="83">
        <v>0</v>
      </c>
      <c r="AE688" s="83">
        <v>783321.92324999999</v>
      </c>
      <c r="AF688" s="83">
        <v>0</v>
      </c>
      <c r="AG688" s="83">
        <v>0</v>
      </c>
      <c r="AH688" s="83">
        <v>0</v>
      </c>
      <c r="AI688" s="83">
        <v>12372.8071149149</v>
      </c>
      <c r="AJ688" s="83">
        <v>0</v>
      </c>
      <c r="AK688" s="83">
        <v>0</v>
      </c>
      <c r="AL688" s="83">
        <v>0</v>
      </c>
      <c r="AM688" s="83">
        <v>0</v>
      </c>
      <c r="AN688" s="83">
        <v>2179194.2697155699</v>
      </c>
      <c r="AO688" s="83">
        <v>0.98334197619226504</v>
      </c>
      <c r="AP688" s="83">
        <v>451.241080181717</v>
      </c>
    </row>
    <row r="689" spans="1:42" x14ac:dyDescent="0.2">
      <c r="A689" s="83" t="s">
        <v>354</v>
      </c>
      <c r="B689" s="83">
        <v>2050</v>
      </c>
      <c r="C689" s="83" t="s">
        <v>355</v>
      </c>
      <c r="D689" s="83" t="s">
        <v>297</v>
      </c>
      <c r="E689" s="83">
        <v>0</v>
      </c>
      <c r="F689" s="83">
        <v>389.8</v>
      </c>
      <c r="G689" s="83">
        <v>0</v>
      </c>
      <c r="H689" s="83">
        <v>177.14047324472699</v>
      </c>
      <c r="I689" s="83">
        <v>0</v>
      </c>
      <c r="J689" s="83">
        <v>0</v>
      </c>
      <c r="K689" s="83">
        <v>8.3000000000000007</v>
      </c>
      <c r="L689" s="83">
        <v>6.9560172144811103</v>
      </c>
      <c r="M689" s="83">
        <v>367.65909090909099</v>
      </c>
      <c r="N689" s="83">
        <v>0</v>
      </c>
      <c r="O689" s="83">
        <v>0</v>
      </c>
      <c r="P689" s="83">
        <v>3.2610847130790899</v>
      </c>
      <c r="Q689" s="83">
        <v>0</v>
      </c>
      <c r="R689" s="83">
        <v>0</v>
      </c>
      <c r="S689" s="83">
        <v>0</v>
      </c>
      <c r="T689" s="83">
        <v>162.755</v>
      </c>
      <c r="U689" s="83">
        <v>16.8</v>
      </c>
      <c r="V689" s="83">
        <v>1606.1688274423</v>
      </c>
      <c r="W689" s="83">
        <v>23342.120640000001</v>
      </c>
      <c r="X689" s="83">
        <v>0</v>
      </c>
      <c r="Y689" s="83">
        <v>810066.58721130202</v>
      </c>
      <c r="Z689" s="83">
        <v>0</v>
      </c>
      <c r="AA689" s="83">
        <v>492292.49873125</v>
      </c>
      <c r="AB689" s="83">
        <v>14823.410413200099</v>
      </c>
      <c r="AC689" s="83">
        <v>15517.505456238099</v>
      </c>
      <c r="AD689" s="83">
        <v>0</v>
      </c>
      <c r="AE689" s="83">
        <v>783321.92324999999</v>
      </c>
      <c r="AF689" s="83">
        <v>0</v>
      </c>
      <c r="AG689" s="83">
        <v>0</v>
      </c>
      <c r="AH689" s="83">
        <v>0</v>
      </c>
      <c r="AI689" s="83">
        <v>0</v>
      </c>
      <c r="AJ689" s="83">
        <v>0</v>
      </c>
      <c r="AK689" s="83">
        <v>0</v>
      </c>
      <c r="AL689" s="83">
        <v>0</v>
      </c>
      <c r="AM689" s="83">
        <v>0</v>
      </c>
      <c r="AN689" s="83">
        <v>2140970.21452943</v>
      </c>
      <c r="AO689" s="83">
        <v>0.94403902809539197</v>
      </c>
      <c r="AP689" s="83">
        <v>440.939823304774</v>
      </c>
    </row>
    <row r="690" spans="1:42" x14ac:dyDescent="0.2">
      <c r="A690" s="83" t="s">
        <v>356</v>
      </c>
      <c r="B690" s="83">
        <v>2020</v>
      </c>
      <c r="C690" s="83" t="s">
        <v>333</v>
      </c>
      <c r="D690" s="83" t="s">
        <v>297</v>
      </c>
      <c r="E690" s="83">
        <v>0</v>
      </c>
      <c r="F690" s="83">
        <v>0</v>
      </c>
      <c r="G690" s="83">
        <v>0</v>
      </c>
      <c r="H690" s="83">
        <v>323.5</v>
      </c>
      <c r="I690" s="83">
        <v>222.7</v>
      </c>
      <c r="J690" s="83">
        <v>1342.7</v>
      </c>
      <c r="K690" s="83">
        <v>0</v>
      </c>
      <c r="L690" s="83">
        <v>562</v>
      </c>
      <c r="M690" s="83">
        <v>39.099090909090897</v>
      </c>
      <c r="N690" s="83">
        <v>0</v>
      </c>
      <c r="O690" s="83">
        <v>0</v>
      </c>
      <c r="P690" s="83">
        <v>0</v>
      </c>
      <c r="Q690" s="83">
        <v>0</v>
      </c>
      <c r="R690" s="83">
        <v>0</v>
      </c>
      <c r="S690" s="83">
        <v>0</v>
      </c>
      <c r="T690" s="83">
        <v>0</v>
      </c>
      <c r="U690" s="83">
        <v>312</v>
      </c>
      <c r="V690" s="83">
        <v>0</v>
      </c>
      <c r="W690" s="83">
        <v>0</v>
      </c>
      <c r="X690" s="83">
        <v>0</v>
      </c>
      <c r="Y690" s="83">
        <v>0</v>
      </c>
      <c r="Z690" s="83">
        <v>0</v>
      </c>
      <c r="AA690" s="83">
        <v>74448.452983630006</v>
      </c>
      <c r="AB690" s="83">
        <v>4178618.27919999</v>
      </c>
      <c r="AC690" s="83">
        <v>51172.405889610302</v>
      </c>
      <c r="AD690" s="83">
        <v>0</v>
      </c>
      <c r="AE690" s="83">
        <v>0</v>
      </c>
      <c r="AF690" s="83">
        <v>0</v>
      </c>
      <c r="AG690" s="83">
        <v>116786.23509052501</v>
      </c>
      <c r="AH690" s="83">
        <v>0</v>
      </c>
      <c r="AI690" s="83">
        <v>584095.203382671</v>
      </c>
      <c r="AJ690" s="83">
        <v>0</v>
      </c>
      <c r="AK690" s="83">
        <v>4398546.2173909703</v>
      </c>
      <c r="AL690" s="83">
        <v>0</v>
      </c>
      <c r="AM690" s="83">
        <v>0</v>
      </c>
      <c r="AN690" s="83">
        <v>9403666.7939374093</v>
      </c>
      <c r="AO690" s="83">
        <v>1.8694879141477401</v>
      </c>
      <c r="AP690" s="83">
        <v>198.80414258754899</v>
      </c>
    </row>
    <row r="691" spans="1:42" x14ac:dyDescent="0.2">
      <c r="A691" s="83" t="s">
        <v>356</v>
      </c>
      <c r="B691" s="83">
        <v>2022</v>
      </c>
      <c r="C691" s="83" t="s">
        <v>333</v>
      </c>
      <c r="D691" s="83" t="s">
        <v>297</v>
      </c>
      <c r="E691" s="83">
        <v>0</v>
      </c>
      <c r="F691" s="83">
        <v>0</v>
      </c>
      <c r="G691" s="83">
        <v>0</v>
      </c>
      <c r="H691" s="83">
        <v>323.5</v>
      </c>
      <c r="I691" s="83">
        <v>222.7</v>
      </c>
      <c r="J691" s="83">
        <v>1342.7</v>
      </c>
      <c r="K691" s="83">
        <v>0</v>
      </c>
      <c r="L691" s="83">
        <v>562</v>
      </c>
      <c r="M691" s="83">
        <v>44.201818181818197</v>
      </c>
      <c r="N691" s="83">
        <v>0</v>
      </c>
      <c r="O691" s="83">
        <v>0</v>
      </c>
      <c r="P691" s="83">
        <v>0</v>
      </c>
      <c r="Q691" s="83">
        <v>0</v>
      </c>
      <c r="R691" s="83">
        <v>0</v>
      </c>
      <c r="S691" s="83">
        <v>0</v>
      </c>
      <c r="T691" s="83">
        <v>0</v>
      </c>
      <c r="U691" s="83">
        <v>312</v>
      </c>
      <c r="V691" s="83">
        <v>0</v>
      </c>
      <c r="W691" s="83">
        <v>0</v>
      </c>
      <c r="X691" s="83">
        <v>0</v>
      </c>
      <c r="Y691" s="83">
        <v>0</v>
      </c>
      <c r="Z691" s="83">
        <v>0</v>
      </c>
      <c r="AA691" s="83">
        <v>84164.539537539997</v>
      </c>
      <c r="AB691" s="83">
        <v>4177278.3991999999</v>
      </c>
      <c r="AC691" s="83">
        <v>49056.401043688202</v>
      </c>
      <c r="AD691" s="83">
        <v>0</v>
      </c>
      <c r="AE691" s="83">
        <v>0</v>
      </c>
      <c r="AF691" s="83">
        <v>0</v>
      </c>
      <c r="AG691" s="83">
        <v>86122.615384615405</v>
      </c>
      <c r="AH691" s="83">
        <v>0</v>
      </c>
      <c r="AI691" s="83">
        <v>575930.17529489496</v>
      </c>
      <c r="AJ691" s="83">
        <v>0</v>
      </c>
      <c r="AK691" s="83">
        <v>4765158.8162101498</v>
      </c>
      <c r="AL691" s="83">
        <v>0</v>
      </c>
      <c r="AM691" s="83">
        <v>0</v>
      </c>
      <c r="AN691" s="83">
        <v>9737710.9466708805</v>
      </c>
      <c r="AO691" s="83">
        <v>1.84375739457955</v>
      </c>
      <c r="AP691" s="83">
        <v>189.34197212024301</v>
      </c>
    </row>
    <row r="692" spans="1:42" x14ac:dyDescent="0.2">
      <c r="A692" s="83" t="s">
        <v>356</v>
      </c>
      <c r="B692" s="83">
        <v>2024</v>
      </c>
      <c r="C692" s="83" t="s">
        <v>333</v>
      </c>
      <c r="D692" s="83" t="s">
        <v>297</v>
      </c>
      <c r="E692" s="83">
        <v>0</v>
      </c>
      <c r="F692" s="83">
        <v>0</v>
      </c>
      <c r="G692" s="83">
        <v>0</v>
      </c>
      <c r="H692" s="83">
        <v>323.5</v>
      </c>
      <c r="I692" s="83">
        <v>222.7</v>
      </c>
      <c r="J692" s="83">
        <v>1342.7</v>
      </c>
      <c r="K692" s="83">
        <v>0</v>
      </c>
      <c r="L692" s="83">
        <v>562</v>
      </c>
      <c r="M692" s="83">
        <v>51.749090909090903</v>
      </c>
      <c r="N692" s="83">
        <v>0</v>
      </c>
      <c r="O692" s="83">
        <v>0</v>
      </c>
      <c r="P692" s="83">
        <v>25.760312725028299</v>
      </c>
      <c r="Q692" s="83">
        <v>0</v>
      </c>
      <c r="R692" s="83">
        <v>0</v>
      </c>
      <c r="S692" s="83">
        <v>0</v>
      </c>
      <c r="T692" s="83">
        <v>0</v>
      </c>
      <c r="U692" s="83">
        <v>312</v>
      </c>
      <c r="V692" s="83">
        <v>47543.294346768402</v>
      </c>
      <c r="W692" s="83">
        <v>0</v>
      </c>
      <c r="X692" s="83">
        <v>0</v>
      </c>
      <c r="Y692" s="83">
        <v>0</v>
      </c>
      <c r="Z692" s="83">
        <v>0</v>
      </c>
      <c r="AA692" s="83">
        <v>98535.277212679997</v>
      </c>
      <c r="AB692" s="83">
        <v>3652473.2357102698</v>
      </c>
      <c r="AC692" s="83">
        <v>28338.6</v>
      </c>
      <c r="AD692" s="83">
        <v>0</v>
      </c>
      <c r="AE692" s="83">
        <v>0</v>
      </c>
      <c r="AF692" s="83">
        <v>0</v>
      </c>
      <c r="AG692" s="83">
        <v>0</v>
      </c>
      <c r="AH692" s="83">
        <v>0</v>
      </c>
      <c r="AI692" s="83">
        <v>567929.10629064299</v>
      </c>
      <c r="AJ692" s="83">
        <v>0</v>
      </c>
      <c r="AK692" s="83">
        <v>4762971.9669523695</v>
      </c>
      <c r="AL692" s="83">
        <v>0</v>
      </c>
      <c r="AM692" s="83">
        <v>0</v>
      </c>
      <c r="AN692" s="83">
        <v>9157791.4805127308</v>
      </c>
      <c r="AO692" s="83">
        <v>1.5459013227326099</v>
      </c>
      <c r="AP692" s="83">
        <v>168.80722017117299</v>
      </c>
    </row>
    <row r="693" spans="1:42" x14ac:dyDescent="0.2">
      <c r="A693" s="83" t="s">
        <v>356</v>
      </c>
      <c r="B693" s="83">
        <v>2026</v>
      </c>
      <c r="C693" s="83" t="s">
        <v>333</v>
      </c>
      <c r="D693" s="83" t="s">
        <v>297</v>
      </c>
      <c r="E693" s="83">
        <v>0</v>
      </c>
      <c r="F693" s="83">
        <v>0</v>
      </c>
      <c r="G693" s="83">
        <v>0</v>
      </c>
      <c r="H693" s="83">
        <v>252.5</v>
      </c>
      <c r="I693" s="83">
        <v>222.7</v>
      </c>
      <c r="J693" s="83">
        <v>1342.7</v>
      </c>
      <c r="K693" s="83">
        <v>0</v>
      </c>
      <c r="L693" s="83">
        <v>562</v>
      </c>
      <c r="M693" s="83">
        <v>63.654545454545399</v>
      </c>
      <c r="N693" s="83">
        <v>0</v>
      </c>
      <c r="O693" s="83">
        <v>0</v>
      </c>
      <c r="P693" s="83">
        <v>49.873030932349501</v>
      </c>
      <c r="Q693" s="83">
        <v>0</v>
      </c>
      <c r="R693" s="83">
        <v>0</v>
      </c>
      <c r="S693" s="83">
        <v>0</v>
      </c>
      <c r="T693" s="83">
        <v>0</v>
      </c>
      <c r="U693" s="83">
        <v>129</v>
      </c>
      <c r="V693" s="83">
        <v>68580.014566882601</v>
      </c>
      <c r="W693" s="83">
        <v>0</v>
      </c>
      <c r="X693" s="83">
        <v>0</v>
      </c>
      <c r="Y693" s="83">
        <v>0</v>
      </c>
      <c r="Z693" s="83">
        <v>0</v>
      </c>
      <c r="AA693" s="83">
        <v>121204.41484139999</v>
      </c>
      <c r="AB693" s="83">
        <v>1994307.57513693</v>
      </c>
      <c r="AC693" s="83">
        <v>22119</v>
      </c>
      <c r="AD693" s="83">
        <v>0</v>
      </c>
      <c r="AE693" s="83">
        <v>0</v>
      </c>
      <c r="AF693" s="83">
        <v>0</v>
      </c>
      <c r="AG693" s="83">
        <v>0</v>
      </c>
      <c r="AH693" s="83">
        <v>0</v>
      </c>
      <c r="AI693" s="83">
        <v>559991.61783984199</v>
      </c>
      <c r="AJ693" s="83">
        <v>0</v>
      </c>
      <c r="AK693" s="83">
        <v>4762126.7484502001</v>
      </c>
      <c r="AL693" s="83">
        <v>0</v>
      </c>
      <c r="AM693" s="83">
        <v>0</v>
      </c>
      <c r="AN693" s="83">
        <v>7528329.3708352596</v>
      </c>
      <c r="AO693" s="83">
        <v>0.84831566987718199</v>
      </c>
      <c r="AP693" s="83">
        <v>112.683123717136</v>
      </c>
    </row>
    <row r="694" spans="1:42" x14ac:dyDescent="0.2">
      <c r="A694" s="83" t="s">
        <v>356</v>
      </c>
      <c r="B694" s="83">
        <v>2028</v>
      </c>
      <c r="C694" s="83" t="s">
        <v>333</v>
      </c>
      <c r="D694" s="83" t="s">
        <v>297</v>
      </c>
      <c r="E694" s="83">
        <v>0</v>
      </c>
      <c r="F694" s="83">
        <v>0</v>
      </c>
      <c r="G694" s="83">
        <v>0</v>
      </c>
      <c r="H694" s="83">
        <v>252.5</v>
      </c>
      <c r="I694" s="83">
        <v>222.7</v>
      </c>
      <c r="J694" s="83">
        <v>1342.7</v>
      </c>
      <c r="K694" s="83">
        <v>0</v>
      </c>
      <c r="L694" s="83">
        <v>562</v>
      </c>
      <c r="M694" s="83">
        <v>80.605454545454506</v>
      </c>
      <c r="N694" s="83">
        <v>0</v>
      </c>
      <c r="O694" s="83">
        <v>0</v>
      </c>
      <c r="P694" s="83">
        <v>76.112606764739894</v>
      </c>
      <c r="Q694" s="83">
        <v>0</v>
      </c>
      <c r="R694" s="83">
        <v>0</v>
      </c>
      <c r="S694" s="83">
        <v>0</v>
      </c>
      <c r="T694" s="83">
        <v>0</v>
      </c>
      <c r="U694" s="83">
        <v>17</v>
      </c>
      <c r="V694" s="83">
        <v>59140.214549999997</v>
      </c>
      <c r="W694" s="83">
        <v>0</v>
      </c>
      <c r="X694" s="83">
        <v>0</v>
      </c>
      <c r="Y694" s="83">
        <v>0</v>
      </c>
      <c r="Z694" s="83">
        <v>0</v>
      </c>
      <c r="AA694" s="83">
        <v>153480.58620861999</v>
      </c>
      <c r="AB694" s="83">
        <v>1345266.8457450999</v>
      </c>
      <c r="AC694" s="83">
        <v>22119</v>
      </c>
      <c r="AD694" s="83">
        <v>0</v>
      </c>
      <c r="AE694" s="83">
        <v>0</v>
      </c>
      <c r="AF694" s="83">
        <v>0</v>
      </c>
      <c r="AG694" s="83">
        <v>0</v>
      </c>
      <c r="AH694" s="83">
        <v>0</v>
      </c>
      <c r="AI694" s="83">
        <v>552187.07842054102</v>
      </c>
      <c r="AJ694" s="83">
        <v>0</v>
      </c>
      <c r="AK694" s="83">
        <v>4751547.2003546096</v>
      </c>
      <c r="AL694" s="83">
        <v>0</v>
      </c>
      <c r="AM694" s="83">
        <v>0</v>
      </c>
      <c r="AN694" s="83">
        <v>6883740.9252788704</v>
      </c>
      <c r="AO694" s="83">
        <v>0.57727626128315401</v>
      </c>
      <c r="AP694" s="83">
        <v>83.860834907840101</v>
      </c>
    </row>
    <row r="695" spans="1:42" x14ac:dyDescent="0.2">
      <c r="A695" s="83" t="s">
        <v>356</v>
      </c>
      <c r="B695" s="83">
        <v>2030</v>
      </c>
      <c r="C695" s="83" t="s">
        <v>333</v>
      </c>
      <c r="D695" s="83" t="s">
        <v>297</v>
      </c>
      <c r="E695" s="83">
        <v>0</v>
      </c>
      <c r="F695" s="83">
        <v>0</v>
      </c>
      <c r="G695" s="83">
        <v>0</v>
      </c>
      <c r="H695" s="83">
        <v>252.5</v>
      </c>
      <c r="I695" s="83">
        <v>222.7</v>
      </c>
      <c r="J695" s="83">
        <v>1342.1</v>
      </c>
      <c r="K695" s="83">
        <v>0</v>
      </c>
      <c r="L695" s="83">
        <v>562</v>
      </c>
      <c r="M695" s="83">
        <v>88.09</v>
      </c>
      <c r="N695" s="83">
        <v>0</v>
      </c>
      <c r="O695" s="83">
        <v>0</v>
      </c>
      <c r="P695" s="83">
        <v>95.765407402534393</v>
      </c>
      <c r="Q695" s="83">
        <v>0</v>
      </c>
      <c r="R695" s="83">
        <v>0</v>
      </c>
      <c r="S695" s="83">
        <v>0</v>
      </c>
      <c r="T695" s="83">
        <v>0</v>
      </c>
      <c r="U695" s="83">
        <v>17</v>
      </c>
      <c r="V695" s="83">
        <v>64433.556128877201</v>
      </c>
      <c r="W695" s="83">
        <v>0</v>
      </c>
      <c r="X695" s="83">
        <v>0</v>
      </c>
      <c r="Y695" s="83">
        <v>0</v>
      </c>
      <c r="Z695" s="83">
        <v>0</v>
      </c>
      <c r="AA695" s="83">
        <v>167731.88508593</v>
      </c>
      <c r="AB695" s="83">
        <v>1691047.32214691</v>
      </c>
      <c r="AC695" s="83">
        <v>22119</v>
      </c>
      <c r="AD695" s="83">
        <v>0</v>
      </c>
      <c r="AE695" s="83">
        <v>0</v>
      </c>
      <c r="AF695" s="83">
        <v>0</v>
      </c>
      <c r="AG695" s="83">
        <v>0</v>
      </c>
      <c r="AH695" s="83">
        <v>0</v>
      </c>
      <c r="AI695" s="83">
        <v>542439.529353978</v>
      </c>
      <c r="AJ695" s="83">
        <v>0</v>
      </c>
      <c r="AK695" s="83">
        <v>4742005.4091132898</v>
      </c>
      <c r="AL695" s="83">
        <v>0</v>
      </c>
      <c r="AM695" s="83">
        <v>0</v>
      </c>
      <c r="AN695" s="83">
        <v>7229776.7018289901</v>
      </c>
      <c r="AO695" s="83">
        <v>0.72167418822854801</v>
      </c>
      <c r="AP695" s="83">
        <v>99.8197064711526</v>
      </c>
    </row>
    <row r="696" spans="1:42" x14ac:dyDescent="0.2">
      <c r="A696" s="83" t="s">
        <v>356</v>
      </c>
      <c r="B696" s="83">
        <v>2032</v>
      </c>
      <c r="C696" s="83" t="s">
        <v>333</v>
      </c>
      <c r="D696" s="83" t="s">
        <v>297</v>
      </c>
      <c r="E696" s="83">
        <v>0</v>
      </c>
      <c r="F696" s="83">
        <v>0</v>
      </c>
      <c r="G696" s="83">
        <v>0</v>
      </c>
      <c r="H696" s="83">
        <v>252.5</v>
      </c>
      <c r="I696" s="83">
        <v>222.7</v>
      </c>
      <c r="J696" s="83">
        <v>1342.1</v>
      </c>
      <c r="K696" s="83">
        <v>0</v>
      </c>
      <c r="L696" s="83">
        <v>562</v>
      </c>
      <c r="M696" s="83">
        <v>94.320909090909097</v>
      </c>
      <c r="N696" s="83">
        <v>0</v>
      </c>
      <c r="O696" s="83">
        <v>0</v>
      </c>
      <c r="P696" s="83">
        <v>119.322338273843</v>
      </c>
      <c r="Q696" s="83">
        <v>0</v>
      </c>
      <c r="R696" s="83">
        <v>0</v>
      </c>
      <c r="S696" s="83">
        <v>0</v>
      </c>
      <c r="T696" s="83">
        <v>0</v>
      </c>
      <c r="U696" s="83">
        <v>17</v>
      </c>
      <c r="V696" s="83">
        <v>73643.0509295191</v>
      </c>
      <c r="W696" s="83">
        <v>0</v>
      </c>
      <c r="X696" s="83">
        <v>0</v>
      </c>
      <c r="Y696" s="83">
        <v>0</v>
      </c>
      <c r="Z696" s="83">
        <v>0</v>
      </c>
      <c r="AA696" s="83">
        <v>179596.13900371001</v>
      </c>
      <c r="AB696" s="83">
        <v>1416597.7325084901</v>
      </c>
      <c r="AC696" s="83">
        <v>22119</v>
      </c>
      <c r="AD696" s="83">
        <v>0</v>
      </c>
      <c r="AE696" s="83">
        <v>0</v>
      </c>
      <c r="AF696" s="83">
        <v>0</v>
      </c>
      <c r="AG696" s="83">
        <v>0</v>
      </c>
      <c r="AH696" s="83">
        <v>0</v>
      </c>
      <c r="AI696" s="83">
        <v>535684.70994693704</v>
      </c>
      <c r="AJ696" s="83">
        <v>0</v>
      </c>
      <c r="AK696" s="83">
        <v>4722302.8158150399</v>
      </c>
      <c r="AL696" s="83">
        <v>0</v>
      </c>
      <c r="AM696" s="83">
        <v>0</v>
      </c>
      <c r="AN696" s="83">
        <v>6949943.4482037099</v>
      </c>
      <c r="AO696" s="83">
        <v>0.60706403959555</v>
      </c>
      <c r="AP696" s="83">
        <v>87.348054573372394</v>
      </c>
    </row>
    <row r="697" spans="1:42" x14ac:dyDescent="0.2">
      <c r="A697" s="83" t="s">
        <v>356</v>
      </c>
      <c r="B697" s="83">
        <v>2034</v>
      </c>
      <c r="C697" s="83" t="s">
        <v>333</v>
      </c>
      <c r="D697" s="83" t="s">
        <v>297</v>
      </c>
      <c r="E697" s="83">
        <v>0</v>
      </c>
      <c r="F697" s="83">
        <v>0</v>
      </c>
      <c r="G697" s="83">
        <v>0</v>
      </c>
      <c r="H697" s="83">
        <v>252.5</v>
      </c>
      <c r="I697" s="83">
        <v>222.7</v>
      </c>
      <c r="J697" s="83">
        <v>1076.8</v>
      </c>
      <c r="K697" s="83">
        <v>0</v>
      </c>
      <c r="L697" s="83">
        <v>562</v>
      </c>
      <c r="M697" s="83">
        <v>100.15818181818101</v>
      </c>
      <c r="N697" s="83">
        <v>0</v>
      </c>
      <c r="O697" s="83">
        <v>0</v>
      </c>
      <c r="P697" s="83">
        <v>126.897137677196</v>
      </c>
      <c r="Q697" s="83">
        <v>0</v>
      </c>
      <c r="R697" s="83">
        <v>0</v>
      </c>
      <c r="S697" s="83">
        <v>0</v>
      </c>
      <c r="T697" s="83">
        <v>0</v>
      </c>
      <c r="U697" s="83">
        <v>17</v>
      </c>
      <c r="V697" s="83">
        <v>24866.057707804801</v>
      </c>
      <c r="W697" s="83">
        <v>0</v>
      </c>
      <c r="X697" s="83">
        <v>0</v>
      </c>
      <c r="Y697" s="83">
        <v>0</v>
      </c>
      <c r="Z697" s="83">
        <v>0</v>
      </c>
      <c r="AA697" s="83">
        <v>190710.87119018001</v>
      </c>
      <c r="AB697" s="83">
        <v>1386607.7974215299</v>
      </c>
      <c r="AC697" s="83">
        <v>22119</v>
      </c>
      <c r="AD697" s="83">
        <v>0</v>
      </c>
      <c r="AE697" s="83">
        <v>0</v>
      </c>
      <c r="AF697" s="83">
        <v>0</v>
      </c>
      <c r="AG697" s="83">
        <v>0</v>
      </c>
      <c r="AH697" s="83">
        <v>0</v>
      </c>
      <c r="AI697" s="83">
        <v>529138.02550899703</v>
      </c>
      <c r="AJ697" s="83">
        <v>0</v>
      </c>
      <c r="AK697" s="83">
        <v>4011358.45785351</v>
      </c>
      <c r="AL697" s="83">
        <v>0</v>
      </c>
      <c r="AM697" s="83">
        <v>0</v>
      </c>
      <c r="AN697" s="83">
        <v>6164800.2096820204</v>
      </c>
      <c r="AO697" s="83">
        <v>0.59454024270323103</v>
      </c>
      <c r="AP697" s="83">
        <v>96.441120957899798</v>
      </c>
    </row>
    <row r="698" spans="1:42" x14ac:dyDescent="0.2">
      <c r="A698" s="83" t="s">
        <v>356</v>
      </c>
      <c r="B698" s="83">
        <v>2036</v>
      </c>
      <c r="C698" s="83" t="s">
        <v>333</v>
      </c>
      <c r="D698" s="83" t="s">
        <v>297</v>
      </c>
      <c r="E698" s="83">
        <v>0</v>
      </c>
      <c r="F698" s="83">
        <v>0</v>
      </c>
      <c r="G698" s="83">
        <v>0</v>
      </c>
      <c r="H698" s="83">
        <v>252.5</v>
      </c>
      <c r="I698" s="83">
        <v>222.7</v>
      </c>
      <c r="J698" s="83">
        <v>936.8</v>
      </c>
      <c r="K698" s="83">
        <v>0</v>
      </c>
      <c r="L698" s="83">
        <v>562</v>
      </c>
      <c r="M698" s="83">
        <v>105.30454545454501</v>
      </c>
      <c r="N698" s="83">
        <v>0</v>
      </c>
      <c r="O698" s="83">
        <v>0</v>
      </c>
      <c r="P698" s="83">
        <v>132.02188707912401</v>
      </c>
      <c r="Q698" s="83">
        <v>0</v>
      </c>
      <c r="R698" s="83">
        <v>0</v>
      </c>
      <c r="S698" s="83">
        <v>0</v>
      </c>
      <c r="T698" s="83">
        <v>0</v>
      </c>
      <c r="U698" s="83">
        <v>17</v>
      </c>
      <c r="V698" s="83">
        <v>21973.654375080801</v>
      </c>
      <c r="W698" s="83">
        <v>0</v>
      </c>
      <c r="X698" s="83">
        <v>0</v>
      </c>
      <c r="Y698" s="83">
        <v>0</v>
      </c>
      <c r="Z698" s="83">
        <v>0</v>
      </c>
      <c r="AA698" s="83">
        <v>200510.04560345001</v>
      </c>
      <c r="AB698" s="83">
        <v>1508287.14325778</v>
      </c>
      <c r="AC698" s="83">
        <v>22119</v>
      </c>
      <c r="AD698" s="83">
        <v>0</v>
      </c>
      <c r="AE698" s="83">
        <v>0</v>
      </c>
      <c r="AF698" s="83">
        <v>0</v>
      </c>
      <c r="AG698" s="83">
        <v>0</v>
      </c>
      <c r="AH698" s="83">
        <v>0</v>
      </c>
      <c r="AI698" s="83">
        <v>521892.05890663702</v>
      </c>
      <c r="AJ698" s="83">
        <v>0</v>
      </c>
      <c r="AK698" s="83">
        <v>3623144.1194092799</v>
      </c>
      <c r="AL698" s="83">
        <v>0</v>
      </c>
      <c r="AM698" s="83">
        <v>0</v>
      </c>
      <c r="AN698" s="83">
        <v>5897926.0215522302</v>
      </c>
      <c r="AO698" s="83">
        <v>0.64535353752444802</v>
      </c>
      <c r="AP698" s="83">
        <v>109.42041917212801</v>
      </c>
    </row>
    <row r="699" spans="1:42" x14ac:dyDescent="0.2">
      <c r="A699" s="83" t="s">
        <v>356</v>
      </c>
      <c r="B699" s="83">
        <v>2038</v>
      </c>
      <c r="C699" s="83" t="s">
        <v>333</v>
      </c>
      <c r="D699" s="83" t="s">
        <v>297</v>
      </c>
      <c r="E699" s="83">
        <v>0</v>
      </c>
      <c r="F699" s="83">
        <v>0</v>
      </c>
      <c r="G699" s="83">
        <v>0</v>
      </c>
      <c r="H699" s="83">
        <v>252.5</v>
      </c>
      <c r="I699" s="83">
        <v>222.7</v>
      </c>
      <c r="J699" s="83">
        <v>936.8</v>
      </c>
      <c r="K699" s="83">
        <v>0</v>
      </c>
      <c r="L699" s="83">
        <v>562</v>
      </c>
      <c r="M699" s="83">
        <v>110.008181818182</v>
      </c>
      <c r="N699" s="83">
        <v>0</v>
      </c>
      <c r="O699" s="83">
        <v>0</v>
      </c>
      <c r="P699" s="83">
        <v>139.41994968676201</v>
      </c>
      <c r="Q699" s="83">
        <v>0</v>
      </c>
      <c r="R699" s="83">
        <v>0</v>
      </c>
      <c r="S699" s="83">
        <v>0</v>
      </c>
      <c r="T699" s="83">
        <v>0</v>
      </c>
      <c r="U699" s="83">
        <v>17</v>
      </c>
      <c r="V699" s="83">
        <v>30288.082444470499</v>
      </c>
      <c r="W699" s="83">
        <v>0</v>
      </c>
      <c r="X699" s="83">
        <v>0</v>
      </c>
      <c r="Y699" s="83">
        <v>0</v>
      </c>
      <c r="Z699" s="83">
        <v>0</v>
      </c>
      <c r="AA699" s="83">
        <v>209466.22444363</v>
      </c>
      <c r="AB699" s="83">
        <v>1362989.1295449201</v>
      </c>
      <c r="AC699" s="83">
        <v>22119</v>
      </c>
      <c r="AD699" s="83">
        <v>0</v>
      </c>
      <c r="AE699" s="83">
        <v>0</v>
      </c>
      <c r="AF699" s="83">
        <v>0</v>
      </c>
      <c r="AG699" s="83">
        <v>0</v>
      </c>
      <c r="AH699" s="83">
        <v>0</v>
      </c>
      <c r="AI699" s="83">
        <v>514613.62603532401</v>
      </c>
      <c r="AJ699" s="83">
        <v>0</v>
      </c>
      <c r="AK699" s="83">
        <v>3604382.9736809698</v>
      </c>
      <c r="AL699" s="83">
        <v>0</v>
      </c>
      <c r="AM699" s="83">
        <v>0</v>
      </c>
      <c r="AN699" s="83">
        <v>5743859.0361493202</v>
      </c>
      <c r="AO699" s="83">
        <v>0.58467708699795995</v>
      </c>
      <c r="AP699" s="83">
        <v>101.79168453094999</v>
      </c>
    </row>
    <row r="700" spans="1:42" x14ac:dyDescent="0.2">
      <c r="A700" s="83" t="s">
        <v>356</v>
      </c>
      <c r="B700" s="83">
        <v>2040</v>
      </c>
      <c r="C700" s="83" t="s">
        <v>333</v>
      </c>
      <c r="D700" s="83" t="s">
        <v>297</v>
      </c>
      <c r="E700" s="83">
        <v>0</v>
      </c>
      <c r="F700" s="83">
        <v>0</v>
      </c>
      <c r="G700" s="83">
        <v>0</v>
      </c>
      <c r="H700" s="83">
        <v>43.5</v>
      </c>
      <c r="I700" s="83">
        <v>222.7</v>
      </c>
      <c r="J700" s="83">
        <v>936.8</v>
      </c>
      <c r="K700" s="83">
        <v>0</v>
      </c>
      <c r="L700" s="83">
        <v>562</v>
      </c>
      <c r="M700" s="83">
        <v>114.193636363636</v>
      </c>
      <c r="N700" s="83">
        <v>0</v>
      </c>
      <c r="O700" s="83">
        <v>0</v>
      </c>
      <c r="P700" s="83">
        <v>120.92637906645599</v>
      </c>
      <c r="Q700" s="83">
        <v>0</v>
      </c>
      <c r="R700" s="83">
        <v>0</v>
      </c>
      <c r="S700" s="83">
        <v>0</v>
      </c>
      <c r="T700" s="83">
        <v>0</v>
      </c>
      <c r="U700" s="83">
        <v>17</v>
      </c>
      <c r="V700" s="83">
        <v>16986.3311499991</v>
      </c>
      <c r="W700" s="83">
        <v>0</v>
      </c>
      <c r="X700" s="83">
        <v>0</v>
      </c>
      <c r="Y700" s="83">
        <v>0</v>
      </c>
      <c r="Z700" s="83">
        <v>0</v>
      </c>
      <c r="AA700" s="83">
        <v>217383.64749790999</v>
      </c>
      <c r="AB700" s="83">
        <v>1097315.75791801</v>
      </c>
      <c r="AC700" s="83">
        <v>3810.6</v>
      </c>
      <c r="AD700" s="83">
        <v>0</v>
      </c>
      <c r="AE700" s="83">
        <v>0</v>
      </c>
      <c r="AF700" s="83">
        <v>0</v>
      </c>
      <c r="AG700" s="83">
        <v>0</v>
      </c>
      <c r="AH700" s="83">
        <v>0</v>
      </c>
      <c r="AI700" s="83">
        <v>507544.24737172597</v>
      </c>
      <c r="AJ700" s="83">
        <v>0</v>
      </c>
      <c r="AK700" s="83">
        <v>3585278.3913148502</v>
      </c>
      <c r="AL700" s="83">
        <v>0</v>
      </c>
      <c r="AM700" s="83">
        <v>0</v>
      </c>
      <c r="AN700" s="83">
        <v>5428318.9752524998</v>
      </c>
      <c r="AO700" s="83">
        <v>0.46059744084655801</v>
      </c>
      <c r="AP700" s="83">
        <v>84.850842949061104</v>
      </c>
    </row>
    <row r="701" spans="1:42" x14ac:dyDescent="0.2">
      <c r="A701" s="83" t="s">
        <v>356</v>
      </c>
      <c r="B701" s="83">
        <v>2042</v>
      </c>
      <c r="C701" s="83" t="s">
        <v>333</v>
      </c>
      <c r="D701" s="83" t="s">
        <v>297</v>
      </c>
      <c r="E701" s="83">
        <v>0</v>
      </c>
      <c r="F701" s="83">
        <v>0</v>
      </c>
      <c r="G701" s="83">
        <v>0</v>
      </c>
      <c r="H701" s="83">
        <v>43.5</v>
      </c>
      <c r="I701" s="83">
        <v>170.8</v>
      </c>
      <c r="J701" s="83">
        <v>909.5</v>
      </c>
      <c r="K701" s="83">
        <v>0</v>
      </c>
      <c r="L701" s="83">
        <v>562</v>
      </c>
      <c r="M701" s="83">
        <v>118.568181818182</v>
      </c>
      <c r="N701" s="83">
        <v>0</v>
      </c>
      <c r="O701" s="83">
        <v>0</v>
      </c>
      <c r="P701" s="83">
        <v>104.52846813939399</v>
      </c>
      <c r="Q701" s="83">
        <v>0</v>
      </c>
      <c r="R701" s="83">
        <v>0</v>
      </c>
      <c r="S701" s="83">
        <v>0</v>
      </c>
      <c r="T701" s="83">
        <v>0</v>
      </c>
      <c r="U701" s="83">
        <v>17</v>
      </c>
      <c r="V701" s="83">
        <v>33605.231014812998</v>
      </c>
      <c r="W701" s="83">
        <v>0</v>
      </c>
      <c r="X701" s="83">
        <v>0</v>
      </c>
      <c r="Y701" s="83">
        <v>0</v>
      </c>
      <c r="Z701" s="83">
        <v>0</v>
      </c>
      <c r="AA701" s="83">
        <v>225557.07916049499</v>
      </c>
      <c r="AB701" s="83">
        <v>1294220.3703000001</v>
      </c>
      <c r="AC701" s="83">
        <v>3810.6</v>
      </c>
      <c r="AD701" s="83">
        <v>0</v>
      </c>
      <c r="AE701" s="83">
        <v>0</v>
      </c>
      <c r="AF701" s="83">
        <v>0</v>
      </c>
      <c r="AG701" s="83">
        <v>0</v>
      </c>
      <c r="AH701" s="83">
        <v>0</v>
      </c>
      <c r="AI701" s="83">
        <v>388201.35080858797</v>
      </c>
      <c r="AJ701" s="83">
        <v>0</v>
      </c>
      <c r="AK701" s="83">
        <v>3464253.9399322099</v>
      </c>
      <c r="AL701" s="83">
        <v>0</v>
      </c>
      <c r="AM701" s="83">
        <v>0</v>
      </c>
      <c r="AN701" s="83">
        <v>5409648.5712161101</v>
      </c>
      <c r="AO701" s="83">
        <v>0.54282480697727997</v>
      </c>
      <c r="AP701" s="83">
        <v>100.34382082887301</v>
      </c>
    </row>
    <row r="702" spans="1:42" x14ac:dyDescent="0.2">
      <c r="A702" s="83" t="s">
        <v>356</v>
      </c>
      <c r="B702" s="83">
        <v>2044</v>
      </c>
      <c r="C702" s="83" t="s">
        <v>333</v>
      </c>
      <c r="D702" s="83" t="s">
        <v>297</v>
      </c>
      <c r="E702" s="83">
        <v>0</v>
      </c>
      <c r="F702" s="83">
        <v>0</v>
      </c>
      <c r="G702" s="83">
        <v>0</v>
      </c>
      <c r="H702" s="83">
        <v>43.5</v>
      </c>
      <c r="I702" s="83">
        <v>169.4</v>
      </c>
      <c r="J702" s="83">
        <v>874.7</v>
      </c>
      <c r="K702" s="83">
        <v>0</v>
      </c>
      <c r="L702" s="83">
        <v>562</v>
      </c>
      <c r="M702" s="83">
        <v>123.880909090909</v>
      </c>
      <c r="N702" s="83">
        <v>0</v>
      </c>
      <c r="O702" s="83">
        <v>0</v>
      </c>
      <c r="P702" s="83">
        <v>86.540204531268699</v>
      </c>
      <c r="Q702" s="83">
        <v>0</v>
      </c>
      <c r="R702" s="83">
        <v>0</v>
      </c>
      <c r="S702" s="83">
        <v>0</v>
      </c>
      <c r="T702" s="83">
        <v>0</v>
      </c>
      <c r="U702" s="83">
        <v>17</v>
      </c>
      <c r="V702" s="83">
        <v>30483.865040264998</v>
      </c>
      <c r="W702" s="83">
        <v>0</v>
      </c>
      <c r="X702" s="83">
        <v>0</v>
      </c>
      <c r="Y702" s="83">
        <v>0</v>
      </c>
      <c r="Z702" s="83">
        <v>0</v>
      </c>
      <c r="AA702" s="83">
        <v>235810.89285182999</v>
      </c>
      <c r="AB702" s="83">
        <v>794842.40549999999</v>
      </c>
      <c r="AC702" s="83">
        <v>3810.6</v>
      </c>
      <c r="AD702" s="83">
        <v>0</v>
      </c>
      <c r="AE702" s="83">
        <v>0</v>
      </c>
      <c r="AF702" s="83">
        <v>0</v>
      </c>
      <c r="AG702" s="83">
        <v>0</v>
      </c>
      <c r="AH702" s="83">
        <v>0</v>
      </c>
      <c r="AI702" s="83">
        <v>379746.48484720098</v>
      </c>
      <c r="AJ702" s="83">
        <v>0</v>
      </c>
      <c r="AK702" s="83">
        <v>3315945.1728145601</v>
      </c>
      <c r="AL702" s="83">
        <v>0</v>
      </c>
      <c r="AM702" s="83">
        <v>0</v>
      </c>
      <c r="AN702" s="83">
        <v>4760639.4210538603</v>
      </c>
      <c r="AO702" s="83">
        <v>0.33428456887679903</v>
      </c>
      <c r="AP702" s="83">
        <v>70.218418013015395</v>
      </c>
    </row>
    <row r="703" spans="1:42" x14ac:dyDescent="0.2">
      <c r="A703" s="83" t="s">
        <v>356</v>
      </c>
      <c r="B703" s="83">
        <v>2046</v>
      </c>
      <c r="C703" s="83" t="s">
        <v>333</v>
      </c>
      <c r="D703" s="83" t="s">
        <v>297</v>
      </c>
      <c r="E703" s="83">
        <v>0</v>
      </c>
      <c r="F703" s="83">
        <v>0</v>
      </c>
      <c r="G703" s="83">
        <v>0</v>
      </c>
      <c r="H703" s="83">
        <v>43.5</v>
      </c>
      <c r="I703" s="83">
        <v>5</v>
      </c>
      <c r="J703" s="83">
        <v>574.70000000000005</v>
      </c>
      <c r="K703" s="83">
        <v>0</v>
      </c>
      <c r="L703" s="83">
        <v>1135.6906137547901</v>
      </c>
      <c r="M703" s="83">
        <v>129.69181818181801</v>
      </c>
      <c r="N703" s="83">
        <v>0</v>
      </c>
      <c r="O703" s="83">
        <v>0</v>
      </c>
      <c r="P703" s="83">
        <v>70.738569177600397</v>
      </c>
      <c r="Q703" s="83">
        <v>0</v>
      </c>
      <c r="R703" s="83">
        <v>0</v>
      </c>
      <c r="S703" s="83">
        <v>0</v>
      </c>
      <c r="T703" s="83">
        <v>0</v>
      </c>
      <c r="U703" s="83">
        <v>17</v>
      </c>
      <c r="V703" s="83">
        <v>28481.6987520082</v>
      </c>
      <c r="W703" s="83">
        <v>0</v>
      </c>
      <c r="X703" s="83">
        <v>0</v>
      </c>
      <c r="Y703" s="83">
        <v>0</v>
      </c>
      <c r="Z703" s="83">
        <v>0</v>
      </c>
      <c r="AA703" s="83">
        <v>246945.77300327001</v>
      </c>
      <c r="AB703" s="83">
        <v>3240397.4855130301</v>
      </c>
      <c r="AC703" s="83">
        <v>3810.6</v>
      </c>
      <c r="AD703" s="83">
        <v>0</v>
      </c>
      <c r="AE703" s="83">
        <v>0</v>
      </c>
      <c r="AF703" s="83">
        <v>0</v>
      </c>
      <c r="AG703" s="83">
        <v>0</v>
      </c>
      <c r="AH703" s="83">
        <v>0</v>
      </c>
      <c r="AI703" s="83">
        <v>11252.310860231901</v>
      </c>
      <c r="AJ703" s="83">
        <v>0</v>
      </c>
      <c r="AK703" s="83">
        <v>2189229.94957917</v>
      </c>
      <c r="AL703" s="83">
        <v>0</v>
      </c>
      <c r="AM703" s="83">
        <v>0</v>
      </c>
      <c r="AN703" s="83">
        <v>5720117.8177077202</v>
      </c>
      <c r="AO703" s="83">
        <v>1.18424641458028</v>
      </c>
      <c r="AP703" s="83">
        <v>207.031822126848</v>
      </c>
    </row>
    <row r="704" spans="1:42" x14ac:dyDescent="0.2">
      <c r="A704" s="83" t="s">
        <v>356</v>
      </c>
      <c r="B704" s="83">
        <v>2048</v>
      </c>
      <c r="C704" s="83" t="s">
        <v>333</v>
      </c>
      <c r="D704" s="83" t="s">
        <v>297</v>
      </c>
      <c r="E704" s="83">
        <v>0</v>
      </c>
      <c r="F704" s="83">
        <v>0</v>
      </c>
      <c r="G704" s="83">
        <v>0</v>
      </c>
      <c r="H704" s="83">
        <v>43.5</v>
      </c>
      <c r="I704" s="83">
        <v>139.631384615385</v>
      </c>
      <c r="J704" s="83">
        <v>220.5</v>
      </c>
      <c r="K704" s="83">
        <v>0</v>
      </c>
      <c r="L704" s="83">
        <v>1866.27105541367</v>
      </c>
      <c r="M704" s="83">
        <v>135.36181818181799</v>
      </c>
      <c r="N704" s="83">
        <v>0</v>
      </c>
      <c r="O704" s="83">
        <v>0</v>
      </c>
      <c r="P704" s="83">
        <v>118.29653934710301</v>
      </c>
      <c r="Q704" s="83">
        <v>0</v>
      </c>
      <c r="R704" s="83">
        <v>0</v>
      </c>
      <c r="S704" s="83">
        <v>0</v>
      </c>
      <c r="T704" s="83">
        <v>0</v>
      </c>
      <c r="U704" s="83">
        <v>17</v>
      </c>
      <c r="V704" s="83">
        <v>170490.33037940101</v>
      </c>
      <c r="W704" s="83">
        <v>0</v>
      </c>
      <c r="X704" s="83">
        <v>0</v>
      </c>
      <c r="Y704" s="83">
        <v>0</v>
      </c>
      <c r="Z704" s="83">
        <v>0</v>
      </c>
      <c r="AA704" s="83">
        <v>257742.00172885999</v>
      </c>
      <c r="AB704" s="83">
        <v>7168837.13050164</v>
      </c>
      <c r="AC704" s="83">
        <v>3810.6</v>
      </c>
      <c r="AD704" s="83">
        <v>0</v>
      </c>
      <c r="AE704" s="83">
        <v>0</v>
      </c>
      <c r="AF704" s="83">
        <v>0</v>
      </c>
      <c r="AG704" s="83">
        <v>0</v>
      </c>
      <c r="AH704" s="83">
        <v>0</v>
      </c>
      <c r="AI704" s="83">
        <v>365893.68532998703</v>
      </c>
      <c r="AJ704" s="83">
        <v>0</v>
      </c>
      <c r="AK704" s="83">
        <v>896906.08497649</v>
      </c>
      <c r="AL704" s="83">
        <v>0</v>
      </c>
      <c r="AM704" s="83">
        <v>0</v>
      </c>
      <c r="AN704" s="83">
        <v>8863679.8329163902</v>
      </c>
      <c r="AO704" s="83">
        <v>2.5910032616622298</v>
      </c>
      <c r="AP704" s="83">
        <v>292.31688311215999</v>
      </c>
    </row>
    <row r="705" spans="1:42" x14ac:dyDescent="0.2">
      <c r="A705" s="83" t="s">
        <v>356</v>
      </c>
      <c r="B705" s="83">
        <v>2050</v>
      </c>
      <c r="C705" s="83" t="s">
        <v>333</v>
      </c>
      <c r="D705" s="83" t="s">
        <v>297</v>
      </c>
      <c r="E705" s="83">
        <v>0</v>
      </c>
      <c r="F705" s="83">
        <v>0</v>
      </c>
      <c r="G705" s="83">
        <v>0</v>
      </c>
      <c r="H705" s="83">
        <v>43.5</v>
      </c>
      <c r="I705" s="83">
        <v>144.631384615385</v>
      </c>
      <c r="J705" s="83">
        <v>26.213649961117302</v>
      </c>
      <c r="K705" s="83">
        <v>0</v>
      </c>
      <c r="L705" s="83">
        <v>2045.25789563388</v>
      </c>
      <c r="M705" s="83">
        <v>141.244545454545</v>
      </c>
      <c r="N705" s="83">
        <v>0</v>
      </c>
      <c r="O705" s="83">
        <v>0</v>
      </c>
      <c r="P705" s="83">
        <v>124.424144726167</v>
      </c>
      <c r="Q705" s="83">
        <v>0</v>
      </c>
      <c r="R705" s="83">
        <v>0</v>
      </c>
      <c r="S705" s="83">
        <v>0</v>
      </c>
      <c r="T705" s="83">
        <v>0</v>
      </c>
      <c r="U705" s="83">
        <v>17</v>
      </c>
      <c r="V705" s="83">
        <v>64808.581109788502</v>
      </c>
      <c r="W705" s="83">
        <v>0</v>
      </c>
      <c r="X705" s="83">
        <v>0</v>
      </c>
      <c r="Y705" s="83">
        <v>0</v>
      </c>
      <c r="Z705" s="83">
        <v>0</v>
      </c>
      <c r="AA705" s="83">
        <v>268943.28376883001</v>
      </c>
      <c r="AB705" s="83">
        <v>7366117.7981992904</v>
      </c>
      <c r="AC705" s="83">
        <v>3810.6</v>
      </c>
      <c r="AD705" s="83">
        <v>0</v>
      </c>
      <c r="AE705" s="83">
        <v>0</v>
      </c>
      <c r="AF705" s="83">
        <v>0</v>
      </c>
      <c r="AG705" s="83">
        <v>0</v>
      </c>
      <c r="AH705" s="83">
        <v>0</v>
      </c>
      <c r="AI705" s="83">
        <v>433776.15090009698</v>
      </c>
      <c r="AJ705" s="83">
        <v>0</v>
      </c>
      <c r="AK705" s="83">
        <v>98775.682627708098</v>
      </c>
      <c r="AL705" s="83">
        <v>0</v>
      </c>
      <c r="AM705" s="83">
        <v>0</v>
      </c>
      <c r="AN705" s="83">
        <v>8236232.0966057098</v>
      </c>
      <c r="AO705" s="83">
        <v>2.64016516387517</v>
      </c>
      <c r="AP705" s="83">
        <v>320.55497379235101</v>
      </c>
    </row>
    <row r="706" spans="1:42" x14ac:dyDescent="0.2">
      <c r="A706" s="83" t="s">
        <v>357</v>
      </c>
      <c r="B706" s="83">
        <v>2020</v>
      </c>
      <c r="C706" s="83" t="s">
        <v>358</v>
      </c>
      <c r="D706" s="83" t="s">
        <v>297</v>
      </c>
      <c r="E706" s="83">
        <v>0</v>
      </c>
      <c r="F706" s="83">
        <v>2085</v>
      </c>
      <c r="G706" s="83">
        <v>0</v>
      </c>
      <c r="H706" s="83">
        <v>1821.3</v>
      </c>
      <c r="I706" s="83">
        <v>0</v>
      </c>
      <c r="J706" s="83">
        <v>7416</v>
      </c>
      <c r="K706" s="83">
        <v>0</v>
      </c>
      <c r="L706" s="83">
        <v>502</v>
      </c>
      <c r="M706" s="83">
        <v>41.571818181818202</v>
      </c>
      <c r="N706" s="83">
        <v>0</v>
      </c>
      <c r="O706" s="83">
        <v>0</v>
      </c>
      <c r="P706" s="83">
        <v>0</v>
      </c>
      <c r="Q706" s="83">
        <v>0</v>
      </c>
      <c r="R706" s="83">
        <v>0</v>
      </c>
      <c r="S706" s="83">
        <v>0</v>
      </c>
      <c r="T706" s="83">
        <v>0</v>
      </c>
      <c r="U706" s="83">
        <v>1272</v>
      </c>
      <c r="V706" s="83">
        <v>0</v>
      </c>
      <c r="W706" s="83">
        <v>0</v>
      </c>
      <c r="X706" s="83">
        <v>0</v>
      </c>
      <c r="Y706" s="83">
        <v>0</v>
      </c>
      <c r="Z706" s="83">
        <v>0</v>
      </c>
      <c r="AA706" s="83">
        <v>76172.722320059998</v>
      </c>
      <c r="AB706" s="83">
        <v>3665055.7760000001</v>
      </c>
      <c r="AC706" s="83">
        <v>1155881.75408747</v>
      </c>
      <c r="AD706" s="83">
        <v>0</v>
      </c>
      <c r="AE706" s="83">
        <v>0</v>
      </c>
      <c r="AF706" s="83">
        <v>0</v>
      </c>
      <c r="AG706" s="83">
        <v>353808.19902856601</v>
      </c>
      <c r="AH706" s="83">
        <v>0</v>
      </c>
      <c r="AI706" s="83">
        <v>0</v>
      </c>
      <c r="AJ706" s="83">
        <v>0</v>
      </c>
      <c r="AK706" s="83">
        <v>27694379.579216</v>
      </c>
      <c r="AL706" s="83">
        <v>0</v>
      </c>
      <c r="AM706" s="83">
        <v>0</v>
      </c>
      <c r="AN706" s="83">
        <v>32945298.030652098</v>
      </c>
      <c r="AO706" s="83">
        <v>2.6511106420707198</v>
      </c>
      <c r="AP706" s="83">
        <v>80.470076173059297</v>
      </c>
    </row>
    <row r="707" spans="1:42" x14ac:dyDescent="0.2">
      <c r="A707" s="83" t="s">
        <v>357</v>
      </c>
      <c r="B707" s="83">
        <v>2022</v>
      </c>
      <c r="C707" s="83" t="s">
        <v>358</v>
      </c>
      <c r="D707" s="83" t="s">
        <v>297</v>
      </c>
      <c r="E707" s="83">
        <v>0</v>
      </c>
      <c r="F707" s="83">
        <v>2085</v>
      </c>
      <c r="G707" s="83">
        <v>0</v>
      </c>
      <c r="H707" s="83">
        <v>1805.3</v>
      </c>
      <c r="I707" s="83">
        <v>0</v>
      </c>
      <c r="J707" s="83">
        <v>8216</v>
      </c>
      <c r="K707" s="83">
        <v>0</v>
      </c>
      <c r="L707" s="83">
        <v>502</v>
      </c>
      <c r="M707" s="83">
        <v>44.781818181818203</v>
      </c>
      <c r="N707" s="83">
        <v>0</v>
      </c>
      <c r="O707" s="83">
        <v>0</v>
      </c>
      <c r="P707" s="83">
        <v>0</v>
      </c>
      <c r="Q707" s="83">
        <v>0</v>
      </c>
      <c r="R707" s="83">
        <v>0</v>
      </c>
      <c r="S707" s="83">
        <v>0</v>
      </c>
      <c r="T707" s="83">
        <v>0</v>
      </c>
      <c r="U707" s="83">
        <v>1165</v>
      </c>
      <c r="V707" s="83">
        <v>0</v>
      </c>
      <c r="W707" s="83">
        <v>0</v>
      </c>
      <c r="X707" s="83">
        <v>0</v>
      </c>
      <c r="Y707" s="83">
        <v>549718.4</v>
      </c>
      <c r="Z707" s="83">
        <v>0</v>
      </c>
      <c r="AA707" s="83">
        <v>82054.457816399998</v>
      </c>
      <c r="AB707" s="83">
        <v>3504758.9945341898</v>
      </c>
      <c r="AC707" s="83">
        <v>814142.55829973402</v>
      </c>
      <c r="AD707" s="83">
        <v>0</v>
      </c>
      <c r="AE707" s="83">
        <v>0</v>
      </c>
      <c r="AF707" s="83">
        <v>0</v>
      </c>
      <c r="AG707" s="83">
        <v>228719.07692307699</v>
      </c>
      <c r="AH707" s="83">
        <v>0</v>
      </c>
      <c r="AI707" s="83">
        <v>0</v>
      </c>
      <c r="AJ707" s="83">
        <v>0</v>
      </c>
      <c r="AK707" s="83">
        <v>31478232.553390499</v>
      </c>
      <c r="AL707" s="83">
        <v>0</v>
      </c>
      <c r="AM707" s="83">
        <v>0</v>
      </c>
      <c r="AN707" s="83">
        <v>36657626.040963903</v>
      </c>
      <c r="AO707" s="83">
        <v>2.8415387384315198</v>
      </c>
      <c r="AP707" s="83">
        <v>77.515623495536005</v>
      </c>
    </row>
    <row r="708" spans="1:42" x14ac:dyDescent="0.2">
      <c r="A708" s="83" t="s">
        <v>357</v>
      </c>
      <c r="B708" s="83">
        <v>2024</v>
      </c>
      <c r="C708" s="83" t="s">
        <v>358</v>
      </c>
      <c r="D708" s="83" t="s">
        <v>297</v>
      </c>
      <c r="E708" s="83">
        <v>0</v>
      </c>
      <c r="F708" s="83">
        <v>2085</v>
      </c>
      <c r="G708" s="83">
        <v>0</v>
      </c>
      <c r="H708" s="83">
        <v>1789.3</v>
      </c>
      <c r="I708" s="83">
        <v>6335.3206821960703</v>
      </c>
      <c r="J708" s="83">
        <v>8216</v>
      </c>
      <c r="K708" s="83">
        <v>0</v>
      </c>
      <c r="L708" s="83">
        <v>502</v>
      </c>
      <c r="M708" s="83">
        <v>51.192727272727197</v>
      </c>
      <c r="N708" s="83">
        <v>0</v>
      </c>
      <c r="O708" s="83">
        <v>0</v>
      </c>
      <c r="P708" s="83">
        <v>0</v>
      </c>
      <c r="Q708" s="83">
        <v>0</v>
      </c>
      <c r="R708" s="83">
        <v>0</v>
      </c>
      <c r="S708" s="83">
        <v>0</v>
      </c>
      <c r="T708" s="83">
        <v>0</v>
      </c>
      <c r="U708" s="83">
        <v>920</v>
      </c>
      <c r="V708" s="83">
        <v>0</v>
      </c>
      <c r="W708" s="83">
        <v>0</v>
      </c>
      <c r="X708" s="83">
        <v>0</v>
      </c>
      <c r="Y708" s="83">
        <v>0</v>
      </c>
      <c r="Z708" s="83">
        <v>0</v>
      </c>
      <c r="AA708" s="83">
        <v>93801.271387679997</v>
      </c>
      <c r="AB708" s="83">
        <v>1481803.06769896</v>
      </c>
      <c r="AC708" s="83">
        <v>156742.68</v>
      </c>
      <c r="AD708" s="83">
        <v>0</v>
      </c>
      <c r="AE708" s="83">
        <v>0</v>
      </c>
      <c r="AF708" s="83">
        <v>0</v>
      </c>
      <c r="AG708" s="83">
        <v>0</v>
      </c>
      <c r="AH708" s="83">
        <v>0</v>
      </c>
      <c r="AI708" s="83">
        <v>17429972.754004899</v>
      </c>
      <c r="AJ708" s="83">
        <v>0</v>
      </c>
      <c r="AK708" s="83">
        <v>30867229.9443857</v>
      </c>
      <c r="AL708" s="83">
        <v>0</v>
      </c>
      <c r="AM708" s="83">
        <v>0</v>
      </c>
      <c r="AN708" s="83">
        <v>50029549.717477299</v>
      </c>
      <c r="AO708" s="83">
        <v>0.76651644559597698</v>
      </c>
      <c r="AP708" s="83">
        <v>15.3212741254835</v>
      </c>
    </row>
    <row r="709" spans="1:42" x14ac:dyDescent="0.2">
      <c r="A709" s="83" t="s">
        <v>357</v>
      </c>
      <c r="B709" s="83">
        <v>2026</v>
      </c>
      <c r="C709" s="83" t="s">
        <v>358</v>
      </c>
      <c r="D709" s="83" t="s">
        <v>297</v>
      </c>
      <c r="E709" s="83">
        <v>0</v>
      </c>
      <c r="F709" s="83">
        <v>2085</v>
      </c>
      <c r="G709" s="83">
        <v>0</v>
      </c>
      <c r="H709" s="83">
        <v>1789.3</v>
      </c>
      <c r="I709" s="83">
        <v>8724.9274850480397</v>
      </c>
      <c r="J709" s="83">
        <v>8216</v>
      </c>
      <c r="K709" s="83">
        <v>0</v>
      </c>
      <c r="L709" s="83">
        <v>502</v>
      </c>
      <c r="M709" s="83">
        <v>65.677272727272694</v>
      </c>
      <c r="N709" s="83">
        <v>0</v>
      </c>
      <c r="O709" s="83">
        <v>0</v>
      </c>
      <c r="P709" s="83">
        <v>61.903867334382497</v>
      </c>
      <c r="Q709" s="83">
        <v>0</v>
      </c>
      <c r="R709" s="83">
        <v>0</v>
      </c>
      <c r="S709" s="83">
        <v>0</v>
      </c>
      <c r="T709" s="83">
        <v>0</v>
      </c>
      <c r="U709" s="83">
        <v>920</v>
      </c>
      <c r="V709" s="83">
        <v>23039.198644447999</v>
      </c>
      <c r="W709" s="83">
        <v>0</v>
      </c>
      <c r="X709" s="83">
        <v>0</v>
      </c>
      <c r="Y709" s="83">
        <v>0</v>
      </c>
      <c r="Z709" s="83">
        <v>0</v>
      </c>
      <c r="AA709" s="83">
        <v>120341.5409043</v>
      </c>
      <c r="AB709" s="83">
        <v>1054174.40162006</v>
      </c>
      <c r="AC709" s="83">
        <v>156742.68</v>
      </c>
      <c r="AD709" s="83">
        <v>0</v>
      </c>
      <c r="AE709" s="83">
        <v>0</v>
      </c>
      <c r="AF709" s="83">
        <v>0</v>
      </c>
      <c r="AG709" s="83">
        <v>0</v>
      </c>
      <c r="AH709" s="83">
        <v>0</v>
      </c>
      <c r="AI709" s="83">
        <v>24046698.3928097</v>
      </c>
      <c r="AJ709" s="83">
        <v>0</v>
      </c>
      <c r="AK709" s="83">
        <v>30546956.980054401</v>
      </c>
      <c r="AL709" s="83">
        <v>0</v>
      </c>
      <c r="AM709" s="83">
        <v>0</v>
      </c>
      <c r="AN709" s="83">
        <v>55947953.194032997</v>
      </c>
      <c r="AO709" s="83">
        <v>0.57382142681714099</v>
      </c>
      <c r="AP709" s="83">
        <v>10.2563435131768</v>
      </c>
    </row>
    <row r="710" spans="1:42" x14ac:dyDescent="0.2">
      <c r="A710" s="83" t="s">
        <v>357</v>
      </c>
      <c r="B710" s="83">
        <v>2028</v>
      </c>
      <c r="C710" s="83" t="s">
        <v>358</v>
      </c>
      <c r="D710" s="83" t="s">
        <v>297</v>
      </c>
      <c r="E710" s="83">
        <v>0</v>
      </c>
      <c r="F710" s="83">
        <v>1067</v>
      </c>
      <c r="G710" s="83">
        <v>0</v>
      </c>
      <c r="H710" s="83">
        <v>1789.3</v>
      </c>
      <c r="I710" s="83">
        <v>8724.9274850480397</v>
      </c>
      <c r="J710" s="83">
        <v>8216</v>
      </c>
      <c r="K710" s="83">
        <v>0</v>
      </c>
      <c r="L710" s="83">
        <v>502</v>
      </c>
      <c r="M710" s="83">
        <v>94.704545454545396</v>
      </c>
      <c r="N710" s="83">
        <v>0</v>
      </c>
      <c r="O710" s="83">
        <v>0</v>
      </c>
      <c r="P710" s="83">
        <v>90.334619662073493</v>
      </c>
      <c r="Q710" s="83">
        <v>0</v>
      </c>
      <c r="R710" s="83">
        <v>0</v>
      </c>
      <c r="S710" s="83">
        <v>0</v>
      </c>
      <c r="T710" s="83">
        <v>0</v>
      </c>
      <c r="U710" s="83">
        <v>730</v>
      </c>
      <c r="V710" s="83">
        <v>26048.763885737499</v>
      </c>
      <c r="W710" s="83">
        <v>0</v>
      </c>
      <c r="X710" s="83">
        <v>0</v>
      </c>
      <c r="Y710" s="83">
        <v>0</v>
      </c>
      <c r="Z710" s="83">
        <v>0</v>
      </c>
      <c r="AA710" s="83">
        <v>173528.6874345</v>
      </c>
      <c r="AB710" s="83">
        <v>565128.43824709696</v>
      </c>
      <c r="AC710" s="83">
        <v>156742.68</v>
      </c>
      <c r="AD710" s="83">
        <v>0</v>
      </c>
      <c r="AE710" s="83">
        <v>0</v>
      </c>
      <c r="AF710" s="83">
        <v>0</v>
      </c>
      <c r="AG710" s="83">
        <v>0</v>
      </c>
      <c r="AH710" s="83">
        <v>0</v>
      </c>
      <c r="AI710" s="83">
        <v>23711857.332476899</v>
      </c>
      <c r="AJ710" s="83">
        <v>0</v>
      </c>
      <c r="AK710" s="83">
        <v>29762136.439575899</v>
      </c>
      <c r="AL710" s="83">
        <v>0</v>
      </c>
      <c r="AM710" s="83">
        <v>0</v>
      </c>
      <c r="AN710" s="83">
        <v>54395442.341620103</v>
      </c>
      <c r="AO710" s="83">
        <v>0.35478611841140101</v>
      </c>
      <c r="AP710" s="83">
        <v>6.5223500929220197</v>
      </c>
    </row>
    <row r="711" spans="1:42" x14ac:dyDescent="0.2">
      <c r="A711" s="83" t="s">
        <v>357</v>
      </c>
      <c r="B711" s="83">
        <v>2030</v>
      </c>
      <c r="C711" s="83" t="s">
        <v>358</v>
      </c>
      <c r="D711" s="83" t="s">
        <v>297</v>
      </c>
      <c r="E711" s="83">
        <v>0</v>
      </c>
      <c r="F711" s="83">
        <v>1067</v>
      </c>
      <c r="G711" s="83">
        <v>0</v>
      </c>
      <c r="H711" s="83">
        <v>1789.3</v>
      </c>
      <c r="I711" s="83">
        <v>8724.9274850480397</v>
      </c>
      <c r="J711" s="83">
        <v>8216</v>
      </c>
      <c r="K711" s="83">
        <v>0</v>
      </c>
      <c r="L711" s="83">
        <v>502</v>
      </c>
      <c r="M711" s="83">
        <v>152.08000000000001</v>
      </c>
      <c r="N711" s="83">
        <v>0</v>
      </c>
      <c r="O711" s="83">
        <v>0</v>
      </c>
      <c r="P711" s="83">
        <v>489.20928994445001</v>
      </c>
      <c r="Q711" s="83">
        <v>0</v>
      </c>
      <c r="R711" s="83">
        <v>0</v>
      </c>
      <c r="S711" s="83">
        <v>0</v>
      </c>
      <c r="T711" s="83">
        <v>0</v>
      </c>
      <c r="U711" s="83">
        <v>486</v>
      </c>
      <c r="V711" s="83">
        <v>868042.74288921105</v>
      </c>
      <c r="W711" s="83">
        <v>0</v>
      </c>
      <c r="X711" s="83">
        <v>0</v>
      </c>
      <c r="Y711" s="83">
        <v>0</v>
      </c>
      <c r="Z711" s="83">
        <v>0</v>
      </c>
      <c r="AA711" s="83">
        <v>278658.67111632001</v>
      </c>
      <c r="AB711" s="83">
        <v>603417.14990962902</v>
      </c>
      <c r="AC711" s="83">
        <v>156742.68</v>
      </c>
      <c r="AD711" s="83">
        <v>0</v>
      </c>
      <c r="AE711" s="83">
        <v>0</v>
      </c>
      <c r="AF711" s="83">
        <v>0</v>
      </c>
      <c r="AG711" s="83">
        <v>0</v>
      </c>
      <c r="AH711" s="83">
        <v>0</v>
      </c>
      <c r="AI711" s="83">
        <v>23380817.492996499</v>
      </c>
      <c r="AJ711" s="83">
        <v>0</v>
      </c>
      <c r="AK711" s="83">
        <v>28571523.939500399</v>
      </c>
      <c r="AL711" s="83">
        <v>0</v>
      </c>
      <c r="AM711" s="83">
        <v>0</v>
      </c>
      <c r="AN711" s="83">
        <v>53859202.676412098</v>
      </c>
      <c r="AO711" s="83">
        <v>0.37192414575154997</v>
      </c>
      <c r="AP711" s="83">
        <v>6.9054892621801702</v>
      </c>
    </row>
    <row r="712" spans="1:42" x14ac:dyDescent="0.2">
      <c r="A712" s="83" t="s">
        <v>357</v>
      </c>
      <c r="B712" s="83">
        <v>2032</v>
      </c>
      <c r="C712" s="83" t="s">
        <v>358</v>
      </c>
      <c r="D712" s="83" t="s">
        <v>297</v>
      </c>
      <c r="E712" s="83">
        <v>0</v>
      </c>
      <c r="F712" s="83">
        <v>1067</v>
      </c>
      <c r="G712" s="83">
        <v>0</v>
      </c>
      <c r="H712" s="83">
        <v>1789.3</v>
      </c>
      <c r="I712" s="83">
        <v>8724.9274850480397</v>
      </c>
      <c r="J712" s="83">
        <v>8055.99999999999</v>
      </c>
      <c r="K712" s="83">
        <v>0</v>
      </c>
      <c r="L712" s="83">
        <v>502</v>
      </c>
      <c r="M712" s="83">
        <v>222.66545454545499</v>
      </c>
      <c r="N712" s="83">
        <v>0</v>
      </c>
      <c r="O712" s="83">
        <v>0</v>
      </c>
      <c r="P712" s="83">
        <v>1691.0841592142999</v>
      </c>
      <c r="Q712" s="83">
        <v>0</v>
      </c>
      <c r="R712" s="83">
        <v>0</v>
      </c>
      <c r="S712" s="83">
        <v>0</v>
      </c>
      <c r="T712" s="83">
        <v>0</v>
      </c>
      <c r="U712" s="83">
        <v>243</v>
      </c>
      <c r="V712" s="83">
        <v>1369730.6316196299</v>
      </c>
      <c r="W712" s="83">
        <v>0</v>
      </c>
      <c r="X712" s="83">
        <v>0</v>
      </c>
      <c r="Y712" s="83">
        <v>0</v>
      </c>
      <c r="Z712" s="83">
        <v>0</v>
      </c>
      <c r="AA712" s="83">
        <v>407993.55383448</v>
      </c>
      <c r="AB712" s="83">
        <v>559887.89250833599</v>
      </c>
      <c r="AC712" s="83">
        <v>156742.68</v>
      </c>
      <c r="AD712" s="83">
        <v>0</v>
      </c>
      <c r="AE712" s="83">
        <v>0</v>
      </c>
      <c r="AF712" s="83">
        <v>0</v>
      </c>
      <c r="AG712" s="83">
        <v>0</v>
      </c>
      <c r="AH712" s="83">
        <v>0</v>
      </c>
      <c r="AI712" s="83">
        <v>23055692.719868101</v>
      </c>
      <c r="AJ712" s="83">
        <v>0</v>
      </c>
      <c r="AK712" s="83">
        <v>28721808.683356799</v>
      </c>
      <c r="AL712" s="83">
        <v>0</v>
      </c>
      <c r="AM712" s="83">
        <v>0</v>
      </c>
      <c r="AN712" s="83">
        <v>54271856.1611875</v>
      </c>
      <c r="AO712" s="83">
        <v>0.35244045013873099</v>
      </c>
      <c r="AP712" s="83">
        <v>6.4939818732564101</v>
      </c>
    </row>
    <row r="713" spans="1:42" x14ac:dyDescent="0.2">
      <c r="A713" s="83" t="s">
        <v>357</v>
      </c>
      <c r="B713" s="83">
        <v>2034</v>
      </c>
      <c r="C713" s="83" t="s">
        <v>358</v>
      </c>
      <c r="D713" s="83" t="s">
        <v>297</v>
      </c>
      <c r="E713" s="83">
        <v>0</v>
      </c>
      <c r="F713" s="83">
        <v>1067</v>
      </c>
      <c r="G713" s="83">
        <v>0</v>
      </c>
      <c r="H713" s="83">
        <v>1789.3</v>
      </c>
      <c r="I713" s="83">
        <v>8724.9274850480397</v>
      </c>
      <c r="J713" s="83">
        <v>8052.99999999999</v>
      </c>
      <c r="K713" s="83">
        <v>0</v>
      </c>
      <c r="L713" s="83">
        <v>502</v>
      </c>
      <c r="M713" s="83">
        <v>295.92636363636399</v>
      </c>
      <c r="N713" s="83">
        <v>0</v>
      </c>
      <c r="O713" s="83">
        <v>0</v>
      </c>
      <c r="P713" s="83">
        <v>1941.7469780996801</v>
      </c>
      <c r="Q713" s="83">
        <v>0</v>
      </c>
      <c r="R713" s="83">
        <v>0</v>
      </c>
      <c r="S713" s="83">
        <v>0</v>
      </c>
      <c r="T713" s="83">
        <v>0</v>
      </c>
      <c r="U713" s="83">
        <v>0</v>
      </c>
      <c r="V713" s="83">
        <v>416976.64275759202</v>
      </c>
      <c r="W713" s="83">
        <v>0</v>
      </c>
      <c r="X713" s="83">
        <v>0</v>
      </c>
      <c r="Y713" s="83">
        <v>0</v>
      </c>
      <c r="Z713" s="83">
        <v>0</v>
      </c>
      <c r="AA713" s="83">
        <v>542230.71567066002</v>
      </c>
      <c r="AB713" s="83">
        <v>387339.76340023498</v>
      </c>
      <c r="AC713" s="83">
        <v>156742.68</v>
      </c>
      <c r="AD713" s="83">
        <v>0</v>
      </c>
      <c r="AE713" s="83">
        <v>0</v>
      </c>
      <c r="AF713" s="83">
        <v>0</v>
      </c>
      <c r="AG713" s="83">
        <v>0</v>
      </c>
      <c r="AH713" s="83">
        <v>0</v>
      </c>
      <c r="AI713" s="83">
        <v>22734369.167592399</v>
      </c>
      <c r="AJ713" s="83">
        <v>0</v>
      </c>
      <c r="AK713" s="83">
        <v>29004599.962831501</v>
      </c>
      <c r="AL713" s="83">
        <v>0</v>
      </c>
      <c r="AM713" s="83">
        <v>0</v>
      </c>
      <c r="AN713" s="83">
        <v>53242258.932252496</v>
      </c>
      <c r="AO713" s="83">
        <v>0.27520790754994501</v>
      </c>
      <c r="AP713" s="83">
        <v>5.1689750410501896</v>
      </c>
    </row>
    <row r="714" spans="1:42" x14ac:dyDescent="0.2">
      <c r="A714" s="83" t="s">
        <v>357</v>
      </c>
      <c r="B714" s="83">
        <v>2036</v>
      </c>
      <c r="C714" s="83" t="s">
        <v>358</v>
      </c>
      <c r="D714" s="83" t="s">
        <v>297</v>
      </c>
      <c r="E714" s="83">
        <v>0</v>
      </c>
      <c r="F714" s="83">
        <v>1067</v>
      </c>
      <c r="G714" s="83">
        <v>0</v>
      </c>
      <c r="H714" s="83">
        <v>1789.3</v>
      </c>
      <c r="I714" s="83">
        <v>8724.9274850480397</v>
      </c>
      <c r="J714" s="83">
        <v>8042.99999999999</v>
      </c>
      <c r="K714" s="83">
        <v>0</v>
      </c>
      <c r="L714" s="83">
        <v>502</v>
      </c>
      <c r="M714" s="83">
        <v>363.38454545454499</v>
      </c>
      <c r="N714" s="83">
        <v>0</v>
      </c>
      <c r="O714" s="83">
        <v>0</v>
      </c>
      <c r="P714" s="83">
        <v>2062.82713057207</v>
      </c>
      <c r="Q714" s="83">
        <v>0</v>
      </c>
      <c r="R714" s="83">
        <v>0</v>
      </c>
      <c r="S714" s="83">
        <v>0</v>
      </c>
      <c r="T714" s="83">
        <v>0</v>
      </c>
      <c r="U714" s="83">
        <v>0</v>
      </c>
      <c r="V714" s="83">
        <v>241798.798481014</v>
      </c>
      <c r="W714" s="83">
        <v>0</v>
      </c>
      <c r="X714" s="83">
        <v>0</v>
      </c>
      <c r="Y714" s="83">
        <v>0</v>
      </c>
      <c r="Z714" s="83">
        <v>0</v>
      </c>
      <c r="AA714" s="83">
        <v>665835.44542721997</v>
      </c>
      <c r="AB714" s="83">
        <v>495997.39551834099</v>
      </c>
      <c r="AC714" s="83">
        <v>156742.68</v>
      </c>
      <c r="AD714" s="83">
        <v>0</v>
      </c>
      <c r="AE714" s="83">
        <v>0</v>
      </c>
      <c r="AF714" s="83">
        <v>0</v>
      </c>
      <c r="AG714" s="83">
        <v>0</v>
      </c>
      <c r="AH714" s="83">
        <v>0</v>
      </c>
      <c r="AI714" s="83">
        <v>22417217.684393201</v>
      </c>
      <c r="AJ714" s="83">
        <v>0</v>
      </c>
      <c r="AK714" s="83">
        <v>28889952.9709059</v>
      </c>
      <c r="AL714" s="83">
        <v>0</v>
      </c>
      <c r="AM714" s="83">
        <v>0</v>
      </c>
      <c r="AN714" s="83">
        <v>52867544.974725701</v>
      </c>
      <c r="AO714" s="83">
        <v>0.32384306368600801</v>
      </c>
      <c r="AP714" s="83">
        <v>6.1255551745560997</v>
      </c>
    </row>
    <row r="715" spans="1:42" x14ac:dyDescent="0.2">
      <c r="A715" s="83" t="s">
        <v>357</v>
      </c>
      <c r="B715" s="83">
        <v>2038</v>
      </c>
      <c r="C715" s="83" t="s">
        <v>358</v>
      </c>
      <c r="D715" s="83" t="s">
        <v>297</v>
      </c>
      <c r="E715" s="83">
        <v>0</v>
      </c>
      <c r="F715" s="83">
        <v>0</v>
      </c>
      <c r="G715" s="83">
        <v>0</v>
      </c>
      <c r="H715" s="83">
        <v>1789.3</v>
      </c>
      <c r="I715" s="83">
        <v>8724.9274850480397</v>
      </c>
      <c r="J715" s="83">
        <v>7675.2</v>
      </c>
      <c r="K715" s="83">
        <v>0</v>
      </c>
      <c r="L715" s="83">
        <v>502</v>
      </c>
      <c r="M715" s="83">
        <v>421.59272727272599</v>
      </c>
      <c r="N715" s="83">
        <v>0</v>
      </c>
      <c r="O715" s="83">
        <v>0</v>
      </c>
      <c r="P715" s="83">
        <v>2187.6347976058601</v>
      </c>
      <c r="Q715" s="83">
        <v>0</v>
      </c>
      <c r="R715" s="83">
        <v>0</v>
      </c>
      <c r="S715" s="83">
        <v>0</v>
      </c>
      <c r="T715" s="83">
        <v>0</v>
      </c>
      <c r="U715" s="83">
        <v>0</v>
      </c>
      <c r="V715" s="83">
        <v>453910.46386806399</v>
      </c>
      <c r="W715" s="83">
        <v>0</v>
      </c>
      <c r="X715" s="83">
        <v>0</v>
      </c>
      <c r="Y715" s="83">
        <v>0</v>
      </c>
      <c r="Z715" s="83">
        <v>0</v>
      </c>
      <c r="AA715" s="83">
        <v>772491.24890928005</v>
      </c>
      <c r="AB715" s="83">
        <v>220400</v>
      </c>
      <c r="AC715" s="83">
        <v>156742.68</v>
      </c>
      <c r="AD715" s="83">
        <v>0</v>
      </c>
      <c r="AE715" s="83">
        <v>0</v>
      </c>
      <c r="AF715" s="83">
        <v>0</v>
      </c>
      <c r="AG715" s="83">
        <v>0</v>
      </c>
      <c r="AH715" s="83">
        <v>0</v>
      </c>
      <c r="AI715" s="83">
        <v>22103181.347520798</v>
      </c>
      <c r="AJ715" s="83">
        <v>0</v>
      </c>
      <c r="AK715" s="83">
        <v>27980543.579512902</v>
      </c>
      <c r="AL715" s="83">
        <v>0</v>
      </c>
      <c r="AM715" s="83">
        <v>0</v>
      </c>
      <c r="AN715" s="83">
        <v>51687269.319811001</v>
      </c>
      <c r="AO715" s="83">
        <v>0.200485669452</v>
      </c>
      <c r="AP715" s="83">
        <v>3.8788210731642598</v>
      </c>
    </row>
    <row r="716" spans="1:42" x14ac:dyDescent="0.2">
      <c r="A716" s="83" t="s">
        <v>357</v>
      </c>
      <c r="B716" s="83">
        <v>2040</v>
      </c>
      <c r="C716" s="83" t="s">
        <v>358</v>
      </c>
      <c r="D716" s="83" t="s">
        <v>297</v>
      </c>
      <c r="E716" s="83">
        <v>0</v>
      </c>
      <c r="F716" s="83">
        <v>0</v>
      </c>
      <c r="G716" s="83">
        <v>0</v>
      </c>
      <c r="H716" s="83">
        <v>1769.3</v>
      </c>
      <c r="I716" s="83">
        <v>8724.9274850480397</v>
      </c>
      <c r="J716" s="83">
        <v>7411.5340512768798</v>
      </c>
      <c r="K716" s="83">
        <v>0</v>
      </c>
      <c r="L716" s="83">
        <v>502</v>
      </c>
      <c r="M716" s="83">
        <v>469.564545454545</v>
      </c>
      <c r="N716" s="83">
        <v>0</v>
      </c>
      <c r="O716" s="83">
        <v>0</v>
      </c>
      <c r="P716" s="83">
        <v>2444.8599725617701</v>
      </c>
      <c r="Q716" s="83">
        <v>0</v>
      </c>
      <c r="R716" s="83">
        <v>0</v>
      </c>
      <c r="S716" s="83">
        <v>0</v>
      </c>
      <c r="T716" s="83">
        <v>0</v>
      </c>
      <c r="U716" s="83">
        <v>0</v>
      </c>
      <c r="V716" s="83">
        <v>387212.73666486901</v>
      </c>
      <c r="W716" s="83">
        <v>0</v>
      </c>
      <c r="X716" s="83">
        <v>0</v>
      </c>
      <c r="Y716" s="83">
        <v>0</v>
      </c>
      <c r="Z716" s="83">
        <v>0</v>
      </c>
      <c r="AA716" s="83">
        <v>860390.79589494003</v>
      </c>
      <c r="AB716" s="83">
        <v>0</v>
      </c>
      <c r="AC716" s="83">
        <v>154990.68</v>
      </c>
      <c r="AD716" s="83">
        <v>0</v>
      </c>
      <c r="AE716" s="83">
        <v>0</v>
      </c>
      <c r="AF716" s="83">
        <v>0</v>
      </c>
      <c r="AG716" s="83">
        <v>0</v>
      </c>
      <c r="AH716" s="83">
        <v>0</v>
      </c>
      <c r="AI716" s="83">
        <v>21795060.077000398</v>
      </c>
      <c r="AJ716" s="83">
        <v>0</v>
      </c>
      <c r="AK716" s="83">
        <v>26718451.8427593</v>
      </c>
      <c r="AL716" s="83">
        <v>0</v>
      </c>
      <c r="AM716" s="83">
        <v>0</v>
      </c>
      <c r="AN716" s="83">
        <v>49916106.132319599</v>
      </c>
      <c r="AO716" s="83">
        <v>0.100685667852</v>
      </c>
      <c r="AP716" s="83">
        <v>2.0170977997582198</v>
      </c>
    </row>
    <row r="717" spans="1:42" x14ac:dyDescent="0.2">
      <c r="A717" s="83" t="s">
        <v>357</v>
      </c>
      <c r="B717" s="83">
        <v>2042</v>
      </c>
      <c r="C717" s="83" t="s">
        <v>358</v>
      </c>
      <c r="D717" s="83" t="s">
        <v>297</v>
      </c>
      <c r="E717" s="83">
        <v>0</v>
      </c>
      <c r="F717" s="83">
        <v>0</v>
      </c>
      <c r="G717" s="83">
        <v>0</v>
      </c>
      <c r="H717" s="83">
        <v>1769.3</v>
      </c>
      <c r="I717" s="83">
        <v>8724.9274850480397</v>
      </c>
      <c r="J717" s="83">
        <v>7007.33405127688</v>
      </c>
      <c r="K717" s="83">
        <v>0</v>
      </c>
      <c r="L717" s="83">
        <v>502</v>
      </c>
      <c r="M717" s="83">
        <v>514.49818181818205</v>
      </c>
      <c r="N717" s="83">
        <v>0</v>
      </c>
      <c r="O717" s="83">
        <v>0</v>
      </c>
      <c r="P717" s="83">
        <v>2542.2267563949599</v>
      </c>
      <c r="Q717" s="83">
        <v>0</v>
      </c>
      <c r="R717" s="83">
        <v>0</v>
      </c>
      <c r="S717" s="83">
        <v>0</v>
      </c>
      <c r="T717" s="83">
        <v>0</v>
      </c>
      <c r="U717" s="83">
        <v>0</v>
      </c>
      <c r="V717" s="83">
        <v>972753.81501641101</v>
      </c>
      <c r="W717" s="83">
        <v>0</v>
      </c>
      <c r="X717" s="83">
        <v>0</v>
      </c>
      <c r="Y717" s="83">
        <v>0</v>
      </c>
      <c r="Z717" s="83">
        <v>0</v>
      </c>
      <c r="AA717" s="83">
        <v>942723.43264871999</v>
      </c>
      <c r="AB717" s="83">
        <v>220400</v>
      </c>
      <c r="AC717" s="83">
        <v>154990.68</v>
      </c>
      <c r="AD717" s="83">
        <v>0</v>
      </c>
      <c r="AE717" s="83">
        <v>0</v>
      </c>
      <c r="AF717" s="83">
        <v>0</v>
      </c>
      <c r="AG717" s="83">
        <v>0</v>
      </c>
      <c r="AH717" s="83">
        <v>0</v>
      </c>
      <c r="AI717" s="83">
        <v>21490117.737424199</v>
      </c>
      <c r="AJ717" s="83">
        <v>0</v>
      </c>
      <c r="AK717" s="83">
        <v>25198241.7211609</v>
      </c>
      <c r="AL717" s="83">
        <v>0</v>
      </c>
      <c r="AM717" s="83">
        <v>0</v>
      </c>
      <c r="AN717" s="83">
        <v>48979227.386250302</v>
      </c>
      <c r="AO717" s="83">
        <v>0.199336707852</v>
      </c>
      <c r="AP717" s="83">
        <v>4.0698214016327796</v>
      </c>
    </row>
    <row r="718" spans="1:42" x14ac:dyDescent="0.2">
      <c r="A718" s="83" t="s">
        <v>357</v>
      </c>
      <c r="B718" s="83">
        <v>2044</v>
      </c>
      <c r="C718" s="83" t="s">
        <v>358</v>
      </c>
      <c r="D718" s="83" t="s">
        <v>297</v>
      </c>
      <c r="E718" s="83">
        <v>0</v>
      </c>
      <c r="F718" s="83">
        <v>0</v>
      </c>
      <c r="G718" s="83">
        <v>0</v>
      </c>
      <c r="H718" s="83">
        <v>1769.3</v>
      </c>
      <c r="I718" s="83">
        <v>8724.9274850480397</v>
      </c>
      <c r="J718" s="83">
        <v>6576.9</v>
      </c>
      <c r="K718" s="83">
        <v>0</v>
      </c>
      <c r="L718" s="83">
        <v>502</v>
      </c>
      <c r="M718" s="83">
        <v>566.82909090909095</v>
      </c>
      <c r="N718" s="83">
        <v>0</v>
      </c>
      <c r="O718" s="83">
        <v>0</v>
      </c>
      <c r="P718" s="83">
        <v>2858.3241495361999</v>
      </c>
      <c r="Q718" s="83">
        <v>0</v>
      </c>
      <c r="R718" s="83">
        <v>0</v>
      </c>
      <c r="S718" s="83">
        <v>0</v>
      </c>
      <c r="T718" s="83">
        <v>0</v>
      </c>
      <c r="U718" s="83">
        <v>0</v>
      </c>
      <c r="V718" s="83">
        <v>1311522.4235360899</v>
      </c>
      <c r="W718" s="83">
        <v>0</v>
      </c>
      <c r="X718" s="83">
        <v>0</v>
      </c>
      <c r="Y718" s="83">
        <v>0</v>
      </c>
      <c r="Z718" s="83">
        <v>0</v>
      </c>
      <c r="AA718" s="83">
        <v>1038610.2131956799</v>
      </c>
      <c r="AB718" s="83">
        <v>0</v>
      </c>
      <c r="AC718" s="83">
        <v>154990.68</v>
      </c>
      <c r="AD718" s="83">
        <v>0</v>
      </c>
      <c r="AE718" s="83">
        <v>0</v>
      </c>
      <c r="AF718" s="83">
        <v>0</v>
      </c>
      <c r="AG718" s="83">
        <v>0</v>
      </c>
      <c r="AH718" s="83">
        <v>0</v>
      </c>
      <c r="AI718" s="83">
        <v>21190592.046741299</v>
      </c>
      <c r="AJ718" s="83">
        <v>0</v>
      </c>
      <c r="AK718" s="83">
        <v>24599072.553602599</v>
      </c>
      <c r="AL718" s="83">
        <v>0</v>
      </c>
      <c r="AM718" s="83">
        <v>0</v>
      </c>
      <c r="AN718" s="83">
        <v>48294787.917075701</v>
      </c>
      <c r="AO718" s="83">
        <v>0.100685667852</v>
      </c>
      <c r="AP718" s="83">
        <v>2.0848143701320598</v>
      </c>
    </row>
    <row r="719" spans="1:42" x14ac:dyDescent="0.2">
      <c r="A719" s="83" t="s">
        <v>357</v>
      </c>
      <c r="B719" s="83">
        <v>2046</v>
      </c>
      <c r="C719" s="83" t="s">
        <v>358</v>
      </c>
      <c r="D719" s="83" t="s">
        <v>297</v>
      </c>
      <c r="E719" s="83">
        <v>0</v>
      </c>
      <c r="F719" s="83">
        <v>0</v>
      </c>
      <c r="G719" s="83">
        <v>0</v>
      </c>
      <c r="H719" s="83">
        <v>1769.3</v>
      </c>
      <c r="I719" s="83">
        <v>8724.9274850480397</v>
      </c>
      <c r="J719" s="83">
        <v>5068.9244151181001</v>
      </c>
      <c r="K719" s="83">
        <v>0</v>
      </c>
      <c r="L719" s="83">
        <v>502</v>
      </c>
      <c r="M719" s="83">
        <v>623.124545454545</v>
      </c>
      <c r="N719" s="83">
        <v>0</v>
      </c>
      <c r="O719" s="83">
        <v>0</v>
      </c>
      <c r="P719" s="83">
        <v>2721.5087234377602</v>
      </c>
      <c r="Q719" s="83">
        <v>0</v>
      </c>
      <c r="R719" s="83">
        <v>0</v>
      </c>
      <c r="S719" s="83">
        <v>0</v>
      </c>
      <c r="T719" s="83">
        <v>0</v>
      </c>
      <c r="U719" s="83">
        <v>0</v>
      </c>
      <c r="V719" s="83">
        <v>1467744.88074842</v>
      </c>
      <c r="W719" s="83">
        <v>0</v>
      </c>
      <c r="X719" s="83">
        <v>0</v>
      </c>
      <c r="Y719" s="83">
        <v>0</v>
      </c>
      <c r="Z719" s="83">
        <v>0</v>
      </c>
      <c r="AA719" s="83">
        <v>1141761.2952151799</v>
      </c>
      <c r="AB719" s="83">
        <v>0</v>
      </c>
      <c r="AC719" s="83">
        <v>154990.68</v>
      </c>
      <c r="AD719" s="83">
        <v>0</v>
      </c>
      <c r="AE719" s="83">
        <v>0</v>
      </c>
      <c r="AF719" s="83">
        <v>0</v>
      </c>
      <c r="AG719" s="83">
        <v>0</v>
      </c>
      <c r="AH719" s="83">
        <v>0</v>
      </c>
      <c r="AI719" s="83">
        <v>20588752.763994101</v>
      </c>
      <c r="AJ719" s="83">
        <v>0</v>
      </c>
      <c r="AK719" s="83">
        <v>20066231.700343601</v>
      </c>
      <c r="AL719" s="83">
        <v>0</v>
      </c>
      <c r="AM719" s="83">
        <v>0</v>
      </c>
      <c r="AN719" s="83">
        <v>43419481.320301302</v>
      </c>
      <c r="AO719" s="83">
        <v>0.100685667852</v>
      </c>
      <c r="AP719" s="83">
        <v>2.31890535746503</v>
      </c>
    </row>
    <row r="720" spans="1:42" x14ac:dyDescent="0.2">
      <c r="A720" s="83" t="s">
        <v>357</v>
      </c>
      <c r="B720" s="83">
        <v>2048</v>
      </c>
      <c r="C720" s="83" t="s">
        <v>358</v>
      </c>
      <c r="D720" s="83" t="s">
        <v>297</v>
      </c>
      <c r="E720" s="83">
        <v>0</v>
      </c>
      <c r="F720" s="83">
        <v>0</v>
      </c>
      <c r="G720" s="83">
        <v>0</v>
      </c>
      <c r="H720" s="83">
        <v>1769.3</v>
      </c>
      <c r="I720" s="83">
        <v>8725.02676386641</v>
      </c>
      <c r="J720" s="83">
        <v>3835.9772203575799</v>
      </c>
      <c r="K720" s="83">
        <v>0</v>
      </c>
      <c r="L720" s="83">
        <v>502</v>
      </c>
      <c r="M720" s="83">
        <v>674.84545454545503</v>
      </c>
      <c r="N720" s="83">
        <v>0</v>
      </c>
      <c r="O720" s="83">
        <v>0</v>
      </c>
      <c r="P720" s="83">
        <v>1798.7078841479399</v>
      </c>
      <c r="Q720" s="83">
        <v>0</v>
      </c>
      <c r="R720" s="83">
        <v>0</v>
      </c>
      <c r="S720" s="83">
        <v>0</v>
      </c>
      <c r="T720" s="83">
        <v>0</v>
      </c>
      <c r="U720" s="83">
        <v>0</v>
      </c>
      <c r="V720" s="83">
        <v>1880655.40226628</v>
      </c>
      <c r="W720" s="83">
        <v>0</v>
      </c>
      <c r="X720" s="83">
        <v>0</v>
      </c>
      <c r="Y720" s="83">
        <v>0</v>
      </c>
      <c r="Z720" s="83">
        <v>0</v>
      </c>
      <c r="AA720" s="83">
        <v>1236530.3627861999</v>
      </c>
      <c r="AB720" s="83">
        <v>0</v>
      </c>
      <c r="AC720" s="83">
        <v>154990.68</v>
      </c>
      <c r="AD720" s="83">
        <v>0</v>
      </c>
      <c r="AE720" s="83">
        <v>0</v>
      </c>
      <c r="AF720" s="83">
        <v>0</v>
      </c>
      <c r="AG720" s="83">
        <v>0</v>
      </c>
      <c r="AH720" s="83">
        <v>0</v>
      </c>
      <c r="AI720" s="83">
        <v>19806898.7041451</v>
      </c>
      <c r="AJ720" s="83">
        <v>0</v>
      </c>
      <c r="AK720" s="83">
        <v>15892085.250902601</v>
      </c>
      <c r="AL720" s="83">
        <v>0</v>
      </c>
      <c r="AM720" s="83">
        <v>0</v>
      </c>
      <c r="AN720" s="83">
        <v>38971160.400100298</v>
      </c>
      <c r="AO720" s="83">
        <v>0.100685667852</v>
      </c>
      <c r="AP720" s="83">
        <v>2.5835942994333001</v>
      </c>
    </row>
    <row r="721" spans="1:42" x14ac:dyDescent="0.2">
      <c r="A721" s="83" t="s">
        <v>357</v>
      </c>
      <c r="B721" s="83">
        <v>2050</v>
      </c>
      <c r="C721" s="83" t="s">
        <v>358</v>
      </c>
      <c r="D721" s="83" t="s">
        <v>297</v>
      </c>
      <c r="E721" s="83">
        <v>0</v>
      </c>
      <c r="F721" s="83">
        <v>0</v>
      </c>
      <c r="G721" s="83">
        <v>0</v>
      </c>
      <c r="H721" s="83">
        <v>1658.1</v>
      </c>
      <c r="I721" s="83">
        <v>8725.02676386641</v>
      </c>
      <c r="J721" s="83">
        <v>4609.8629654965998</v>
      </c>
      <c r="K721" s="83">
        <v>0</v>
      </c>
      <c r="L721" s="83">
        <v>502</v>
      </c>
      <c r="M721" s="83">
        <v>727.61727272727296</v>
      </c>
      <c r="N721" s="83">
        <v>0</v>
      </c>
      <c r="O721" s="83">
        <v>0</v>
      </c>
      <c r="P721" s="83">
        <v>2292.0132172256599</v>
      </c>
      <c r="Q721" s="83">
        <v>0</v>
      </c>
      <c r="R721" s="83">
        <v>0</v>
      </c>
      <c r="S721" s="83">
        <v>0</v>
      </c>
      <c r="T721" s="83">
        <v>0</v>
      </c>
      <c r="U721" s="83">
        <v>0</v>
      </c>
      <c r="V721" s="83">
        <v>2822759.8864499801</v>
      </c>
      <c r="W721" s="83">
        <v>0</v>
      </c>
      <c r="X721" s="83">
        <v>0</v>
      </c>
      <c r="Y721" s="83">
        <v>0</v>
      </c>
      <c r="Z721" s="83">
        <v>0</v>
      </c>
      <c r="AA721" s="83">
        <v>1333225.02827106</v>
      </c>
      <c r="AB721" s="83">
        <v>0</v>
      </c>
      <c r="AC721" s="83">
        <v>145249.56</v>
      </c>
      <c r="AD721" s="83">
        <v>0</v>
      </c>
      <c r="AE721" s="83">
        <v>0</v>
      </c>
      <c r="AF721" s="83">
        <v>0</v>
      </c>
      <c r="AG721" s="83">
        <v>0</v>
      </c>
      <c r="AH721" s="83">
        <v>0</v>
      </c>
      <c r="AI721" s="83">
        <v>20288964.8729904</v>
      </c>
      <c r="AJ721" s="83">
        <v>0</v>
      </c>
      <c r="AK721" s="83">
        <v>19332083.422701702</v>
      </c>
      <c r="AL721" s="83">
        <v>0</v>
      </c>
      <c r="AM721" s="83">
        <v>0</v>
      </c>
      <c r="AN721" s="83">
        <v>43922282.770413198</v>
      </c>
      <c r="AO721" s="83">
        <v>9.2605408811999995E-2</v>
      </c>
      <c r="AP721" s="83">
        <v>2.1083924370702398</v>
      </c>
    </row>
    <row r="722" spans="1:42" x14ac:dyDescent="0.2">
      <c r="A722" s="83" t="s">
        <v>359</v>
      </c>
      <c r="B722" s="83">
        <v>2020</v>
      </c>
      <c r="C722" s="83" t="s">
        <v>360</v>
      </c>
      <c r="D722" s="83" t="s">
        <v>297</v>
      </c>
      <c r="E722" s="83">
        <v>0</v>
      </c>
      <c r="F722" s="83">
        <v>1801</v>
      </c>
      <c r="G722" s="83">
        <v>0</v>
      </c>
      <c r="H722" s="83">
        <v>1584.7</v>
      </c>
      <c r="I722" s="83">
        <v>30.5</v>
      </c>
      <c r="J722" s="83">
        <v>8372.7999999999993</v>
      </c>
      <c r="K722" s="83">
        <v>0</v>
      </c>
      <c r="L722" s="83">
        <v>3586.7</v>
      </c>
      <c r="M722" s="83">
        <v>12.57</v>
      </c>
      <c r="N722" s="83">
        <v>0</v>
      </c>
      <c r="O722" s="83">
        <v>0</v>
      </c>
      <c r="P722" s="83">
        <v>0</v>
      </c>
      <c r="Q722" s="83">
        <v>0</v>
      </c>
      <c r="R722" s="83">
        <v>0</v>
      </c>
      <c r="S722" s="83">
        <v>0</v>
      </c>
      <c r="T722" s="83">
        <v>416.5</v>
      </c>
      <c r="U722" s="83">
        <v>2715.3</v>
      </c>
      <c r="V722" s="83">
        <v>0</v>
      </c>
      <c r="W722" s="83">
        <v>0</v>
      </c>
      <c r="X722" s="83">
        <v>0</v>
      </c>
      <c r="Y722" s="83">
        <v>2368635.9375750599</v>
      </c>
      <c r="Z722" s="83">
        <v>0</v>
      </c>
      <c r="AA722" s="83">
        <v>20230.6473501</v>
      </c>
      <c r="AB722" s="83">
        <v>19737790.324277401</v>
      </c>
      <c r="AC722" s="83">
        <v>788331.89492122503</v>
      </c>
      <c r="AD722" s="83">
        <v>0</v>
      </c>
      <c r="AE722" s="83">
        <v>1019975.9809746</v>
      </c>
      <c r="AF722" s="83">
        <v>0</v>
      </c>
      <c r="AG722" s="83">
        <v>361067.90192129498</v>
      </c>
      <c r="AH722" s="83">
        <v>0</v>
      </c>
      <c r="AI722" s="83">
        <v>71157.165250599995</v>
      </c>
      <c r="AJ722" s="83">
        <v>0</v>
      </c>
      <c r="AK722" s="83">
        <v>28649985.255532701</v>
      </c>
      <c r="AL722" s="83">
        <v>0</v>
      </c>
      <c r="AM722" s="83">
        <v>0</v>
      </c>
      <c r="AN722" s="83">
        <v>53017175.107803099</v>
      </c>
      <c r="AO722" s="83">
        <v>11.730547937945801</v>
      </c>
      <c r="AP722" s="83">
        <v>221.25939215156799</v>
      </c>
    </row>
    <row r="723" spans="1:42" x14ac:dyDescent="0.2">
      <c r="A723" s="83" t="s">
        <v>359</v>
      </c>
      <c r="B723" s="83">
        <v>2022</v>
      </c>
      <c r="C723" s="83" t="s">
        <v>360</v>
      </c>
      <c r="D723" s="83" t="s">
        <v>297</v>
      </c>
      <c r="E723" s="83">
        <v>0</v>
      </c>
      <c r="F723" s="83">
        <v>1801</v>
      </c>
      <c r="G723" s="83">
        <v>0</v>
      </c>
      <c r="H723" s="83">
        <v>1520.7</v>
      </c>
      <c r="I723" s="83">
        <v>30.5</v>
      </c>
      <c r="J723" s="83">
        <v>8372.7999999999993</v>
      </c>
      <c r="K723" s="83">
        <v>0</v>
      </c>
      <c r="L723" s="83">
        <v>3586.7</v>
      </c>
      <c r="M723" s="83">
        <v>26.146363636363599</v>
      </c>
      <c r="N723" s="83">
        <v>0</v>
      </c>
      <c r="O723" s="83">
        <v>0</v>
      </c>
      <c r="P723" s="83">
        <v>0</v>
      </c>
      <c r="Q723" s="83">
        <v>0</v>
      </c>
      <c r="R723" s="83">
        <v>0</v>
      </c>
      <c r="S723" s="83">
        <v>0</v>
      </c>
      <c r="T723" s="83">
        <v>416.5</v>
      </c>
      <c r="U723" s="83">
        <v>2711.3</v>
      </c>
      <c r="V723" s="83">
        <v>0</v>
      </c>
      <c r="W723" s="83">
        <v>0</v>
      </c>
      <c r="X723" s="83">
        <v>0</v>
      </c>
      <c r="Y723" s="83">
        <v>4372799.0281814998</v>
      </c>
      <c r="Z723" s="83">
        <v>0</v>
      </c>
      <c r="AA723" s="83">
        <v>42080.9755143</v>
      </c>
      <c r="AB723" s="83">
        <v>16437761.192997601</v>
      </c>
      <c r="AC723" s="83">
        <v>328291.32782856998</v>
      </c>
      <c r="AD723" s="83">
        <v>0</v>
      </c>
      <c r="AE723" s="83">
        <v>1019975.9809746</v>
      </c>
      <c r="AF723" s="83">
        <v>0</v>
      </c>
      <c r="AG723" s="83">
        <v>0</v>
      </c>
      <c r="AH723" s="83">
        <v>0</v>
      </c>
      <c r="AI723" s="83">
        <v>70167.884346094594</v>
      </c>
      <c r="AJ723" s="83">
        <v>0</v>
      </c>
      <c r="AK723" s="83">
        <v>29675304.118112199</v>
      </c>
      <c r="AL723" s="83">
        <v>0</v>
      </c>
      <c r="AM723" s="83">
        <v>0</v>
      </c>
      <c r="AN723" s="83">
        <v>51946380.507955</v>
      </c>
      <c r="AO723" s="83">
        <v>11.842858891254499</v>
      </c>
      <c r="AP723" s="83">
        <v>227.98236903995399</v>
      </c>
    </row>
    <row r="724" spans="1:42" x14ac:dyDescent="0.2">
      <c r="A724" s="83" t="s">
        <v>359</v>
      </c>
      <c r="B724" s="83">
        <v>2024</v>
      </c>
      <c r="C724" s="83" t="s">
        <v>360</v>
      </c>
      <c r="D724" s="83" t="s">
        <v>297</v>
      </c>
      <c r="E724" s="83">
        <v>0</v>
      </c>
      <c r="F724" s="83">
        <v>1041</v>
      </c>
      <c r="G724" s="83">
        <v>0</v>
      </c>
      <c r="H724" s="83">
        <v>1520.7</v>
      </c>
      <c r="I724" s="83">
        <v>30.5</v>
      </c>
      <c r="J724" s="83">
        <v>8372.7999999999993</v>
      </c>
      <c r="K724" s="83">
        <v>0</v>
      </c>
      <c r="L724" s="83">
        <v>3586.7</v>
      </c>
      <c r="M724" s="83">
        <v>54.872727272727197</v>
      </c>
      <c r="N724" s="83">
        <v>0</v>
      </c>
      <c r="O724" s="83">
        <v>0</v>
      </c>
      <c r="P724" s="83">
        <v>0</v>
      </c>
      <c r="Q724" s="83">
        <v>0</v>
      </c>
      <c r="R724" s="83">
        <v>0</v>
      </c>
      <c r="S724" s="83">
        <v>0</v>
      </c>
      <c r="T724" s="83">
        <v>416.5</v>
      </c>
      <c r="U724" s="83">
        <v>2548.3000000000002</v>
      </c>
      <c r="V724" s="83">
        <v>0</v>
      </c>
      <c r="W724" s="83">
        <v>0</v>
      </c>
      <c r="X724" s="83">
        <v>0</v>
      </c>
      <c r="Y724" s="83">
        <v>2868214.8714545402</v>
      </c>
      <c r="Z724" s="83">
        <v>0</v>
      </c>
      <c r="AA724" s="83">
        <v>88314.303467999998</v>
      </c>
      <c r="AB724" s="83">
        <v>13165900.6739788</v>
      </c>
      <c r="AC724" s="83">
        <v>133213.32</v>
      </c>
      <c r="AD724" s="83">
        <v>0</v>
      </c>
      <c r="AE724" s="83">
        <v>1019975.9809746</v>
      </c>
      <c r="AF724" s="83">
        <v>0</v>
      </c>
      <c r="AG724" s="83">
        <v>0</v>
      </c>
      <c r="AH724" s="83">
        <v>0</v>
      </c>
      <c r="AI724" s="83">
        <v>69187.126337183407</v>
      </c>
      <c r="AJ724" s="83">
        <v>0</v>
      </c>
      <c r="AK724" s="83">
        <v>29531560.358787701</v>
      </c>
      <c r="AL724" s="83">
        <v>0</v>
      </c>
      <c r="AM724" s="83">
        <v>0</v>
      </c>
      <c r="AN724" s="83">
        <v>46876366.635000899</v>
      </c>
      <c r="AO724" s="83">
        <v>8.4827261744982394</v>
      </c>
      <c r="AP724" s="83">
        <v>180.95954920201601</v>
      </c>
    </row>
    <row r="725" spans="1:42" x14ac:dyDescent="0.2">
      <c r="A725" s="83" t="s">
        <v>359</v>
      </c>
      <c r="B725" s="83">
        <v>2026</v>
      </c>
      <c r="C725" s="83" t="s">
        <v>360</v>
      </c>
      <c r="D725" s="83" t="s">
        <v>297</v>
      </c>
      <c r="E725" s="83">
        <v>0</v>
      </c>
      <c r="F725" s="83">
        <v>1041</v>
      </c>
      <c r="G725" s="83">
        <v>0</v>
      </c>
      <c r="H725" s="83">
        <v>1357.7</v>
      </c>
      <c r="I725" s="83">
        <v>74.872621213269497</v>
      </c>
      <c r="J725" s="83">
        <v>8372.7999999999993</v>
      </c>
      <c r="K725" s="83">
        <v>0</v>
      </c>
      <c r="L725" s="83">
        <v>3567.9</v>
      </c>
      <c r="M725" s="83">
        <v>110.568181818182</v>
      </c>
      <c r="N725" s="83">
        <v>0</v>
      </c>
      <c r="O725" s="83">
        <v>0</v>
      </c>
      <c r="P725" s="83">
        <v>7.2716342355555703</v>
      </c>
      <c r="Q725" s="83">
        <v>0</v>
      </c>
      <c r="R725" s="83">
        <v>0</v>
      </c>
      <c r="S725" s="83">
        <v>0</v>
      </c>
      <c r="T725" s="83">
        <v>416.5</v>
      </c>
      <c r="U725" s="83">
        <v>2548.3000000000002</v>
      </c>
      <c r="V725" s="83">
        <v>4209.87169441896</v>
      </c>
      <c r="W725" s="83">
        <v>0</v>
      </c>
      <c r="X725" s="83">
        <v>0</v>
      </c>
      <c r="Y725" s="83">
        <v>5453528.68826182</v>
      </c>
      <c r="Z725" s="83">
        <v>0</v>
      </c>
      <c r="AA725" s="83">
        <v>177952.73623750001</v>
      </c>
      <c r="AB725" s="83">
        <v>9157449.5063323192</v>
      </c>
      <c r="AC725" s="83">
        <v>118934.519999999</v>
      </c>
      <c r="AD725" s="83">
        <v>0</v>
      </c>
      <c r="AE725" s="83">
        <v>1026394.56253891</v>
      </c>
      <c r="AF725" s="83">
        <v>0</v>
      </c>
      <c r="AG725" s="83">
        <v>0</v>
      </c>
      <c r="AH725" s="83">
        <v>0</v>
      </c>
      <c r="AI725" s="83">
        <v>192205.25565881</v>
      </c>
      <c r="AJ725" s="83">
        <v>0</v>
      </c>
      <c r="AK725" s="83">
        <v>29380037.110711198</v>
      </c>
      <c r="AL725" s="83">
        <v>0</v>
      </c>
      <c r="AM725" s="83">
        <v>0</v>
      </c>
      <c r="AN725" s="83">
        <v>45510712.2514349</v>
      </c>
      <c r="AO725" s="83">
        <v>9.6218828319228393</v>
      </c>
      <c r="AP725" s="83">
        <v>211.420176831432</v>
      </c>
    </row>
    <row r="726" spans="1:42" x14ac:dyDescent="0.2">
      <c r="A726" s="83" t="s">
        <v>359</v>
      </c>
      <c r="B726" s="83">
        <v>2028</v>
      </c>
      <c r="C726" s="83" t="s">
        <v>360</v>
      </c>
      <c r="D726" s="83" t="s">
        <v>297</v>
      </c>
      <c r="E726" s="83">
        <v>0</v>
      </c>
      <c r="F726" s="83">
        <v>1041</v>
      </c>
      <c r="G726" s="83">
        <v>0</v>
      </c>
      <c r="H726" s="83">
        <v>1357.7</v>
      </c>
      <c r="I726" s="83">
        <v>231.884307692307</v>
      </c>
      <c r="J726" s="83">
        <v>8372.7999999999993</v>
      </c>
      <c r="K726" s="83">
        <v>0</v>
      </c>
      <c r="L726" s="83">
        <v>3567.9</v>
      </c>
      <c r="M726" s="83">
        <v>215.71090909090901</v>
      </c>
      <c r="N726" s="83">
        <v>0</v>
      </c>
      <c r="O726" s="83">
        <v>0</v>
      </c>
      <c r="P726" s="83">
        <v>7.2716342355555703</v>
      </c>
      <c r="Q726" s="83">
        <v>0</v>
      </c>
      <c r="R726" s="83">
        <v>0</v>
      </c>
      <c r="S726" s="83">
        <v>0</v>
      </c>
      <c r="T726" s="83">
        <v>416.5</v>
      </c>
      <c r="U726" s="83">
        <v>2514.3000000000002</v>
      </c>
      <c r="V726" s="83">
        <v>0</v>
      </c>
      <c r="W726" s="83">
        <v>0</v>
      </c>
      <c r="X726" s="83">
        <v>0</v>
      </c>
      <c r="Y726" s="83">
        <v>5628137.8455015402</v>
      </c>
      <c r="Z726" s="83">
        <v>0</v>
      </c>
      <c r="AA726" s="83">
        <v>347173.53471659898</v>
      </c>
      <c r="AB726" s="83">
        <v>5956834.7693300396</v>
      </c>
      <c r="AC726" s="83">
        <v>118934.519999999</v>
      </c>
      <c r="AD726" s="83">
        <v>0</v>
      </c>
      <c r="AE726" s="83">
        <v>1026394.56253891</v>
      </c>
      <c r="AF726" s="83">
        <v>0</v>
      </c>
      <c r="AG726" s="83">
        <v>0</v>
      </c>
      <c r="AH726" s="83">
        <v>0</v>
      </c>
      <c r="AI726" s="83">
        <v>631877.09827594599</v>
      </c>
      <c r="AJ726" s="83">
        <v>0</v>
      </c>
      <c r="AK726" s="83">
        <v>29220813.020376001</v>
      </c>
      <c r="AL726" s="83">
        <v>0</v>
      </c>
      <c r="AM726" s="83">
        <v>0</v>
      </c>
      <c r="AN726" s="83">
        <v>42930165.350739002</v>
      </c>
      <c r="AO726" s="83">
        <v>8.5166765863234701</v>
      </c>
      <c r="AP726" s="83">
        <v>198.384434738191</v>
      </c>
    </row>
    <row r="727" spans="1:42" x14ac:dyDescent="0.2">
      <c r="A727" s="83" t="s">
        <v>359</v>
      </c>
      <c r="B727" s="83">
        <v>2030</v>
      </c>
      <c r="C727" s="83" t="s">
        <v>360</v>
      </c>
      <c r="D727" s="83" t="s">
        <v>297</v>
      </c>
      <c r="E727" s="83">
        <v>0</v>
      </c>
      <c r="F727" s="83">
        <v>1041</v>
      </c>
      <c r="G727" s="83">
        <v>0</v>
      </c>
      <c r="H727" s="83">
        <v>1357.7</v>
      </c>
      <c r="I727" s="83">
        <v>231.884307692307</v>
      </c>
      <c r="J727" s="83">
        <v>8372.7999999999993</v>
      </c>
      <c r="K727" s="83">
        <v>0</v>
      </c>
      <c r="L727" s="83">
        <v>3567.9</v>
      </c>
      <c r="M727" s="83">
        <v>405.69545454545403</v>
      </c>
      <c r="N727" s="83">
        <v>0</v>
      </c>
      <c r="O727" s="83">
        <v>0</v>
      </c>
      <c r="P727" s="83">
        <v>7.2716342355555703</v>
      </c>
      <c r="Q727" s="83">
        <v>0</v>
      </c>
      <c r="R727" s="83">
        <v>0</v>
      </c>
      <c r="S727" s="83">
        <v>0</v>
      </c>
      <c r="T727" s="83">
        <v>416.5</v>
      </c>
      <c r="U727" s="83">
        <v>2514.3000000000002</v>
      </c>
      <c r="V727" s="83">
        <v>1337.9806993422301</v>
      </c>
      <c r="W727" s="83">
        <v>0</v>
      </c>
      <c r="X727" s="83">
        <v>0</v>
      </c>
      <c r="Y727" s="83">
        <v>5465825.2067136001</v>
      </c>
      <c r="Z727" s="83">
        <v>0</v>
      </c>
      <c r="AA727" s="83">
        <v>652942.05826949899</v>
      </c>
      <c r="AB727" s="83">
        <v>7210190.0747984201</v>
      </c>
      <c r="AC727" s="83">
        <v>118934.519999999</v>
      </c>
      <c r="AD727" s="83">
        <v>0</v>
      </c>
      <c r="AE727" s="83">
        <v>1026394.56253891</v>
      </c>
      <c r="AF727" s="83">
        <v>0</v>
      </c>
      <c r="AG727" s="83">
        <v>0</v>
      </c>
      <c r="AH727" s="83">
        <v>0</v>
      </c>
      <c r="AI727" s="83">
        <v>623046.85152766702</v>
      </c>
      <c r="AJ727" s="83">
        <v>0</v>
      </c>
      <c r="AK727" s="83">
        <v>29104711.907255001</v>
      </c>
      <c r="AL727" s="83">
        <v>0</v>
      </c>
      <c r="AM727" s="83">
        <v>0</v>
      </c>
      <c r="AN727" s="83">
        <v>44203383.1618025</v>
      </c>
      <c r="AO727" s="83">
        <v>8.8438340869185108</v>
      </c>
      <c r="AP727" s="83">
        <v>200.071430156068</v>
      </c>
    </row>
    <row r="728" spans="1:42" x14ac:dyDescent="0.2">
      <c r="A728" s="83" t="s">
        <v>359</v>
      </c>
      <c r="B728" s="83">
        <v>2032</v>
      </c>
      <c r="C728" s="83" t="s">
        <v>360</v>
      </c>
      <c r="D728" s="83" t="s">
        <v>297</v>
      </c>
      <c r="E728" s="83">
        <v>0</v>
      </c>
      <c r="F728" s="83">
        <v>1041</v>
      </c>
      <c r="G728" s="83">
        <v>0</v>
      </c>
      <c r="H728" s="83">
        <v>1357.7</v>
      </c>
      <c r="I728" s="83">
        <v>231.884307692307</v>
      </c>
      <c r="J728" s="83">
        <v>8372.7999999999993</v>
      </c>
      <c r="K728" s="83">
        <v>0</v>
      </c>
      <c r="L728" s="83">
        <v>3567.9</v>
      </c>
      <c r="M728" s="83">
        <v>495.886363636363</v>
      </c>
      <c r="N728" s="83">
        <v>0</v>
      </c>
      <c r="O728" s="83">
        <v>0</v>
      </c>
      <c r="P728" s="83">
        <v>7.5014967355555697</v>
      </c>
      <c r="Q728" s="83">
        <v>0</v>
      </c>
      <c r="R728" s="83">
        <v>0</v>
      </c>
      <c r="S728" s="83">
        <v>0</v>
      </c>
      <c r="T728" s="83">
        <v>416.5</v>
      </c>
      <c r="U728" s="83">
        <v>2514.3000000000002</v>
      </c>
      <c r="V728" s="83">
        <v>1526.30511837788</v>
      </c>
      <c r="W728" s="83">
        <v>0</v>
      </c>
      <c r="X728" s="83">
        <v>0</v>
      </c>
      <c r="Y728" s="83">
        <v>4583409.6697692098</v>
      </c>
      <c r="Z728" s="83">
        <v>0</v>
      </c>
      <c r="AA728" s="83">
        <v>798098.8184925</v>
      </c>
      <c r="AB728" s="83">
        <v>6320724.4929439398</v>
      </c>
      <c r="AC728" s="83">
        <v>118934.519999999</v>
      </c>
      <c r="AD728" s="83">
        <v>0</v>
      </c>
      <c r="AE728" s="83">
        <v>1026394.56253891</v>
      </c>
      <c r="AF728" s="83">
        <v>0</v>
      </c>
      <c r="AG728" s="83">
        <v>0</v>
      </c>
      <c r="AH728" s="83">
        <v>0</v>
      </c>
      <c r="AI728" s="83">
        <v>614370.23353927303</v>
      </c>
      <c r="AJ728" s="83">
        <v>0</v>
      </c>
      <c r="AK728" s="83">
        <v>28964254.882776</v>
      </c>
      <c r="AL728" s="83">
        <v>0</v>
      </c>
      <c r="AM728" s="83">
        <v>0</v>
      </c>
      <c r="AN728" s="83">
        <v>42427713.485178299</v>
      </c>
      <c r="AO728" s="83">
        <v>7.54044378919858</v>
      </c>
      <c r="AP728" s="83">
        <v>177.724491135558</v>
      </c>
    </row>
    <row r="729" spans="1:42" x14ac:dyDescent="0.2">
      <c r="A729" s="83" t="s">
        <v>359</v>
      </c>
      <c r="B729" s="83">
        <v>2034</v>
      </c>
      <c r="C729" s="83" t="s">
        <v>360</v>
      </c>
      <c r="D729" s="83" t="s">
        <v>297</v>
      </c>
      <c r="E729" s="83">
        <v>0</v>
      </c>
      <c r="F729" s="83">
        <v>1041</v>
      </c>
      <c r="G729" s="83">
        <v>0</v>
      </c>
      <c r="H729" s="83">
        <v>1357.7</v>
      </c>
      <c r="I729" s="83">
        <v>231.884307692307</v>
      </c>
      <c r="J729" s="83">
        <v>8200.6176016156805</v>
      </c>
      <c r="K729" s="83">
        <v>0</v>
      </c>
      <c r="L729" s="83">
        <v>3307.9</v>
      </c>
      <c r="M729" s="83">
        <v>603.51909090909101</v>
      </c>
      <c r="N729" s="83">
        <v>0</v>
      </c>
      <c r="O729" s="83">
        <v>0</v>
      </c>
      <c r="P729" s="83">
        <v>8.1434060041493304</v>
      </c>
      <c r="Q729" s="83">
        <v>0</v>
      </c>
      <c r="R729" s="83">
        <v>0</v>
      </c>
      <c r="S729" s="83">
        <v>0</v>
      </c>
      <c r="T729" s="83">
        <v>416.5</v>
      </c>
      <c r="U729" s="83">
        <v>2514.3000000000002</v>
      </c>
      <c r="V729" s="83">
        <v>885.59493438103596</v>
      </c>
      <c r="W729" s="83">
        <v>0</v>
      </c>
      <c r="X729" s="83">
        <v>0</v>
      </c>
      <c r="Y729" s="83">
        <v>4898921.6153236404</v>
      </c>
      <c r="Z729" s="83">
        <v>0</v>
      </c>
      <c r="AA729" s="83">
        <v>971327.11990729999</v>
      </c>
      <c r="AB729" s="83">
        <v>6096272.0957084596</v>
      </c>
      <c r="AC729" s="83">
        <v>118934.519999999</v>
      </c>
      <c r="AD729" s="83">
        <v>0</v>
      </c>
      <c r="AE729" s="83">
        <v>1026394.56253891</v>
      </c>
      <c r="AF729" s="83">
        <v>0</v>
      </c>
      <c r="AG729" s="83">
        <v>0</v>
      </c>
      <c r="AH729" s="83">
        <v>0</v>
      </c>
      <c r="AI729" s="83">
        <v>605795.42526221101</v>
      </c>
      <c r="AJ729" s="83">
        <v>0</v>
      </c>
      <c r="AK729" s="83">
        <v>28380006.992740501</v>
      </c>
      <c r="AL729" s="83">
        <v>0</v>
      </c>
      <c r="AM729" s="83">
        <v>0</v>
      </c>
      <c r="AN729" s="83">
        <v>42098537.926415399</v>
      </c>
      <c r="AO729" s="83">
        <v>7.7810035136526299</v>
      </c>
      <c r="AP729" s="83">
        <v>184.82835501919601</v>
      </c>
    </row>
    <row r="730" spans="1:42" x14ac:dyDescent="0.2">
      <c r="A730" s="83" t="s">
        <v>359</v>
      </c>
      <c r="B730" s="83">
        <v>2036</v>
      </c>
      <c r="C730" s="83" t="s">
        <v>360</v>
      </c>
      <c r="D730" s="83" t="s">
        <v>297</v>
      </c>
      <c r="E730" s="83">
        <v>0</v>
      </c>
      <c r="F730" s="83">
        <v>1041</v>
      </c>
      <c r="G730" s="83">
        <v>0</v>
      </c>
      <c r="H730" s="83">
        <v>1357.7</v>
      </c>
      <c r="I730" s="83">
        <v>231.884307692307</v>
      </c>
      <c r="J730" s="83">
        <v>8003.7999999999902</v>
      </c>
      <c r="K730" s="83">
        <v>0</v>
      </c>
      <c r="L730" s="83">
        <v>3307.9</v>
      </c>
      <c r="M730" s="83">
        <v>717.81454545454403</v>
      </c>
      <c r="N730" s="83">
        <v>0</v>
      </c>
      <c r="O730" s="83">
        <v>0</v>
      </c>
      <c r="P730" s="83">
        <v>40.989481155838497</v>
      </c>
      <c r="Q730" s="83">
        <v>0</v>
      </c>
      <c r="R730" s="83">
        <v>0</v>
      </c>
      <c r="S730" s="83">
        <v>0</v>
      </c>
      <c r="T730" s="83">
        <v>416.5</v>
      </c>
      <c r="U730" s="83">
        <v>2514.3000000000002</v>
      </c>
      <c r="V730" s="83">
        <v>64332.752140286102</v>
      </c>
      <c r="W730" s="83">
        <v>0</v>
      </c>
      <c r="X730" s="83">
        <v>0</v>
      </c>
      <c r="Y730" s="83">
        <v>4900284.0400686301</v>
      </c>
      <c r="Z730" s="83">
        <v>0</v>
      </c>
      <c r="AA730" s="83">
        <v>1155278.6739747999</v>
      </c>
      <c r="AB730" s="83">
        <v>6852508.5484592803</v>
      </c>
      <c r="AC730" s="83">
        <v>118934.519999999</v>
      </c>
      <c r="AD730" s="83">
        <v>0</v>
      </c>
      <c r="AE730" s="83">
        <v>1026394.56253891</v>
      </c>
      <c r="AF730" s="83">
        <v>0</v>
      </c>
      <c r="AG730" s="83">
        <v>0</v>
      </c>
      <c r="AH730" s="83">
        <v>0</v>
      </c>
      <c r="AI730" s="83">
        <v>597373.59717851703</v>
      </c>
      <c r="AJ730" s="83">
        <v>0</v>
      </c>
      <c r="AK730" s="83">
        <v>28151809.3466908</v>
      </c>
      <c r="AL730" s="83">
        <v>0</v>
      </c>
      <c r="AM730" s="83">
        <v>0</v>
      </c>
      <c r="AN730" s="83">
        <v>42866916.041051202</v>
      </c>
      <c r="AO730" s="83">
        <v>8.0840654357961093</v>
      </c>
      <c r="AP730" s="83">
        <v>188.58518835491799</v>
      </c>
    </row>
    <row r="731" spans="1:42" x14ac:dyDescent="0.2">
      <c r="A731" s="83" t="s">
        <v>359</v>
      </c>
      <c r="B731" s="83">
        <v>2038</v>
      </c>
      <c r="C731" s="83" t="s">
        <v>360</v>
      </c>
      <c r="D731" s="83" t="s">
        <v>297</v>
      </c>
      <c r="E731" s="83">
        <v>0</v>
      </c>
      <c r="F731" s="83">
        <v>1041</v>
      </c>
      <c r="G731" s="83">
        <v>0</v>
      </c>
      <c r="H731" s="83">
        <v>1357.7</v>
      </c>
      <c r="I731" s="83">
        <v>240.25846153846101</v>
      </c>
      <c r="J731" s="83">
        <v>8511.2287999999899</v>
      </c>
      <c r="K731" s="83">
        <v>0</v>
      </c>
      <c r="L731" s="83">
        <v>3025.9</v>
      </c>
      <c r="M731" s="83">
        <v>835.23454545454501</v>
      </c>
      <c r="N731" s="83">
        <v>0</v>
      </c>
      <c r="O731" s="83">
        <v>0</v>
      </c>
      <c r="P731" s="83">
        <v>148.04098992768201</v>
      </c>
      <c r="Q731" s="83">
        <v>0</v>
      </c>
      <c r="R731" s="83">
        <v>0</v>
      </c>
      <c r="S731" s="83">
        <v>0</v>
      </c>
      <c r="T731" s="83">
        <v>416.5</v>
      </c>
      <c r="U731" s="83">
        <v>2297</v>
      </c>
      <c r="V731" s="83">
        <v>225998.557979203</v>
      </c>
      <c r="W731" s="83">
        <v>0</v>
      </c>
      <c r="X731" s="83">
        <v>0</v>
      </c>
      <c r="Y731" s="83">
        <v>4646978.7789599998</v>
      </c>
      <c r="Z731" s="83">
        <v>0</v>
      </c>
      <c r="AA731" s="83">
        <v>1344258.9931354001</v>
      </c>
      <c r="AB731" s="83">
        <v>4093978.2927643298</v>
      </c>
      <c r="AC731" s="83">
        <v>118934.519999999</v>
      </c>
      <c r="AD731" s="83">
        <v>0</v>
      </c>
      <c r="AE731" s="83">
        <v>1026394.56253891</v>
      </c>
      <c r="AF731" s="83">
        <v>0</v>
      </c>
      <c r="AG731" s="83">
        <v>0</v>
      </c>
      <c r="AH731" s="83">
        <v>0</v>
      </c>
      <c r="AI731" s="83">
        <v>605871.62012456404</v>
      </c>
      <c r="AJ731" s="83">
        <v>0</v>
      </c>
      <c r="AK731" s="83">
        <v>30851930.362315401</v>
      </c>
      <c r="AL731" s="83">
        <v>0</v>
      </c>
      <c r="AM731" s="83">
        <v>0</v>
      </c>
      <c r="AN731" s="83">
        <v>42914345.687817797</v>
      </c>
      <c r="AO731" s="83">
        <v>6.7097606246748596</v>
      </c>
      <c r="AP731" s="83">
        <v>156.352392588839</v>
      </c>
    </row>
    <row r="732" spans="1:42" x14ac:dyDescent="0.2">
      <c r="A732" s="83" t="s">
        <v>359</v>
      </c>
      <c r="B732" s="83">
        <v>2040</v>
      </c>
      <c r="C732" s="83" t="s">
        <v>360</v>
      </c>
      <c r="D732" s="83" t="s">
        <v>297</v>
      </c>
      <c r="E732" s="83">
        <v>0</v>
      </c>
      <c r="F732" s="83">
        <v>1041</v>
      </c>
      <c r="G732" s="83">
        <v>0</v>
      </c>
      <c r="H732" s="83">
        <v>1357.7</v>
      </c>
      <c r="I732" s="83">
        <v>240.25846153846101</v>
      </c>
      <c r="J732" s="83">
        <v>10641.4219827125</v>
      </c>
      <c r="K732" s="83">
        <v>0</v>
      </c>
      <c r="L732" s="83">
        <v>3025.9</v>
      </c>
      <c r="M732" s="83">
        <v>937.67090909090803</v>
      </c>
      <c r="N732" s="83">
        <v>0</v>
      </c>
      <c r="O732" s="83">
        <v>0</v>
      </c>
      <c r="P732" s="83">
        <v>862.71727024431095</v>
      </c>
      <c r="Q732" s="83">
        <v>0</v>
      </c>
      <c r="R732" s="83">
        <v>0</v>
      </c>
      <c r="S732" s="83">
        <v>0</v>
      </c>
      <c r="T732" s="83">
        <v>416.5</v>
      </c>
      <c r="U732" s="83">
        <v>2297</v>
      </c>
      <c r="V732" s="83">
        <v>1596870.5791571899</v>
      </c>
      <c r="W732" s="83">
        <v>0</v>
      </c>
      <c r="X732" s="83">
        <v>0</v>
      </c>
      <c r="Y732" s="83">
        <v>4211112.8577405401</v>
      </c>
      <c r="Z732" s="83">
        <v>0</v>
      </c>
      <c r="AA732" s="83">
        <v>1509124.0646193901</v>
      </c>
      <c r="AB732" s="83">
        <v>2894330.5439094501</v>
      </c>
      <c r="AC732" s="83">
        <v>118934.519999999</v>
      </c>
      <c r="AD732" s="83">
        <v>0</v>
      </c>
      <c r="AE732" s="83">
        <v>1026394.56253891</v>
      </c>
      <c r="AF732" s="83">
        <v>0</v>
      </c>
      <c r="AG732" s="83">
        <v>0</v>
      </c>
      <c r="AH732" s="83">
        <v>0</v>
      </c>
      <c r="AI732" s="83">
        <v>600639.999893639</v>
      </c>
      <c r="AJ732" s="83">
        <v>0</v>
      </c>
      <c r="AK732" s="83">
        <v>41130739.666422799</v>
      </c>
      <c r="AL732" s="83">
        <v>0</v>
      </c>
      <c r="AM732" s="83">
        <v>0</v>
      </c>
      <c r="AN732" s="83">
        <v>53088146.794281997</v>
      </c>
      <c r="AO732" s="83">
        <v>5.76265749197887</v>
      </c>
      <c r="AP732" s="83">
        <v>108.54885393361501</v>
      </c>
    </row>
    <row r="733" spans="1:42" x14ac:dyDescent="0.2">
      <c r="A733" s="83" t="s">
        <v>359</v>
      </c>
      <c r="B733" s="83">
        <v>2042</v>
      </c>
      <c r="C733" s="83" t="s">
        <v>360</v>
      </c>
      <c r="D733" s="83" t="s">
        <v>297</v>
      </c>
      <c r="E733" s="83">
        <v>0</v>
      </c>
      <c r="F733" s="83">
        <v>1041</v>
      </c>
      <c r="G733" s="83">
        <v>0</v>
      </c>
      <c r="H733" s="83">
        <v>1357.7</v>
      </c>
      <c r="I733" s="83">
        <v>240.25846153846101</v>
      </c>
      <c r="J733" s="83">
        <v>9751.0939999999991</v>
      </c>
      <c r="K733" s="83">
        <v>0</v>
      </c>
      <c r="L733" s="83">
        <v>3025.9</v>
      </c>
      <c r="M733" s="83">
        <v>1038.26</v>
      </c>
      <c r="N733" s="83">
        <v>0</v>
      </c>
      <c r="O733" s="83">
        <v>0</v>
      </c>
      <c r="P733" s="83">
        <v>996.27824828897997</v>
      </c>
      <c r="Q733" s="83">
        <v>0</v>
      </c>
      <c r="R733" s="83">
        <v>0</v>
      </c>
      <c r="S733" s="83">
        <v>0</v>
      </c>
      <c r="T733" s="83">
        <v>416.5</v>
      </c>
      <c r="U733" s="83">
        <v>2002</v>
      </c>
      <c r="V733" s="83">
        <v>498885.75600544701</v>
      </c>
      <c r="W733" s="83">
        <v>0</v>
      </c>
      <c r="X733" s="83">
        <v>0</v>
      </c>
      <c r="Y733" s="83">
        <v>4646978.7789599998</v>
      </c>
      <c r="Z733" s="83">
        <v>0</v>
      </c>
      <c r="AA733" s="83">
        <v>1671016.0634618001</v>
      </c>
      <c r="AB733" s="83">
        <v>2382500.7547397199</v>
      </c>
      <c r="AC733" s="83">
        <v>118934.519999999</v>
      </c>
      <c r="AD733" s="83">
        <v>0</v>
      </c>
      <c r="AE733" s="83">
        <v>1026394.56253891</v>
      </c>
      <c r="AF733" s="83">
        <v>0</v>
      </c>
      <c r="AG733" s="83">
        <v>0</v>
      </c>
      <c r="AH733" s="83">
        <v>0</v>
      </c>
      <c r="AI733" s="83">
        <v>592236.71151403897</v>
      </c>
      <c r="AJ733" s="83">
        <v>0</v>
      </c>
      <c r="AK733" s="83">
        <v>39046277.946970001</v>
      </c>
      <c r="AL733" s="83">
        <v>0</v>
      </c>
      <c r="AM733" s="83">
        <v>0</v>
      </c>
      <c r="AN733" s="83">
        <v>49983225.094189897</v>
      </c>
      <c r="AO733" s="83">
        <v>6.0272233825106598</v>
      </c>
      <c r="AP733" s="83">
        <v>120.58492366494499</v>
      </c>
    </row>
    <row r="734" spans="1:42" x14ac:dyDescent="0.2">
      <c r="A734" s="83" t="s">
        <v>359</v>
      </c>
      <c r="B734" s="83">
        <v>2044</v>
      </c>
      <c r="C734" s="83" t="s">
        <v>360</v>
      </c>
      <c r="D734" s="83" t="s">
        <v>297</v>
      </c>
      <c r="E734" s="83">
        <v>0</v>
      </c>
      <c r="F734" s="83">
        <v>1041</v>
      </c>
      <c r="G734" s="83">
        <v>0</v>
      </c>
      <c r="H734" s="83">
        <v>1357.7</v>
      </c>
      <c r="I734" s="83">
        <v>240.25846153846101</v>
      </c>
      <c r="J734" s="83">
        <v>12671.063163082201</v>
      </c>
      <c r="K734" s="83">
        <v>0</v>
      </c>
      <c r="L734" s="83">
        <v>3025.9</v>
      </c>
      <c r="M734" s="83">
        <v>1211.48727272727</v>
      </c>
      <c r="N734" s="83">
        <v>0</v>
      </c>
      <c r="O734" s="83">
        <v>0</v>
      </c>
      <c r="P734" s="83">
        <v>1406.46400484674</v>
      </c>
      <c r="Q734" s="83">
        <v>0</v>
      </c>
      <c r="R734" s="83">
        <v>0</v>
      </c>
      <c r="S734" s="83">
        <v>0</v>
      </c>
      <c r="T734" s="83">
        <v>416.5</v>
      </c>
      <c r="U734" s="83">
        <v>1467</v>
      </c>
      <c r="V734" s="83">
        <v>1572700.48831599</v>
      </c>
      <c r="W734" s="83">
        <v>0</v>
      </c>
      <c r="X734" s="83">
        <v>0</v>
      </c>
      <c r="Y734" s="83">
        <v>3400268.9970162199</v>
      </c>
      <c r="Z734" s="83">
        <v>0</v>
      </c>
      <c r="AA734" s="83">
        <v>1949814.7799267999</v>
      </c>
      <c r="AB734" s="83">
        <v>1228417.3799999999</v>
      </c>
      <c r="AC734" s="83">
        <v>118934.519999999</v>
      </c>
      <c r="AD734" s="83">
        <v>0</v>
      </c>
      <c r="AE734" s="83">
        <v>1026394.56253891</v>
      </c>
      <c r="AF734" s="83">
        <v>0</v>
      </c>
      <c r="AG734" s="83">
        <v>0</v>
      </c>
      <c r="AH734" s="83">
        <v>0</v>
      </c>
      <c r="AI734" s="83">
        <v>583987.76569141704</v>
      </c>
      <c r="AJ734" s="83">
        <v>0</v>
      </c>
      <c r="AK734" s="83">
        <v>52015674.698367998</v>
      </c>
      <c r="AL734" s="83">
        <v>0</v>
      </c>
      <c r="AM734" s="83">
        <v>0</v>
      </c>
      <c r="AN734" s="83">
        <v>61896193.191857301</v>
      </c>
      <c r="AO734" s="83">
        <v>4.2295671004281301</v>
      </c>
      <c r="AP734" s="83">
        <v>68.333234764824596</v>
      </c>
    </row>
    <row r="735" spans="1:42" x14ac:dyDescent="0.2">
      <c r="A735" s="83" t="s">
        <v>359</v>
      </c>
      <c r="B735" s="83">
        <v>2046</v>
      </c>
      <c r="C735" s="83" t="s">
        <v>360</v>
      </c>
      <c r="D735" s="83" t="s">
        <v>297</v>
      </c>
      <c r="E735" s="83">
        <v>0</v>
      </c>
      <c r="F735" s="83">
        <v>1041</v>
      </c>
      <c r="G735" s="83">
        <v>0</v>
      </c>
      <c r="H735" s="83">
        <v>1357.7</v>
      </c>
      <c r="I735" s="83">
        <v>237.75846153846101</v>
      </c>
      <c r="J735" s="83">
        <v>13127.7567466291</v>
      </c>
      <c r="K735" s="83">
        <v>0</v>
      </c>
      <c r="L735" s="83">
        <v>3025.9</v>
      </c>
      <c r="M735" s="83">
        <v>1388.52363636364</v>
      </c>
      <c r="N735" s="83">
        <v>0</v>
      </c>
      <c r="O735" s="83">
        <v>0</v>
      </c>
      <c r="P735" s="83">
        <v>1670.67668151317</v>
      </c>
      <c r="Q735" s="83">
        <v>0</v>
      </c>
      <c r="R735" s="83">
        <v>0</v>
      </c>
      <c r="S735" s="83">
        <v>0</v>
      </c>
      <c r="T735" s="83">
        <v>416.5</v>
      </c>
      <c r="U735" s="83">
        <v>1041</v>
      </c>
      <c r="V735" s="83">
        <v>1085735.2262166301</v>
      </c>
      <c r="W735" s="83">
        <v>0</v>
      </c>
      <c r="X735" s="83">
        <v>0</v>
      </c>
      <c r="Y735" s="83">
        <v>3023330.56319999</v>
      </c>
      <c r="Z735" s="83">
        <v>0</v>
      </c>
      <c r="AA735" s="83">
        <v>2234743.9955887902</v>
      </c>
      <c r="AB735" s="83">
        <v>900096.30234853004</v>
      </c>
      <c r="AC735" s="83">
        <v>118934.519999999</v>
      </c>
      <c r="AD735" s="83">
        <v>0</v>
      </c>
      <c r="AE735" s="83">
        <v>1026394.56253891</v>
      </c>
      <c r="AF735" s="83">
        <v>0</v>
      </c>
      <c r="AG735" s="83">
        <v>0</v>
      </c>
      <c r="AH735" s="83">
        <v>0</v>
      </c>
      <c r="AI735" s="83">
        <v>570569.01848112501</v>
      </c>
      <c r="AJ735" s="83">
        <v>0</v>
      </c>
      <c r="AK735" s="83">
        <v>55458481.570080303</v>
      </c>
      <c r="AL735" s="83">
        <v>0</v>
      </c>
      <c r="AM735" s="83">
        <v>0</v>
      </c>
      <c r="AN735" s="83">
        <v>64418285.7584543</v>
      </c>
      <c r="AO735" s="83">
        <v>3.6916653338761098</v>
      </c>
      <c r="AP735" s="83">
        <v>57.307723892537901</v>
      </c>
    </row>
    <row r="736" spans="1:42" x14ac:dyDescent="0.2">
      <c r="A736" s="83" t="s">
        <v>359</v>
      </c>
      <c r="B736" s="83">
        <v>2048</v>
      </c>
      <c r="C736" s="83" t="s">
        <v>360</v>
      </c>
      <c r="D736" s="83" t="s">
        <v>297</v>
      </c>
      <c r="E736" s="83">
        <v>0</v>
      </c>
      <c r="F736" s="83">
        <v>1041</v>
      </c>
      <c r="G736" s="83">
        <v>0</v>
      </c>
      <c r="H736" s="83">
        <v>1357.7</v>
      </c>
      <c r="I736" s="83">
        <v>816.06644371674395</v>
      </c>
      <c r="J736" s="83">
        <v>13049.7327547323</v>
      </c>
      <c r="K736" s="83">
        <v>0</v>
      </c>
      <c r="L736" s="83">
        <v>3025.9</v>
      </c>
      <c r="M736" s="83">
        <v>1512.01363636364</v>
      </c>
      <c r="N736" s="83">
        <v>0</v>
      </c>
      <c r="O736" s="83">
        <v>0</v>
      </c>
      <c r="P736" s="83">
        <v>2126.6142946086002</v>
      </c>
      <c r="Q736" s="83">
        <v>0</v>
      </c>
      <c r="R736" s="83">
        <v>0</v>
      </c>
      <c r="S736" s="83">
        <v>0</v>
      </c>
      <c r="T736" s="83">
        <v>416.5</v>
      </c>
      <c r="U736" s="83">
        <v>616</v>
      </c>
      <c r="V736" s="83">
        <v>735744.26697154902</v>
      </c>
      <c r="W736" s="83">
        <v>0</v>
      </c>
      <c r="X736" s="83">
        <v>0</v>
      </c>
      <c r="Y736" s="83">
        <v>3234998.2752</v>
      </c>
      <c r="Z736" s="83">
        <v>0</v>
      </c>
      <c r="AA736" s="83">
        <v>2433493.6090544998</v>
      </c>
      <c r="AB736" s="83">
        <v>803700</v>
      </c>
      <c r="AC736" s="83">
        <v>118934.519999999</v>
      </c>
      <c r="AD736" s="83">
        <v>0</v>
      </c>
      <c r="AE736" s="83">
        <v>1026394.56253891</v>
      </c>
      <c r="AF736" s="83">
        <v>0</v>
      </c>
      <c r="AG736" s="83">
        <v>0</v>
      </c>
      <c r="AH736" s="83">
        <v>0</v>
      </c>
      <c r="AI736" s="83">
        <v>2091530.90392882</v>
      </c>
      <c r="AJ736" s="83">
        <v>0</v>
      </c>
      <c r="AK736" s="83">
        <v>56353894.003600903</v>
      </c>
      <c r="AL736" s="83">
        <v>0</v>
      </c>
      <c r="AM736" s="83">
        <v>0</v>
      </c>
      <c r="AN736" s="83">
        <v>66798690.141294703</v>
      </c>
      <c r="AO736" s="83">
        <v>3.8793047716867202</v>
      </c>
      <c r="AP736" s="83">
        <v>58.074563490408103</v>
      </c>
    </row>
    <row r="737" spans="1:42" x14ac:dyDescent="0.2">
      <c r="A737" s="83" t="s">
        <v>359</v>
      </c>
      <c r="B737" s="83">
        <v>2050</v>
      </c>
      <c r="C737" s="83" t="s">
        <v>360</v>
      </c>
      <c r="D737" s="83" t="s">
        <v>297</v>
      </c>
      <c r="E737" s="83">
        <v>0</v>
      </c>
      <c r="F737" s="83">
        <v>1041</v>
      </c>
      <c r="G737" s="83">
        <v>0</v>
      </c>
      <c r="H737" s="83">
        <v>1357.7</v>
      </c>
      <c r="I737" s="83">
        <v>816.06644371674395</v>
      </c>
      <c r="J737" s="83">
        <v>15092.5519547323</v>
      </c>
      <c r="K737" s="83">
        <v>0</v>
      </c>
      <c r="L737" s="83">
        <v>2914.5</v>
      </c>
      <c r="M737" s="83">
        <v>1627.6072727272699</v>
      </c>
      <c r="N737" s="83">
        <v>0</v>
      </c>
      <c r="O737" s="83">
        <v>0</v>
      </c>
      <c r="P737" s="83">
        <v>2603.6499769155998</v>
      </c>
      <c r="Q737" s="83">
        <v>0</v>
      </c>
      <c r="R737" s="83">
        <v>0</v>
      </c>
      <c r="S737" s="83">
        <v>0</v>
      </c>
      <c r="T737" s="83">
        <v>416.5</v>
      </c>
      <c r="U737" s="83">
        <v>12</v>
      </c>
      <c r="V737" s="83">
        <v>1802964.3971726799</v>
      </c>
      <c r="W737" s="83">
        <v>0</v>
      </c>
      <c r="X737" s="83">
        <v>0</v>
      </c>
      <c r="Y737" s="83">
        <v>2348925.7248</v>
      </c>
      <c r="Z737" s="83">
        <v>0</v>
      </c>
      <c r="AA737" s="83">
        <v>2619534.5074784001</v>
      </c>
      <c r="AB737" s="83">
        <v>17590.441209152301</v>
      </c>
      <c r="AC737" s="83">
        <v>118934.519999999</v>
      </c>
      <c r="AD737" s="83">
        <v>0</v>
      </c>
      <c r="AE737" s="83">
        <v>1026394.56253891</v>
      </c>
      <c r="AF737" s="83">
        <v>0</v>
      </c>
      <c r="AG737" s="83">
        <v>0</v>
      </c>
      <c r="AH737" s="83">
        <v>0</v>
      </c>
      <c r="AI737" s="83">
        <v>2062290.8720391199</v>
      </c>
      <c r="AJ737" s="83">
        <v>0</v>
      </c>
      <c r="AK737" s="83">
        <v>65304765.0520413</v>
      </c>
      <c r="AL737" s="83">
        <v>0</v>
      </c>
      <c r="AM737" s="83">
        <v>0</v>
      </c>
      <c r="AN737" s="83">
        <v>75301400.077279598</v>
      </c>
      <c r="AO737" s="83">
        <v>2.6130165946514898</v>
      </c>
      <c r="AP737" s="83">
        <v>34.700770396962398</v>
      </c>
    </row>
    <row r="738" spans="1:42" x14ac:dyDescent="0.2">
      <c r="A738" s="83" t="s">
        <v>361</v>
      </c>
      <c r="B738" s="83">
        <v>2020</v>
      </c>
      <c r="C738" s="83" t="s">
        <v>360</v>
      </c>
      <c r="D738" s="83" t="s">
        <v>297</v>
      </c>
      <c r="E738" s="83">
        <v>0</v>
      </c>
      <c r="F738" s="83">
        <v>2435</v>
      </c>
      <c r="G738" s="83">
        <v>0</v>
      </c>
      <c r="H738" s="83">
        <v>158</v>
      </c>
      <c r="I738" s="83">
        <v>0</v>
      </c>
      <c r="J738" s="83">
        <v>150.4</v>
      </c>
      <c r="K738" s="83">
        <v>4.2</v>
      </c>
      <c r="L738" s="83">
        <v>3676.9</v>
      </c>
      <c r="M738" s="83">
        <v>3.46545454545454</v>
      </c>
      <c r="N738" s="83">
        <v>0</v>
      </c>
      <c r="O738" s="83">
        <v>0</v>
      </c>
      <c r="P738" s="83">
        <v>0</v>
      </c>
      <c r="Q738" s="83">
        <v>0</v>
      </c>
      <c r="R738" s="83">
        <v>258</v>
      </c>
      <c r="S738" s="83">
        <v>0</v>
      </c>
      <c r="T738" s="83">
        <v>438.7</v>
      </c>
      <c r="U738" s="83">
        <v>1722.8</v>
      </c>
      <c r="V738" s="83">
        <v>0</v>
      </c>
      <c r="W738" s="83">
        <v>19222.922879999998</v>
      </c>
      <c r="X738" s="83">
        <v>0</v>
      </c>
      <c r="Y738" s="83">
        <v>2430360.6032478102</v>
      </c>
      <c r="Z738" s="83">
        <v>0</v>
      </c>
      <c r="AA738" s="83">
        <v>5251.6435413999998</v>
      </c>
      <c r="AB738" s="83">
        <v>21303711.398887601</v>
      </c>
      <c r="AC738" s="83">
        <v>13840.8</v>
      </c>
      <c r="AD738" s="83">
        <v>0</v>
      </c>
      <c r="AE738" s="83">
        <v>1225362.8169028501</v>
      </c>
      <c r="AF738" s="83">
        <v>0</v>
      </c>
      <c r="AG738" s="83">
        <v>706629</v>
      </c>
      <c r="AH738" s="83">
        <v>26424.088093873499</v>
      </c>
      <c r="AI738" s="83">
        <v>0</v>
      </c>
      <c r="AJ738" s="83">
        <v>0</v>
      </c>
      <c r="AK738" s="83">
        <v>548923.97335184598</v>
      </c>
      <c r="AL738" s="83">
        <v>0</v>
      </c>
      <c r="AM738" s="83">
        <v>0</v>
      </c>
      <c r="AN738" s="83">
        <v>26279727.246905401</v>
      </c>
      <c r="AO738" s="83">
        <v>11.4641577366591</v>
      </c>
      <c r="AP738" s="83">
        <v>436.23579609293898</v>
      </c>
    </row>
    <row r="739" spans="1:42" x14ac:dyDescent="0.2">
      <c r="A739" s="83" t="s">
        <v>361</v>
      </c>
      <c r="B739" s="83">
        <v>2022</v>
      </c>
      <c r="C739" s="83" t="s">
        <v>360</v>
      </c>
      <c r="D739" s="83" t="s">
        <v>297</v>
      </c>
      <c r="E739" s="83">
        <v>0</v>
      </c>
      <c r="F739" s="83">
        <v>2435</v>
      </c>
      <c r="G739" s="83">
        <v>0</v>
      </c>
      <c r="H739" s="83">
        <v>158</v>
      </c>
      <c r="I739" s="83">
        <v>0</v>
      </c>
      <c r="J739" s="83">
        <v>150.4</v>
      </c>
      <c r="K739" s="83">
        <v>4.2</v>
      </c>
      <c r="L739" s="83">
        <v>3530.9</v>
      </c>
      <c r="M739" s="83">
        <v>7.4836363636363599</v>
      </c>
      <c r="N739" s="83">
        <v>0</v>
      </c>
      <c r="O739" s="83">
        <v>0</v>
      </c>
      <c r="P739" s="83">
        <v>0</v>
      </c>
      <c r="Q739" s="83">
        <v>0</v>
      </c>
      <c r="R739" s="83">
        <v>258</v>
      </c>
      <c r="S739" s="83">
        <v>0</v>
      </c>
      <c r="T739" s="83">
        <v>438.7</v>
      </c>
      <c r="U739" s="83">
        <v>1722.8</v>
      </c>
      <c r="V739" s="83">
        <v>0</v>
      </c>
      <c r="W739" s="83">
        <v>19222.922879999998</v>
      </c>
      <c r="X739" s="83">
        <v>0</v>
      </c>
      <c r="Y739" s="83">
        <v>2775224.8398483498</v>
      </c>
      <c r="Z739" s="83">
        <v>0</v>
      </c>
      <c r="AA739" s="83">
        <v>11340.9049404</v>
      </c>
      <c r="AB739" s="83">
        <v>19534654.593595099</v>
      </c>
      <c r="AC739" s="83">
        <v>13840.8</v>
      </c>
      <c r="AD739" s="83">
        <v>0</v>
      </c>
      <c r="AE739" s="83">
        <v>1225362.8169028501</v>
      </c>
      <c r="AF739" s="83">
        <v>0</v>
      </c>
      <c r="AG739" s="83">
        <v>504735</v>
      </c>
      <c r="AH739" s="83">
        <v>34011.088612800297</v>
      </c>
      <c r="AI739" s="83">
        <v>0</v>
      </c>
      <c r="AJ739" s="83">
        <v>0</v>
      </c>
      <c r="AK739" s="83">
        <v>545982.91283954901</v>
      </c>
      <c r="AL739" s="83">
        <v>0</v>
      </c>
      <c r="AM739" s="83">
        <v>0</v>
      </c>
      <c r="AN739" s="83">
        <v>24664375.879618999</v>
      </c>
      <c r="AO739" s="83">
        <v>11.014033281581399</v>
      </c>
      <c r="AP739" s="83">
        <v>446.55633433978898</v>
      </c>
    </row>
    <row r="740" spans="1:42" x14ac:dyDescent="0.2">
      <c r="A740" s="83" t="s">
        <v>361</v>
      </c>
      <c r="B740" s="83">
        <v>2024</v>
      </c>
      <c r="C740" s="83" t="s">
        <v>360</v>
      </c>
      <c r="D740" s="83" t="s">
        <v>297</v>
      </c>
      <c r="E740" s="83">
        <v>0</v>
      </c>
      <c r="F740" s="83">
        <v>2435</v>
      </c>
      <c r="G740" s="83">
        <v>0</v>
      </c>
      <c r="H740" s="83">
        <v>158</v>
      </c>
      <c r="I740" s="83">
        <v>0</v>
      </c>
      <c r="J740" s="83">
        <v>150.4</v>
      </c>
      <c r="K740" s="83">
        <v>4.2</v>
      </c>
      <c r="L740" s="83">
        <v>3530.9</v>
      </c>
      <c r="M740" s="83">
        <v>15.695454545454499</v>
      </c>
      <c r="N740" s="83">
        <v>0</v>
      </c>
      <c r="O740" s="83">
        <v>0</v>
      </c>
      <c r="P740" s="83">
        <v>0</v>
      </c>
      <c r="Q740" s="83">
        <v>0</v>
      </c>
      <c r="R740" s="83">
        <v>258</v>
      </c>
      <c r="S740" s="83">
        <v>0</v>
      </c>
      <c r="T740" s="83">
        <v>438.7</v>
      </c>
      <c r="U740" s="83">
        <v>1722.8</v>
      </c>
      <c r="V740" s="83">
        <v>0</v>
      </c>
      <c r="W740" s="83">
        <v>19222.922879999998</v>
      </c>
      <c r="X740" s="83">
        <v>0</v>
      </c>
      <c r="Y740" s="83">
        <v>2484836.9524363601</v>
      </c>
      <c r="Z740" s="83">
        <v>0</v>
      </c>
      <c r="AA740" s="83">
        <v>23785.316301750001</v>
      </c>
      <c r="AB740" s="83">
        <v>12398320.067400699</v>
      </c>
      <c r="AC740" s="83">
        <v>13840.8</v>
      </c>
      <c r="AD740" s="83">
        <v>0</v>
      </c>
      <c r="AE740" s="83">
        <v>1225362.8169028501</v>
      </c>
      <c r="AF740" s="83">
        <v>0</v>
      </c>
      <c r="AG740" s="83">
        <v>0</v>
      </c>
      <c r="AH740" s="83">
        <v>9907.2000000000007</v>
      </c>
      <c r="AI740" s="83">
        <v>0</v>
      </c>
      <c r="AJ740" s="83">
        <v>0</v>
      </c>
      <c r="AK740" s="83">
        <v>543041.85232725099</v>
      </c>
      <c r="AL740" s="83">
        <v>0</v>
      </c>
      <c r="AM740" s="83">
        <v>0</v>
      </c>
      <c r="AN740" s="83">
        <v>16718317.928248901</v>
      </c>
      <c r="AO740" s="83">
        <v>7.4030951692059404</v>
      </c>
      <c r="AP740" s="83">
        <v>442.81339791348898</v>
      </c>
    </row>
    <row r="741" spans="1:42" x14ac:dyDescent="0.2">
      <c r="A741" s="83" t="s">
        <v>361</v>
      </c>
      <c r="B741" s="83">
        <v>2026</v>
      </c>
      <c r="C741" s="83" t="s">
        <v>360</v>
      </c>
      <c r="D741" s="83" t="s">
        <v>297</v>
      </c>
      <c r="E741" s="83">
        <v>0</v>
      </c>
      <c r="F741" s="83">
        <v>1975</v>
      </c>
      <c r="G741" s="83">
        <v>0</v>
      </c>
      <c r="H741" s="83">
        <v>158</v>
      </c>
      <c r="I741" s="83">
        <v>1268.2278498463099</v>
      </c>
      <c r="J741" s="83">
        <v>150.4</v>
      </c>
      <c r="K741" s="83">
        <v>4.2</v>
      </c>
      <c r="L741" s="83">
        <v>3530.9</v>
      </c>
      <c r="M741" s="83">
        <v>32.358181818181798</v>
      </c>
      <c r="N741" s="83">
        <v>0</v>
      </c>
      <c r="O741" s="83">
        <v>0</v>
      </c>
      <c r="P741" s="83">
        <v>0</v>
      </c>
      <c r="Q741" s="83">
        <v>0</v>
      </c>
      <c r="R741" s="83">
        <v>258</v>
      </c>
      <c r="S741" s="83">
        <v>0</v>
      </c>
      <c r="T741" s="83">
        <v>438.7</v>
      </c>
      <c r="U741" s="83">
        <v>1720</v>
      </c>
      <c r="V741" s="83">
        <v>0</v>
      </c>
      <c r="W741" s="83">
        <v>19222.922879999998</v>
      </c>
      <c r="X741" s="83">
        <v>0</v>
      </c>
      <c r="Y741" s="83">
        <v>217267.20000000001</v>
      </c>
      <c r="Z741" s="83">
        <v>0</v>
      </c>
      <c r="AA741" s="83">
        <v>49036.463854299996</v>
      </c>
      <c r="AB741" s="83">
        <v>11074768.043831799</v>
      </c>
      <c r="AC741" s="83">
        <v>13840.8</v>
      </c>
      <c r="AD741" s="83">
        <v>0</v>
      </c>
      <c r="AE741" s="83">
        <v>1228447.5777881199</v>
      </c>
      <c r="AF741" s="83">
        <v>0</v>
      </c>
      <c r="AG741" s="83">
        <v>0</v>
      </c>
      <c r="AH741" s="83">
        <v>339587.15675972099</v>
      </c>
      <c r="AI741" s="83">
        <v>3029781.4353514798</v>
      </c>
      <c r="AJ741" s="83">
        <v>0</v>
      </c>
      <c r="AK741" s="83">
        <v>444529.82531559502</v>
      </c>
      <c r="AL741" s="83">
        <v>0</v>
      </c>
      <c r="AM741" s="83">
        <v>0</v>
      </c>
      <c r="AN741" s="83">
        <v>16416481.425781</v>
      </c>
      <c r="AO741" s="83">
        <v>4.4720669584496102</v>
      </c>
      <c r="AP741" s="83">
        <v>272.41324388955201</v>
      </c>
    </row>
    <row r="742" spans="1:42" x14ac:dyDescent="0.2">
      <c r="A742" s="83" t="s">
        <v>361</v>
      </c>
      <c r="B742" s="83">
        <v>2028</v>
      </c>
      <c r="C742" s="83" t="s">
        <v>360</v>
      </c>
      <c r="D742" s="83" t="s">
        <v>297</v>
      </c>
      <c r="E742" s="83">
        <v>0</v>
      </c>
      <c r="F742" s="83">
        <v>1483</v>
      </c>
      <c r="G742" s="83">
        <v>0</v>
      </c>
      <c r="H742" s="83">
        <v>158</v>
      </c>
      <c r="I742" s="83">
        <v>4665.4298413132101</v>
      </c>
      <c r="J742" s="83">
        <v>150.4</v>
      </c>
      <c r="K742" s="83">
        <v>4.2</v>
      </c>
      <c r="L742" s="83">
        <v>3530.9</v>
      </c>
      <c r="M742" s="83">
        <v>60.990909090909099</v>
      </c>
      <c r="N742" s="83">
        <v>0</v>
      </c>
      <c r="O742" s="83">
        <v>0</v>
      </c>
      <c r="P742" s="83">
        <v>0</v>
      </c>
      <c r="Q742" s="83">
        <v>0</v>
      </c>
      <c r="R742" s="83">
        <v>258</v>
      </c>
      <c r="S742" s="83">
        <v>0</v>
      </c>
      <c r="T742" s="83">
        <v>438.7</v>
      </c>
      <c r="U742" s="83">
        <v>1720</v>
      </c>
      <c r="V742" s="83">
        <v>0</v>
      </c>
      <c r="W742" s="83">
        <v>19222.922879999998</v>
      </c>
      <c r="X742" s="83">
        <v>0</v>
      </c>
      <c r="Y742" s="83">
        <v>0</v>
      </c>
      <c r="Z742" s="83">
        <v>0</v>
      </c>
      <c r="AA742" s="83">
        <v>92427.2731355</v>
      </c>
      <c r="AB742" s="83">
        <v>8744062.2971645091</v>
      </c>
      <c r="AC742" s="83">
        <v>13840.8</v>
      </c>
      <c r="AD742" s="83">
        <v>0</v>
      </c>
      <c r="AE742" s="83">
        <v>1228447.5777881199</v>
      </c>
      <c r="AF742" s="83">
        <v>0</v>
      </c>
      <c r="AG742" s="83">
        <v>0</v>
      </c>
      <c r="AH742" s="83">
        <v>299181.80919873301</v>
      </c>
      <c r="AI742" s="83">
        <v>11162524.063616199</v>
      </c>
      <c r="AJ742" s="83">
        <v>0</v>
      </c>
      <c r="AK742" s="83">
        <v>475450.23362033698</v>
      </c>
      <c r="AL742" s="83">
        <v>0</v>
      </c>
      <c r="AM742" s="83">
        <v>0</v>
      </c>
      <c r="AN742" s="83">
        <v>22035156.977403399</v>
      </c>
      <c r="AO742" s="83">
        <v>3.2720089572571101</v>
      </c>
      <c r="AP742" s="83">
        <v>148.49038564201999</v>
      </c>
    </row>
    <row r="743" spans="1:42" x14ac:dyDescent="0.2">
      <c r="A743" s="83" t="s">
        <v>361</v>
      </c>
      <c r="B743" s="83">
        <v>2030</v>
      </c>
      <c r="C743" s="83" t="s">
        <v>360</v>
      </c>
      <c r="D743" s="83" t="s">
        <v>297</v>
      </c>
      <c r="E743" s="83">
        <v>0</v>
      </c>
      <c r="F743" s="83">
        <v>1483</v>
      </c>
      <c r="G743" s="83">
        <v>0</v>
      </c>
      <c r="H743" s="83">
        <v>158</v>
      </c>
      <c r="I743" s="83">
        <v>4665.4298413132101</v>
      </c>
      <c r="J743" s="83">
        <v>150.4</v>
      </c>
      <c r="K743" s="83">
        <v>4.2</v>
      </c>
      <c r="L743" s="83">
        <v>3530.9</v>
      </c>
      <c r="M743" s="83">
        <v>114.678181818182</v>
      </c>
      <c r="N743" s="83">
        <v>0</v>
      </c>
      <c r="O743" s="83">
        <v>0</v>
      </c>
      <c r="P743" s="83">
        <v>0</v>
      </c>
      <c r="Q743" s="83">
        <v>0</v>
      </c>
      <c r="R743" s="83">
        <v>258</v>
      </c>
      <c r="S743" s="83">
        <v>0</v>
      </c>
      <c r="T743" s="83">
        <v>438.7</v>
      </c>
      <c r="U743" s="83">
        <v>1716</v>
      </c>
      <c r="V743" s="83">
        <v>0</v>
      </c>
      <c r="W743" s="83">
        <v>19222.922879999998</v>
      </c>
      <c r="X743" s="83">
        <v>0</v>
      </c>
      <c r="Y743" s="83">
        <v>0</v>
      </c>
      <c r="Z743" s="83">
        <v>0</v>
      </c>
      <c r="AA743" s="83">
        <v>173786.4181987</v>
      </c>
      <c r="AB743" s="83">
        <v>8552185.7221885193</v>
      </c>
      <c r="AC743" s="83">
        <v>13840.8</v>
      </c>
      <c r="AD743" s="83">
        <v>0</v>
      </c>
      <c r="AE743" s="83">
        <v>1228447.5777881199</v>
      </c>
      <c r="AF743" s="83">
        <v>0</v>
      </c>
      <c r="AG743" s="83">
        <v>0</v>
      </c>
      <c r="AH743" s="83">
        <v>26546.062395486901</v>
      </c>
      <c r="AI743" s="83">
        <v>11276403.421057399</v>
      </c>
      <c r="AJ743" s="83">
        <v>0</v>
      </c>
      <c r="AK743" s="83">
        <v>534212.82580016495</v>
      </c>
      <c r="AL743" s="83">
        <v>0</v>
      </c>
      <c r="AM743" s="83">
        <v>0</v>
      </c>
      <c r="AN743" s="83">
        <v>21824645.750308398</v>
      </c>
      <c r="AO743" s="83">
        <v>3.2005605766790399</v>
      </c>
      <c r="AP743" s="83">
        <v>146.64891303602499</v>
      </c>
    </row>
    <row r="744" spans="1:42" x14ac:dyDescent="0.2">
      <c r="A744" s="83" t="s">
        <v>361</v>
      </c>
      <c r="B744" s="83">
        <v>2032</v>
      </c>
      <c r="C744" s="83" t="s">
        <v>360</v>
      </c>
      <c r="D744" s="83" t="s">
        <v>297</v>
      </c>
      <c r="E744" s="83">
        <v>0</v>
      </c>
      <c r="F744" s="83">
        <v>1483</v>
      </c>
      <c r="G744" s="83">
        <v>0</v>
      </c>
      <c r="H744" s="83">
        <v>158</v>
      </c>
      <c r="I744" s="83">
        <v>4668.78787026181</v>
      </c>
      <c r="J744" s="83">
        <v>150.4</v>
      </c>
      <c r="K744" s="83">
        <v>4.2</v>
      </c>
      <c r="L744" s="83">
        <v>3530.9</v>
      </c>
      <c r="M744" s="83">
        <v>143.994545454545</v>
      </c>
      <c r="N744" s="83">
        <v>0</v>
      </c>
      <c r="O744" s="83">
        <v>0</v>
      </c>
      <c r="P744" s="83">
        <v>1.3425636650905901</v>
      </c>
      <c r="Q744" s="83">
        <v>0</v>
      </c>
      <c r="R744" s="83">
        <v>258</v>
      </c>
      <c r="S744" s="83">
        <v>0</v>
      </c>
      <c r="T744" s="83">
        <v>438.7</v>
      </c>
      <c r="U744" s="83">
        <v>1526</v>
      </c>
      <c r="V744" s="83">
        <v>1627.3724514128</v>
      </c>
      <c r="W744" s="83">
        <v>19222.922879999998</v>
      </c>
      <c r="X744" s="83">
        <v>0</v>
      </c>
      <c r="Y744" s="83">
        <v>0</v>
      </c>
      <c r="Z744" s="83">
        <v>0</v>
      </c>
      <c r="AA744" s="83">
        <v>218213.228514299</v>
      </c>
      <c r="AB744" s="83">
        <v>8307133.4579156004</v>
      </c>
      <c r="AC744" s="83">
        <v>13840.8</v>
      </c>
      <c r="AD744" s="83">
        <v>0</v>
      </c>
      <c r="AE744" s="83">
        <v>1228447.5777881199</v>
      </c>
      <c r="AF744" s="83">
        <v>0</v>
      </c>
      <c r="AG744" s="83">
        <v>0</v>
      </c>
      <c r="AH744" s="83">
        <v>1152.2267613727799</v>
      </c>
      <c r="AI744" s="83">
        <v>11127948.0731645</v>
      </c>
      <c r="AJ744" s="83">
        <v>0</v>
      </c>
      <c r="AK744" s="83">
        <v>531423.30597653298</v>
      </c>
      <c r="AL744" s="83">
        <v>0</v>
      </c>
      <c r="AM744" s="83">
        <v>0</v>
      </c>
      <c r="AN744" s="83">
        <v>21449008.9654519</v>
      </c>
      <c r="AO744" s="83">
        <v>3.1083114212482701</v>
      </c>
      <c r="AP744" s="83">
        <v>144.916318803113</v>
      </c>
    </row>
    <row r="745" spans="1:42" x14ac:dyDescent="0.2">
      <c r="A745" s="83" t="s">
        <v>361</v>
      </c>
      <c r="B745" s="83">
        <v>2034</v>
      </c>
      <c r="C745" s="83" t="s">
        <v>360</v>
      </c>
      <c r="D745" s="83" t="s">
        <v>297</v>
      </c>
      <c r="E745" s="83">
        <v>0</v>
      </c>
      <c r="F745" s="83">
        <v>1483</v>
      </c>
      <c r="G745" s="83">
        <v>0</v>
      </c>
      <c r="H745" s="83">
        <v>158</v>
      </c>
      <c r="I745" s="83">
        <v>5674.4200088583602</v>
      </c>
      <c r="J745" s="83">
        <v>150.4</v>
      </c>
      <c r="K745" s="83">
        <v>4.2</v>
      </c>
      <c r="L745" s="83">
        <v>3530.9</v>
      </c>
      <c r="M745" s="83">
        <v>181.69181818181801</v>
      </c>
      <c r="N745" s="83">
        <v>0</v>
      </c>
      <c r="O745" s="83">
        <v>0</v>
      </c>
      <c r="P745" s="83">
        <v>1.3425636650905901</v>
      </c>
      <c r="Q745" s="83">
        <v>0</v>
      </c>
      <c r="R745" s="83">
        <v>258</v>
      </c>
      <c r="S745" s="83">
        <v>0</v>
      </c>
      <c r="T745" s="83">
        <v>438.7</v>
      </c>
      <c r="U745" s="83">
        <v>1371</v>
      </c>
      <c r="V745" s="83">
        <v>408.23720022745198</v>
      </c>
      <c r="W745" s="83">
        <v>19222.922879999998</v>
      </c>
      <c r="X745" s="83">
        <v>0</v>
      </c>
      <c r="Y745" s="83">
        <v>0</v>
      </c>
      <c r="Z745" s="83">
        <v>0</v>
      </c>
      <c r="AA745" s="83">
        <v>275340.69512794999</v>
      </c>
      <c r="AB745" s="83">
        <v>8016024.2402625196</v>
      </c>
      <c r="AC745" s="83">
        <v>13840.8</v>
      </c>
      <c r="AD745" s="83">
        <v>0</v>
      </c>
      <c r="AE745" s="83">
        <v>1228447.5777881199</v>
      </c>
      <c r="AF745" s="83">
        <v>0</v>
      </c>
      <c r="AG745" s="83">
        <v>0</v>
      </c>
      <c r="AH745" s="83">
        <v>211250.336586486</v>
      </c>
      <c r="AI745" s="83">
        <v>13461947.485419801</v>
      </c>
      <c r="AJ745" s="83">
        <v>0</v>
      </c>
      <c r="AK745" s="83">
        <v>506885.19860143098</v>
      </c>
      <c r="AL745" s="83">
        <v>0</v>
      </c>
      <c r="AM745" s="83">
        <v>0</v>
      </c>
      <c r="AN745" s="83">
        <v>23733367.4938665</v>
      </c>
      <c r="AO745" s="83">
        <v>3.0009562792465401</v>
      </c>
      <c r="AP745" s="83">
        <v>126.444605049076</v>
      </c>
    </row>
    <row r="746" spans="1:42" x14ac:dyDescent="0.2">
      <c r="A746" s="83" t="s">
        <v>361</v>
      </c>
      <c r="B746" s="83">
        <v>2036</v>
      </c>
      <c r="C746" s="83" t="s">
        <v>360</v>
      </c>
      <c r="D746" s="83" t="s">
        <v>297</v>
      </c>
      <c r="E746" s="83">
        <v>0</v>
      </c>
      <c r="F746" s="83">
        <v>1483</v>
      </c>
      <c r="G746" s="83">
        <v>0</v>
      </c>
      <c r="H746" s="83">
        <v>158</v>
      </c>
      <c r="I746" s="83">
        <v>6127.7482386316296</v>
      </c>
      <c r="J746" s="83">
        <v>150.4</v>
      </c>
      <c r="K746" s="83">
        <v>4.2</v>
      </c>
      <c r="L746" s="83">
        <v>3530.9</v>
      </c>
      <c r="M746" s="83">
        <v>224.96727272727199</v>
      </c>
      <c r="N746" s="83">
        <v>0</v>
      </c>
      <c r="O746" s="83">
        <v>0</v>
      </c>
      <c r="P746" s="83">
        <v>1.3425636650905901</v>
      </c>
      <c r="Q746" s="83">
        <v>0</v>
      </c>
      <c r="R746" s="83">
        <v>258</v>
      </c>
      <c r="S746" s="83">
        <v>0</v>
      </c>
      <c r="T746" s="83">
        <v>438.7</v>
      </c>
      <c r="U746" s="83">
        <v>1371</v>
      </c>
      <c r="V746" s="83">
        <v>408.23720022745198</v>
      </c>
      <c r="W746" s="83">
        <v>19222.922879999998</v>
      </c>
      <c r="X746" s="83">
        <v>0</v>
      </c>
      <c r="Y746" s="83">
        <v>0</v>
      </c>
      <c r="Z746" s="83">
        <v>0</v>
      </c>
      <c r="AA746" s="83">
        <v>340921.48933080002</v>
      </c>
      <c r="AB746" s="83">
        <v>8065333.7504358701</v>
      </c>
      <c r="AC746" s="83">
        <v>13840.8</v>
      </c>
      <c r="AD746" s="83">
        <v>0</v>
      </c>
      <c r="AE746" s="83">
        <v>1228447.5777881199</v>
      </c>
      <c r="AF746" s="83">
        <v>0</v>
      </c>
      <c r="AG746" s="83">
        <v>0</v>
      </c>
      <c r="AH746" s="83">
        <v>139236.12842353099</v>
      </c>
      <c r="AI746" s="83">
        <v>14466649.073540499</v>
      </c>
      <c r="AJ746" s="83">
        <v>0</v>
      </c>
      <c r="AK746" s="83">
        <v>523207.62606126303</v>
      </c>
      <c r="AL746" s="83">
        <v>0</v>
      </c>
      <c r="AM746" s="83">
        <v>0</v>
      </c>
      <c r="AN746" s="83">
        <v>24797267.605660301</v>
      </c>
      <c r="AO746" s="83">
        <v>3.01763636232827</v>
      </c>
      <c r="AP746" s="83">
        <v>121.69229329280699</v>
      </c>
    </row>
    <row r="747" spans="1:42" x14ac:dyDescent="0.2">
      <c r="A747" s="83" t="s">
        <v>361</v>
      </c>
      <c r="B747" s="83">
        <v>2038</v>
      </c>
      <c r="C747" s="83" t="s">
        <v>360</v>
      </c>
      <c r="D747" s="83" t="s">
        <v>297</v>
      </c>
      <c r="E747" s="83">
        <v>0</v>
      </c>
      <c r="F747" s="83">
        <v>1483</v>
      </c>
      <c r="G747" s="83">
        <v>0</v>
      </c>
      <c r="H747" s="83">
        <v>158</v>
      </c>
      <c r="I747" s="83">
        <v>8777.3568157576192</v>
      </c>
      <c r="J747" s="83">
        <v>150.4</v>
      </c>
      <c r="K747" s="83">
        <v>4.2</v>
      </c>
      <c r="L747" s="83">
        <v>3530.9</v>
      </c>
      <c r="M747" s="83">
        <v>271.32909090909101</v>
      </c>
      <c r="N747" s="83">
        <v>0</v>
      </c>
      <c r="O747" s="83">
        <v>0</v>
      </c>
      <c r="P747" s="83">
        <v>1.6479437343793599</v>
      </c>
      <c r="Q747" s="83">
        <v>0</v>
      </c>
      <c r="R747" s="83">
        <v>258</v>
      </c>
      <c r="S747" s="83">
        <v>0</v>
      </c>
      <c r="T747" s="83">
        <v>438.7</v>
      </c>
      <c r="U747" s="83">
        <v>1371</v>
      </c>
      <c r="V747" s="83">
        <v>805.69922444316899</v>
      </c>
      <c r="W747" s="83">
        <v>19222.922879999998</v>
      </c>
      <c r="X747" s="83">
        <v>0</v>
      </c>
      <c r="Y747" s="83">
        <v>0</v>
      </c>
      <c r="Z747" s="83">
        <v>0</v>
      </c>
      <c r="AA747" s="83">
        <v>411179.44245889998</v>
      </c>
      <c r="AB747" s="83">
        <v>6488036.8402979504</v>
      </c>
      <c r="AC747" s="83">
        <v>13840.8</v>
      </c>
      <c r="AD747" s="83">
        <v>0</v>
      </c>
      <c r="AE747" s="83">
        <v>1228447.5777881199</v>
      </c>
      <c r="AF747" s="83">
        <v>0</v>
      </c>
      <c r="AG747" s="83">
        <v>0</v>
      </c>
      <c r="AH747" s="83">
        <v>181089.88216076599</v>
      </c>
      <c r="AI747" s="83">
        <v>20896547.874774899</v>
      </c>
      <c r="AJ747" s="83">
        <v>0</v>
      </c>
      <c r="AK747" s="83">
        <v>493602.455760076</v>
      </c>
      <c r="AL747" s="83">
        <v>0</v>
      </c>
      <c r="AM747" s="83">
        <v>0</v>
      </c>
      <c r="AN747" s="83">
        <v>29732773.495345201</v>
      </c>
      <c r="AO747" s="83">
        <v>2.39584008174758</v>
      </c>
      <c r="AP747" s="83">
        <v>80.5790984188762</v>
      </c>
    </row>
    <row r="748" spans="1:42" x14ac:dyDescent="0.2">
      <c r="A748" s="83" t="s">
        <v>361</v>
      </c>
      <c r="B748" s="83">
        <v>2040</v>
      </c>
      <c r="C748" s="83" t="s">
        <v>360</v>
      </c>
      <c r="D748" s="83" t="s">
        <v>297</v>
      </c>
      <c r="E748" s="83">
        <v>0</v>
      </c>
      <c r="F748" s="83">
        <v>1483</v>
      </c>
      <c r="G748" s="83">
        <v>0</v>
      </c>
      <c r="H748" s="83">
        <v>158</v>
      </c>
      <c r="I748" s="83">
        <v>8777.3568157576192</v>
      </c>
      <c r="J748" s="83">
        <v>817.483678849851</v>
      </c>
      <c r="K748" s="83">
        <v>4.2</v>
      </c>
      <c r="L748" s="83">
        <v>3530.9</v>
      </c>
      <c r="M748" s="83">
        <v>316.88909090909101</v>
      </c>
      <c r="N748" s="83">
        <v>0</v>
      </c>
      <c r="O748" s="83">
        <v>0</v>
      </c>
      <c r="P748" s="83">
        <v>112.974800703176</v>
      </c>
      <c r="Q748" s="83">
        <v>0</v>
      </c>
      <c r="R748" s="83">
        <v>258</v>
      </c>
      <c r="S748" s="83">
        <v>0</v>
      </c>
      <c r="T748" s="83">
        <v>438.7</v>
      </c>
      <c r="U748" s="83">
        <v>1371</v>
      </c>
      <c r="V748" s="83">
        <v>137678.65307291501</v>
      </c>
      <c r="W748" s="83">
        <v>19222.922879999998</v>
      </c>
      <c r="X748" s="83">
        <v>0</v>
      </c>
      <c r="Y748" s="83">
        <v>0</v>
      </c>
      <c r="Z748" s="83">
        <v>0</v>
      </c>
      <c r="AA748" s="83">
        <v>480222.29862909898</v>
      </c>
      <c r="AB748" s="83">
        <v>4591358.4641075097</v>
      </c>
      <c r="AC748" s="83">
        <v>13840.8</v>
      </c>
      <c r="AD748" s="83">
        <v>0</v>
      </c>
      <c r="AE748" s="83">
        <v>1228447.5777881199</v>
      </c>
      <c r="AF748" s="83">
        <v>0</v>
      </c>
      <c r="AG748" s="83">
        <v>0</v>
      </c>
      <c r="AH748" s="83">
        <v>94576.269086938904</v>
      </c>
      <c r="AI748" s="83">
        <v>20692498.661159001</v>
      </c>
      <c r="AJ748" s="83">
        <v>0</v>
      </c>
      <c r="AK748" s="83">
        <v>3294467.7778175301</v>
      </c>
      <c r="AL748" s="83">
        <v>0</v>
      </c>
      <c r="AM748" s="83">
        <v>0</v>
      </c>
      <c r="AN748" s="83">
        <v>30552313.424541101</v>
      </c>
      <c r="AO748" s="83">
        <v>1.6639816284213</v>
      </c>
      <c r="AP748" s="83">
        <v>54.463359461503302</v>
      </c>
    </row>
    <row r="749" spans="1:42" x14ac:dyDescent="0.2">
      <c r="A749" s="83" t="s">
        <v>361</v>
      </c>
      <c r="B749" s="83">
        <v>2042</v>
      </c>
      <c r="C749" s="83" t="s">
        <v>360</v>
      </c>
      <c r="D749" s="83" t="s">
        <v>297</v>
      </c>
      <c r="E749" s="83">
        <v>0</v>
      </c>
      <c r="F749" s="83">
        <v>1483</v>
      </c>
      <c r="G749" s="83">
        <v>0</v>
      </c>
      <c r="H749" s="83">
        <v>158</v>
      </c>
      <c r="I749" s="83">
        <v>8777.3568157576192</v>
      </c>
      <c r="J749" s="83">
        <v>1010.8557</v>
      </c>
      <c r="K749" s="83">
        <v>4.2</v>
      </c>
      <c r="L749" s="83">
        <v>3530.9</v>
      </c>
      <c r="M749" s="83">
        <v>360.19181818181801</v>
      </c>
      <c r="N749" s="83">
        <v>0</v>
      </c>
      <c r="O749" s="83">
        <v>0</v>
      </c>
      <c r="P749" s="83">
        <v>163.34605752774999</v>
      </c>
      <c r="Q749" s="83">
        <v>0</v>
      </c>
      <c r="R749" s="83">
        <v>258</v>
      </c>
      <c r="S749" s="83">
        <v>0</v>
      </c>
      <c r="T749" s="83">
        <v>438.7</v>
      </c>
      <c r="U749" s="83">
        <v>1371</v>
      </c>
      <c r="V749" s="83">
        <v>113205.22068609401</v>
      </c>
      <c r="W749" s="83">
        <v>19222.922879999998</v>
      </c>
      <c r="X749" s="83">
        <v>0</v>
      </c>
      <c r="Y749" s="83">
        <v>0</v>
      </c>
      <c r="Z749" s="83">
        <v>0</v>
      </c>
      <c r="AA749" s="83">
        <v>545844.42266044999</v>
      </c>
      <c r="AB749" s="83">
        <v>4748451.18735658</v>
      </c>
      <c r="AC749" s="83">
        <v>13840.8</v>
      </c>
      <c r="AD749" s="83">
        <v>0</v>
      </c>
      <c r="AE749" s="83">
        <v>1228447.5777881199</v>
      </c>
      <c r="AF749" s="83">
        <v>0</v>
      </c>
      <c r="AG749" s="83">
        <v>0</v>
      </c>
      <c r="AH749" s="83">
        <v>44294.608361172403</v>
      </c>
      <c r="AI749" s="83">
        <v>20403835.027769499</v>
      </c>
      <c r="AJ749" s="83">
        <v>0</v>
      </c>
      <c r="AK749" s="83">
        <v>4117785.9094719202</v>
      </c>
      <c r="AL749" s="83">
        <v>0</v>
      </c>
      <c r="AM749" s="83">
        <v>0</v>
      </c>
      <c r="AN749" s="83">
        <v>31234927.676973902</v>
      </c>
      <c r="AO749" s="83">
        <v>1.7215543544535901</v>
      </c>
      <c r="AP749" s="83">
        <v>55.1163227351636</v>
      </c>
    </row>
    <row r="750" spans="1:42" x14ac:dyDescent="0.2">
      <c r="A750" s="83" t="s">
        <v>361</v>
      </c>
      <c r="B750" s="83">
        <v>2044</v>
      </c>
      <c r="C750" s="83" t="s">
        <v>360</v>
      </c>
      <c r="D750" s="83" t="s">
        <v>297</v>
      </c>
      <c r="E750" s="83">
        <v>0</v>
      </c>
      <c r="F750" s="83">
        <v>1483</v>
      </c>
      <c r="G750" s="83">
        <v>0</v>
      </c>
      <c r="H750" s="83">
        <v>158</v>
      </c>
      <c r="I750" s="83">
        <v>9264.3271858258195</v>
      </c>
      <c r="J750" s="83">
        <v>1010.8557</v>
      </c>
      <c r="K750" s="83">
        <v>4.2</v>
      </c>
      <c r="L750" s="83">
        <v>3530.9</v>
      </c>
      <c r="M750" s="83">
        <v>428.88</v>
      </c>
      <c r="N750" s="83">
        <v>0</v>
      </c>
      <c r="O750" s="83">
        <v>0</v>
      </c>
      <c r="P750" s="83">
        <v>201.74584400542699</v>
      </c>
      <c r="Q750" s="83">
        <v>0</v>
      </c>
      <c r="R750" s="83">
        <v>258</v>
      </c>
      <c r="S750" s="83">
        <v>0</v>
      </c>
      <c r="T750" s="83">
        <v>438.7</v>
      </c>
      <c r="U750" s="83">
        <v>1371</v>
      </c>
      <c r="V750" s="83">
        <v>112331.763716824</v>
      </c>
      <c r="W750" s="83">
        <v>19222.922879999998</v>
      </c>
      <c r="X750" s="83">
        <v>0</v>
      </c>
      <c r="Y750" s="83">
        <v>0</v>
      </c>
      <c r="Z750" s="83">
        <v>0</v>
      </c>
      <c r="AA750" s="83">
        <v>649936.35105960001</v>
      </c>
      <c r="AB750" s="83">
        <v>3671379.6184999999</v>
      </c>
      <c r="AC750" s="83">
        <v>13840.8</v>
      </c>
      <c r="AD750" s="83">
        <v>0</v>
      </c>
      <c r="AE750" s="83">
        <v>1228447.5777881199</v>
      </c>
      <c r="AF750" s="83">
        <v>0</v>
      </c>
      <c r="AG750" s="83">
        <v>0</v>
      </c>
      <c r="AH750" s="83">
        <v>159418.38039649799</v>
      </c>
      <c r="AI750" s="83">
        <v>21328117.061628699</v>
      </c>
      <c r="AJ750" s="83">
        <v>0</v>
      </c>
      <c r="AK750" s="83">
        <v>4110324.4285043799</v>
      </c>
      <c r="AL750" s="83">
        <v>0</v>
      </c>
      <c r="AM750" s="83">
        <v>0</v>
      </c>
      <c r="AN750" s="83">
        <v>31293018.904474199</v>
      </c>
      <c r="AO750" s="83">
        <v>1.3328183057612499</v>
      </c>
      <c r="AP750" s="83">
        <v>42.591554040530298</v>
      </c>
    </row>
    <row r="751" spans="1:42" x14ac:dyDescent="0.2">
      <c r="A751" s="83" t="s">
        <v>361</v>
      </c>
      <c r="B751" s="83">
        <v>2046</v>
      </c>
      <c r="C751" s="83" t="s">
        <v>360</v>
      </c>
      <c r="D751" s="83" t="s">
        <v>297</v>
      </c>
      <c r="E751" s="83">
        <v>0</v>
      </c>
      <c r="F751" s="83">
        <v>1483</v>
      </c>
      <c r="G751" s="83">
        <v>0</v>
      </c>
      <c r="H751" s="83">
        <v>158</v>
      </c>
      <c r="I751" s="83">
        <v>9264.3271858258195</v>
      </c>
      <c r="J751" s="83">
        <v>5235.7435999999998</v>
      </c>
      <c r="K751" s="83">
        <v>4.2</v>
      </c>
      <c r="L751" s="83">
        <v>3530.9</v>
      </c>
      <c r="M751" s="83">
        <v>501.67909090909097</v>
      </c>
      <c r="N751" s="83">
        <v>0</v>
      </c>
      <c r="O751" s="83">
        <v>0</v>
      </c>
      <c r="P751" s="83">
        <v>707.61987267808604</v>
      </c>
      <c r="Q751" s="83">
        <v>0</v>
      </c>
      <c r="R751" s="83">
        <v>258</v>
      </c>
      <c r="S751" s="83">
        <v>0</v>
      </c>
      <c r="T751" s="83">
        <v>438.7</v>
      </c>
      <c r="U751" s="83">
        <v>909</v>
      </c>
      <c r="V751" s="83">
        <v>1019432.66607165</v>
      </c>
      <c r="W751" s="83">
        <v>19222.922879999998</v>
      </c>
      <c r="X751" s="83">
        <v>0</v>
      </c>
      <c r="Y751" s="83">
        <v>0</v>
      </c>
      <c r="Z751" s="83">
        <v>0</v>
      </c>
      <c r="AA751" s="83">
        <v>760258.06227464997</v>
      </c>
      <c r="AB751" s="83">
        <v>1969643.0600970001</v>
      </c>
      <c r="AC751" s="83">
        <v>13840.8</v>
      </c>
      <c r="AD751" s="83">
        <v>0</v>
      </c>
      <c r="AE751" s="83">
        <v>1228447.5777881199</v>
      </c>
      <c r="AF751" s="83">
        <v>0</v>
      </c>
      <c r="AG751" s="83">
        <v>0</v>
      </c>
      <c r="AH751" s="83">
        <v>283777.00704</v>
      </c>
      <c r="AI751" s="83">
        <v>21054594.928351499</v>
      </c>
      <c r="AJ751" s="83">
        <v>0</v>
      </c>
      <c r="AK751" s="83">
        <v>20842630.376882099</v>
      </c>
      <c r="AL751" s="83">
        <v>0</v>
      </c>
      <c r="AM751" s="83">
        <v>0</v>
      </c>
      <c r="AN751" s="83">
        <v>47191847.401385099</v>
      </c>
      <c r="AO751" s="83">
        <v>0.72008654398396399</v>
      </c>
      <c r="AP751" s="83">
        <v>15.258706400267499</v>
      </c>
    </row>
    <row r="752" spans="1:42" x14ac:dyDescent="0.2">
      <c r="A752" s="83" t="s">
        <v>361</v>
      </c>
      <c r="B752" s="83">
        <v>2048</v>
      </c>
      <c r="C752" s="83" t="s">
        <v>360</v>
      </c>
      <c r="D752" s="83" t="s">
        <v>297</v>
      </c>
      <c r="E752" s="83">
        <v>0</v>
      </c>
      <c r="F752" s="83">
        <v>1483</v>
      </c>
      <c r="G752" s="83">
        <v>0</v>
      </c>
      <c r="H752" s="83">
        <v>158</v>
      </c>
      <c r="I752" s="83">
        <v>9264.3271858258195</v>
      </c>
      <c r="J752" s="83">
        <v>5386.1436000000003</v>
      </c>
      <c r="K752" s="83">
        <v>4.2</v>
      </c>
      <c r="L752" s="83">
        <v>3530.9</v>
      </c>
      <c r="M752" s="83">
        <v>554.71727272727298</v>
      </c>
      <c r="N752" s="83">
        <v>0</v>
      </c>
      <c r="O752" s="83">
        <v>0</v>
      </c>
      <c r="P752" s="83">
        <v>1100.4047024208</v>
      </c>
      <c r="Q752" s="83">
        <v>0</v>
      </c>
      <c r="R752" s="83">
        <v>258</v>
      </c>
      <c r="S752" s="83">
        <v>0</v>
      </c>
      <c r="T752" s="83">
        <v>438.7</v>
      </c>
      <c r="U752" s="83">
        <v>909</v>
      </c>
      <c r="V752" s="83">
        <v>990010.05386948504</v>
      </c>
      <c r="W752" s="83">
        <v>19222.922879999998</v>
      </c>
      <c r="X752" s="83">
        <v>0</v>
      </c>
      <c r="Y752" s="83">
        <v>0</v>
      </c>
      <c r="Z752" s="83">
        <v>0</v>
      </c>
      <c r="AA752" s="83">
        <v>840633.55741955002</v>
      </c>
      <c r="AB752" s="83">
        <v>2306303.7925</v>
      </c>
      <c r="AC752" s="83">
        <v>13840.8</v>
      </c>
      <c r="AD752" s="83">
        <v>0</v>
      </c>
      <c r="AE752" s="83">
        <v>1228447.5777881199</v>
      </c>
      <c r="AF752" s="83">
        <v>0</v>
      </c>
      <c r="AG752" s="83">
        <v>0</v>
      </c>
      <c r="AH752" s="83">
        <v>38827.319395327999</v>
      </c>
      <c r="AI752" s="83">
        <v>20760685.251940001</v>
      </c>
      <c r="AJ752" s="83">
        <v>0</v>
      </c>
      <c r="AK752" s="83">
        <v>21716998.332563002</v>
      </c>
      <c r="AL752" s="83">
        <v>0</v>
      </c>
      <c r="AM752" s="83">
        <v>0</v>
      </c>
      <c r="AN752" s="83">
        <v>47914969.6083555</v>
      </c>
      <c r="AO752" s="83">
        <v>0.84027829160824996</v>
      </c>
      <c r="AP752" s="83">
        <v>17.536863708282901</v>
      </c>
    </row>
    <row r="753" spans="1:42" x14ac:dyDescent="0.2">
      <c r="A753" s="83" t="s">
        <v>361</v>
      </c>
      <c r="B753" s="83">
        <v>2050</v>
      </c>
      <c r="C753" s="83" t="s">
        <v>360</v>
      </c>
      <c r="D753" s="83" t="s">
        <v>297</v>
      </c>
      <c r="E753" s="83">
        <v>0</v>
      </c>
      <c r="F753" s="83">
        <v>1483</v>
      </c>
      <c r="G753" s="83">
        <v>0</v>
      </c>
      <c r="H753" s="83">
        <v>158</v>
      </c>
      <c r="I753" s="83">
        <v>9264.3271858258195</v>
      </c>
      <c r="J753" s="83">
        <v>5386.1436000000003</v>
      </c>
      <c r="K753" s="83">
        <v>4.2</v>
      </c>
      <c r="L753" s="83">
        <v>3530.9</v>
      </c>
      <c r="M753" s="83">
        <v>605.81454545454403</v>
      </c>
      <c r="N753" s="83">
        <v>0</v>
      </c>
      <c r="O753" s="83">
        <v>0</v>
      </c>
      <c r="P753" s="83">
        <v>1158.97745857056</v>
      </c>
      <c r="Q753" s="83">
        <v>0</v>
      </c>
      <c r="R753" s="83">
        <v>258</v>
      </c>
      <c r="S753" s="83">
        <v>0</v>
      </c>
      <c r="T753" s="83">
        <v>438.7</v>
      </c>
      <c r="U753" s="83">
        <v>455</v>
      </c>
      <c r="V753" s="83">
        <v>199888.15102164701</v>
      </c>
      <c r="W753" s="83">
        <v>19222.922879999998</v>
      </c>
      <c r="X753" s="83">
        <v>0</v>
      </c>
      <c r="Y753" s="83">
        <v>0</v>
      </c>
      <c r="Z753" s="83">
        <v>0</v>
      </c>
      <c r="AA753" s="83">
        <v>918067.74643619999</v>
      </c>
      <c r="AB753" s="83">
        <v>1749182.1724999901</v>
      </c>
      <c r="AC753" s="83">
        <v>13840.8</v>
      </c>
      <c r="AD753" s="83">
        <v>0</v>
      </c>
      <c r="AE753" s="83">
        <v>1228447.5777881199</v>
      </c>
      <c r="AF753" s="83">
        <v>0</v>
      </c>
      <c r="AG753" s="83">
        <v>0</v>
      </c>
      <c r="AH753" s="83">
        <v>0</v>
      </c>
      <c r="AI753" s="83">
        <v>20471416.091272</v>
      </c>
      <c r="AJ753" s="83">
        <v>0</v>
      </c>
      <c r="AK753" s="83">
        <v>21507534.2078811</v>
      </c>
      <c r="AL753" s="83">
        <v>0</v>
      </c>
      <c r="AM753" s="83">
        <v>0</v>
      </c>
      <c r="AN753" s="83">
        <v>46107599.6697791</v>
      </c>
      <c r="AO753" s="83">
        <v>0.64077303948624997</v>
      </c>
      <c r="AP753" s="83">
        <v>13.897341090740801</v>
      </c>
    </row>
    <row r="754" spans="1:42" x14ac:dyDescent="0.2">
      <c r="A754" s="83" t="s">
        <v>362</v>
      </c>
      <c r="B754" s="83">
        <v>2020</v>
      </c>
      <c r="C754" s="83" t="s">
        <v>363</v>
      </c>
      <c r="D754" s="83" t="s">
        <v>297</v>
      </c>
      <c r="E754" s="83">
        <v>0</v>
      </c>
      <c r="F754" s="83">
        <v>358.8</v>
      </c>
      <c r="G754" s="83">
        <v>0</v>
      </c>
      <c r="H754" s="83">
        <v>269</v>
      </c>
      <c r="I754" s="83">
        <v>1.2</v>
      </c>
      <c r="J754" s="83">
        <v>769</v>
      </c>
      <c r="K754" s="83">
        <v>0</v>
      </c>
      <c r="L754" s="83">
        <v>0</v>
      </c>
      <c r="M754" s="83">
        <v>3.5654545454545499</v>
      </c>
      <c r="N754" s="83">
        <v>0</v>
      </c>
      <c r="O754" s="83">
        <v>0</v>
      </c>
      <c r="P754" s="83">
        <v>1.12474429261108</v>
      </c>
      <c r="Q754" s="83">
        <v>0</v>
      </c>
      <c r="R754" s="83">
        <v>0</v>
      </c>
      <c r="S754" s="83">
        <v>0</v>
      </c>
      <c r="T754" s="83">
        <v>0</v>
      </c>
      <c r="U754" s="83">
        <v>101.7</v>
      </c>
      <c r="V754" s="83">
        <v>4409.6562529743896</v>
      </c>
      <c r="W754" s="83">
        <v>0</v>
      </c>
      <c r="X754" s="83">
        <v>0</v>
      </c>
      <c r="Y754" s="83">
        <v>1145763.8865116499</v>
      </c>
      <c r="Z754" s="83">
        <v>0</v>
      </c>
      <c r="AA754" s="83">
        <v>6144.4832305800001</v>
      </c>
      <c r="AB754" s="83">
        <v>0</v>
      </c>
      <c r="AC754" s="83">
        <v>23564.400000000001</v>
      </c>
      <c r="AD754" s="83">
        <v>0</v>
      </c>
      <c r="AE754" s="83">
        <v>0</v>
      </c>
      <c r="AF754" s="83">
        <v>0</v>
      </c>
      <c r="AG754" s="83">
        <v>0</v>
      </c>
      <c r="AH754" s="83">
        <v>0</v>
      </c>
      <c r="AI754" s="83">
        <v>3055.5427760348398</v>
      </c>
      <c r="AJ754" s="83">
        <v>0</v>
      </c>
      <c r="AK754" s="83">
        <v>2352726.56236488</v>
      </c>
      <c r="AL754" s="83">
        <v>0</v>
      </c>
      <c r="AM754" s="83">
        <v>0</v>
      </c>
      <c r="AN754" s="83">
        <v>3535664.5311361202</v>
      </c>
      <c r="AO754" s="83">
        <v>1.2917405791890499</v>
      </c>
      <c r="AP754" s="83">
        <v>365.34591102000599</v>
      </c>
    </row>
    <row r="755" spans="1:42" x14ac:dyDescent="0.2">
      <c r="A755" s="83" t="s">
        <v>362</v>
      </c>
      <c r="B755" s="83">
        <v>2022</v>
      </c>
      <c r="C755" s="83" t="s">
        <v>363</v>
      </c>
      <c r="D755" s="83" t="s">
        <v>297</v>
      </c>
      <c r="E755" s="83">
        <v>0</v>
      </c>
      <c r="F755" s="83">
        <v>358.8</v>
      </c>
      <c r="G755" s="83">
        <v>0</v>
      </c>
      <c r="H755" s="83">
        <v>255.7</v>
      </c>
      <c r="I755" s="83">
        <v>1.2</v>
      </c>
      <c r="J755" s="83">
        <v>769</v>
      </c>
      <c r="K755" s="83">
        <v>0</v>
      </c>
      <c r="L755" s="83">
        <v>0</v>
      </c>
      <c r="M755" s="83">
        <v>3.7927272727272698</v>
      </c>
      <c r="N755" s="83">
        <v>0</v>
      </c>
      <c r="O755" s="83">
        <v>0</v>
      </c>
      <c r="P755" s="83">
        <v>1.12474429261108</v>
      </c>
      <c r="Q755" s="83">
        <v>0</v>
      </c>
      <c r="R755" s="83">
        <v>0</v>
      </c>
      <c r="S755" s="83">
        <v>0</v>
      </c>
      <c r="T755" s="83">
        <v>0</v>
      </c>
      <c r="U755" s="83">
        <v>101.7</v>
      </c>
      <c r="V755" s="83">
        <v>0</v>
      </c>
      <c r="W755" s="83">
        <v>0</v>
      </c>
      <c r="X755" s="83">
        <v>0</v>
      </c>
      <c r="Y755" s="83">
        <v>1718249.6094694501</v>
      </c>
      <c r="Z755" s="83">
        <v>0</v>
      </c>
      <c r="AA755" s="83">
        <v>6536.1509530800004</v>
      </c>
      <c r="AB755" s="83">
        <v>0</v>
      </c>
      <c r="AC755" s="83">
        <v>22399.32</v>
      </c>
      <c r="AD755" s="83">
        <v>0</v>
      </c>
      <c r="AE755" s="83">
        <v>0</v>
      </c>
      <c r="AF755" s="83">
        <v>0</v>
      </c>
      <c r="AG755" s="83">
        <v>0</v>
      </c>
      <c r="AH755" s="83">
        <v>0</v>
      </c>
      <c r="AI755" s="83">
        <v>3012.8035167999601</v>
      </c>
      <c r="AJ755" s="83">
        <v>0</v>
      </c>
      <c r="AK755" s="83">
        <v>2762530.6921387501</v>
      </c>
      <c r="AL755" s="83">
        <v>0</v>
      </c>
      <c r="AM755" s="83">
        <v>0</v>
      </c>
      <c r="AN755" s="83">
        <v>4512728.5760780796</v>
      </c>
      <c r="AO755" s="83">
        <v>1.9272001762603499</v>
      </c>
      <c r="AP755" s="83">
        <v>427.05873924623199</v>
      </c>
    </row>
    <row r="756" spans="1:42" x14ac:dyDescent="0.2">
      <c r="A756" s="83" t="s">
        <v>362</v>
      </c>
      <c r="B756" s="83">
        <v>2024</v>
      </c>
      <c r="C756" s="83" t="s">
        <v>363</v>
      </c>
      <c r="D756" s="83" t="s">
        <v>297</v>
      </c>
      <c r="E756" s="83">
        <v>0</v>
      </c>
      <c r="F756" s="83">
        <v>358.8</v>
      </c>
      <c r="G756" s="83">
        <v>0</v>
      </c>
      <c r="H756" s="83">
        <v>252</v>
      </c>
      <c r="I756" s="83">
        <v>854.75135671069404</v>
      </c>
      <c r="J756" s="83">
        <v>769</v>
      </c>
      <c r="K756" s="83">
        <v>0</v>
      </c>
      <c r="L756" s="83">
        <v>0</v>
      </c>
      <c r="M756" s="83">
        <v>4.1218181818181803</v>
      </c>
      <c r="N756" s="83">
        <v>0</v>
      </c>
      <c r="O756" s="83">
        <v>0</v>
      </c>
      <c r="P756" s="83">
        <v>1.12474429261108</v>
      </c>
      <c r="Q756" s="83">
        <v>0</v>
      </c>
      <c r="R756" s="83">
        <v>0</v>
      </c>
      <c r="S756" s="83">
        <v>0</v>
      </c>
      <c r="T756" s="83">
        <v>0</v>
      </c>
      <c r="U756" s="83">
        <v>9</v>
      </c>
      <c r="V756" s="83">
        <v>0</v>
      </c>
      <c r="W756" s="83">
        <v>0</v>
      </c>
      <c r="X756" s="83">
        <v>0</v>
      </c>
      <c r="Y756" s="83">
        <v>1768704.40690036</v>
      </c>
      <c r="Z756" s="83">
        <v>0</v>
      </c>
      <c r="AA756" s="83">
        <v>7103.2858152600002</v>
      </c>
      <c r="AB756" s="83">
        <v>0</v>
      </c>
      <c r="AC756" s="83">
        <v>22075.200000000001</v>
      </c>
      <c r="AD756" s="83">
        <v>0</v>
      </c>
      <c r="AE756" s="83">
        <v>0</v>
      </c>
      <c r="AF756" s="83">
        <v>0</v>
      </c>
      <c r="AG756" s="83">
        <v>0</v>
      </c>
      <c r="AH756" s="83">
        <v>0</v>
      </c>
      <c r="AI756" s="83">
        <v>2281700.4432557002</v>
      </c>
      <c r="AJ756" s="83">
        <v>0</v>
      </c>
      <c r="AK756" s="83">
        <v>2688951.53497385</v>
      </c>
      <c r="AL756" s="83">
        <v>0</v>
      </c>
      <c r="AM756" s="83">
        <v>0</v>
      </c>
      <c r="AN756" s="83">
        <v>6768534.8709451696</v>
      </c>
      <c r="AO756" s="83">
        <v>1.98304335971706</v>
      </c>
      <c r="AP756" s="83">
        <v>292.97970646934698</v>
      </c>
    </row>
    <row r="757" spans="1:42" x14ac:dyDescent="0.2">
      <c r="A757" s="83" t="s">
        <v>362</v>
      </c>
      <c r="B757" s="83">
        <v>2026</v>
      </c>
      <c r="C757" s="83" t="s">
        <v>363</v>
      </c>
      <c r="D757" s="83" t="s">
        <v>297</v>
      </c>
      <c r="E757" s="83">
        <v>0</v>
      </c>
      <c r="F757" s="83">
        <v>358.8</v>
      </c>
      <c r="G757" s="83">
        <v>0</v>
      </c>
      <c r="H757" s="83">
        <v>198</v>
      </c>
      <c r="I757" s="83">
        <v>942.77679744489603</v>
      </c>
      <c r="J757" s="83">
        <v>769</v>
      </c>
      <c r="K757" s="83">
        <v>0</v>
      </c>
      <c r="L757" s="83">
        <v>0</v>
      </c>
      <c r="M757" s="83">
        <v>4.8409090909090899</v>
      </c>
      <c r="N757" s="83">
        <v>0</v>
      </c>
      <c r="O757" s="83">
        <v>0</v>
      </c>
      <c r="P757" s="83">
        <v>1.12474429261108</v>
      </c>
      <c r="Q757" s="83">
        <v>0</v>
      </c>
      <c r="R757" s="83">
        <v>0</v>
      </c>
      <c r="S757" s="83">
        <v>0</v>
      </c>
      <c r="T757" s="83">
        <v>0</v>
      </c>
      <c r="U757" s="83">
        <v>9</v>
      </c>
      <c r="V757" s="83">
        <v>0</v>
      </c>
      <c r="W757" s="83">
        <v>0</v>
      </c>
      <c r="X757" s="83">
        <v>0</v>
      </c>
      <c r="Y757" s="83">
        <v>2113682.2040657299</v>
      </c>
      <c r="Z757" s="83">
        <v>0</v>
      </c>
      <c r="AA757" s="83">
        <v>8342.5224892499991</v>
      </c>
      <c r="AB757" s="83">
        <v>0</v>
      </c>
      <c r="AC757" s="83">
        <v>17344.8</v>
      </c>
      <c r="AD757" s="83">
        <v>0</v>
      </c>
      <c r="AE757" s="83">
        <v>0</v>
      </c>
      <c r="AF757" s="83">
        <v>0</v>
      </c>
      <c r="AG757" s="83">
        <v>0</v>
      </c>
      <c r="AH757" s="83">
        <v>0</v>
      </c>
      <c r="AI757" s="83">
        <v>2489205.4674529601</v>
      </c>
      <c r="AJ757" s="83">
        <v>0</v>
      </c>
      <c r="AK757" s="83">
        <v>2718403.10020633</v>
      </c>
      <c r="AL757" s="83">
        <v>0</v>
      </c>
      <c r="AM757" s="83">
        <v>0</v>
      </c>
      <c r="AN757" s="83">
        <v>7346978.0942142699</v>
      </c>
      <c r="AO757" s="83">
        <v>2.3616149090546399</v>
      </c>
      <c r="AP757" s="83">
        <v>321.44030903187399</v>
      </c>
    </row>
    <row r="758" spans="1:42" x14ac:dyDescent="0.2">
      <c r="A758" s="83" t="s">
        <v>362</v>
      </c>
      <c r="B758" s="83">
        <v>2028</v>
      </c>
      <c r="C758" s="83" t="s">
        <v>363</v>
      </c>
      <c r="D758" s="83" t="s">
        <v>297</v>
      </c>
      <c r="E758" s="83">
        <v>0</v>
      </c>
      <c r="F758" s="83">
        <v>358.8</v>
      </c>
      <c r="G758" s="83">
        <v>0</v>
      </c>
      <c r="H758" s="83">
        <v>194.5</v>
      </c>
      <c r="I758" s="83">
        <v>942.77679744489603</v>
      </c>
      <c r="J758" s="83">
        <v>769</v>
      </c>
      <c r="K758" s="83">
        <v>0</v>
      </c>
      <c r="L758" s="83">
        <v>0</v>
      </c>
      <c r="M758" s="83">
        <v>6.2536363636363603</v>
      </c>
      <c r="N758" s="83">
        <v>0</v>
      </c>
      <c r="O758" s="83">
        <v>0</v>
      </c>
      <c r="P758" s="83">
        <v>4.4430485047929702</v>
      </c>
      <c r="Q758" s="83">
        <v>0</v>
      </c>
      <c r="R758" s="83">
        <v>0</v>
      </c>
      <c r="S758" s="83">
        <v>0</v>
      </c>
      <c r="T758" s="83">
        <v>0</v>
      </c>
      <c r="U758" s="83">
        <v>9</v>
      </c>
      <c r="V758" s="83">
        <v>2579.0238444390102</v>
      </c>
      <c r="W758" s="83">
        <v>0</v>
      </c>
      <c r="X758" s="83">
        <v>0</v>
      </c>
      <c r="Y758" s="83">
        <v>2200300.2958966899</v>
      </c>
      <c r="Z758" s="83">
        <v>0</v>
      </c>
      <c r="AA758" s="83">
        <v>10777.12905231</v>
      </c>
      <c r="AB758" s="83">
        <v>0</v>
      </c>
      <c r="AC758" s="83">
        <v>17038.2</v>
      </c>
      <c r="AD758" s="83">
        <v>0</v>
      </c>
      <c r="AE758" s="83">
        <v>0</v>
      </c>
      <c r="AF758" s="83">
        <v>0</v>
      </c>
      <c r="AG758" s="83">
        <v>0</v>
      </c>
      <c r="AH758" s="83">
        <v>0</v>
      </c>
      <c r="AI758" s="83">
        <v>2454593.7384136799</v>
      </c>
      <c r="AJ758" s="83">
        <v>0</v>
      </c>
      <c r="AK758" s="83">
        <v>2707067.4780077199</v>
      </c>
      <c r="AL758" s="83">
        <v>0</v>
      </c>
      <c r="AM758" s="83">
        <v>0</v>
      </c>
      <c r="AN758" s="83">
        <v>7392355.8652148498</v>
      </c>
      <c r="AO758" s="83">
        <v>2.4576524289555799</v>
      </c>
      <c r="AP758" s="83">
        <v>332.45861992659201</v>
      </c>
    </row>
    <row r="759" spans="1:42" x14ac:dyDescent="0.2">
      <c r="A759" s="83" t="s">
        <v>362</v>
      </c>
      <c r="B759" s="83">
        <v>2030</v>
      </c>
      <c r="C759" s="83" t="s">
        <v>363</v>
      </c>
      <c r="D759" s="83" t="s">
        <v>297</v>
      </c>
      <c r="E759" s="83">
        <v>0</v>
      </c>
      <c r="F759" s="83">
        <v>358.8</v>
      </c>
      <c r="G759" s="83">
        <v>0</v>
      </c>
      <c r="H759" s="83">
        <v>146.1</v>
      </c>
      <c r="I759" s="83">
        <v>942.77679744489603</v>
      </c>
      <c r="J759" s="83">
        <v>769</v>
      </c>
      <c r="K759" s="83">
        <v>0</v>
      </c>
      <c r="L759" s="83">
        <v>0</v>
      </c>
      <c r="M759" s="83">
        <v>9.4509090909090894</v>
      </c>
      <c r="N759" s="83">
        <v>0</v>
      </c>
      <c r="O759" s="83">
        <v>0</v>
      </c>
      <c r="P759" s="83">
        <v>11.354126033451699</v>
      </c>
      <c r="Q759" s="83">
        <v>0</v>
      </c>
      <c r="R759" s="83">
        <v>0</v>
      </c>
      <c r="S759" s="83">
        <v>0</v>
      </c>
      <c r="T759" s="83">
        <v>0</v>
      </c>
      <c r="U759" s="83">
        <v>9</v>
      </c>
      <c r="V759" s="83">
        <v>9391.6037909932802</v>
      </c>
      <c r="W759" s="83">
        <v>0</v>
      </c>
      <c r="X759" s="83">
        <v>0</v>
      </c>
      <c r="Y759" s="83">
        <v>2090876.5119183899</v>
      </c>
      <c r="Z759" s="83">
        <v>0</v>
      </c>
      <c r="AA759" s="83">
        <v>16287.11057244</v>
      </c>
      <c r="AB759" s="83">
        <v>0</v>
      </c>
      <c r="AC759" s="83">
        <v>12798.36</v>
      </c>
      <c r="AD759" s="83">
        <v>0</v>
      </c>
      <c r="AE759" s="83">
        <v>0</v>
      </c>
      <c r="AF759" s="83">
        <v>0</v>
      </c>
      <c r="AG759" s="83">
        <v>0</v>
      </c>
      <c r="AH759" s="83">
        <v>0</v>
      </c>
      <c r="AI759" s="83">
        <v>2420282.0311928499</v>
      </c>
      <c r="AJ759" s="83">
        <v>0</v>
      </c>
      <c r="AK759" s="83">
        <v>2679320.2052388499</v>
      </c>
      <c r="AL759" s="83">
        <v>0</v>
      </c>
      <c r="AM759" s="83">
        <v>0</v>
      </c>
      <c r="AN759" s="83">
        <v>7228955.8227135297</v>
      </c>
      <c r="AO759" s="83">
        <v>2.3315967550740999</v>
      </c>
      <c r="AP759" s="83">
        <v>322.53575927911601</v>
      </c>
    </row>
    <row r="760" spans="1:42" x14ac:dyDescent="0.2">
      <c r="A760" s="83" t="s">
        <v>362</v>
      </c>
      <c r="B760" s="83">
        <v>2032</v>
      </c>
      <c r="C760" s="83" t="s">
        <v>363</v>
      </c>
      <c r="D760" s="83" t="s">
        <v>297</v>
      </c>
      <c r="E760" s="83">
        <v>0</v>
      </c>
      <c r="F760" s="83">
        <v>358.8</v>
      </c>
      <c r="G760" s="83">
        <v>0</v>
      </c>
      <c r="H760" s="83">
        <v>146.1</v>
      </c>
      <c r="I760" s="83">
        <v>942.77679744489603</v>
      </c>
      <c r="J760" s="83">
        <v>769</v>
      </c>
      <c r="K760" s="83">
        <v>0</v>
      </c>
      <c r="L760" s="83">
        <v>0</v>
      </c>
      <c r="M760" s="83">
        <v>11.304545454545501</v>
      </c>
      <c r="N760" s="83">
        <v>0</v>
      </c>
      <c r="O760" s="83">
        <v>0</v>
      </c>
      <c r="P760" s="83">
        <v>79.836792425798194</v>
      </c>
      <c r="Q760" s="83">
        <v>0</v>
      </c>
      <c r="R760" s="83">
        <v>0</v>
      </c>
      <c r="S760" s="83">
        <v>0</v>
      </c>
      <c r="T760" s="83">
        <v>0</v>
      </c>
      <c r="U760" s="83">
        <v>9</v>
      </c>
      <c r="V760" s="83">
        <v>47942.137399705403</v>
      </c>
      <c r="W760" s="83">
        <v>0</v>
      </c>
      <c r="X760" s="83">
        <v>0</v>
      </c>
      <c r="Y760" s="83">
        <v>1915185.2792989099</v>
      </c>
      <c r="Z760" s="83">
        <v>0</v>
      </c>
      <c r="AA760" s="83">
        <v>19481.552517150001</v>
      </c>
      <c r="AB760" s="83">
        <v>0</v>
      </c>
      <c r="AC760" s="83">
        <v>12798.36</v>
      </c>
      <c r="AD760" s="83">
        <v>0</v>
      </c>
      <c r="AE760" s="83">
        <v>0</v>
      </c>
      <c r="AF760" s="83">
        <v>0</v>
      </c>
      <c r="AG760" s="83">
        <v>0</v>
      </c>
      <c r="AH760" s="83">
        <v>0</v>
      </c>
      <c r="AI760" s="83">
        <v>2386678.8304525199</v>
      </c>
      <c r="AJ760" s="83">
        <v>0</v>
      </c>
      <c r="AK760" s="83">
        <v>2685166.9643864501</v>
      </c>
      <c r="AL760" s="83">
        <v>0</v>
      </c>
      <c r="AM760" s="83">
        <v>0</v>
      </c>
      <c r="AN760" s="83">
        <v>7067253.1240547299</v>
      </c>
      <c r="AO760" s="83">
        <v>2.1363335191408099</v>
      </c>
      <c r="AP760" s="83">
        <v>302.28626053726498</v>
      </c>
    </row>
    <row r="761" spans="1:42" x14ac:dyDescent="0.2">
      <c r="A761" s="83" t="s">
        <v>362</v>
      </c>
      <c r="B761" s="83">
        <v>2034</v>
      </c>
      <c r="C761" s="83" t="s">
        <v>363</v>
      </c>
      <c r="D761" s="83" t="s">
        <v>297</v>
      </c>
      <c r="E761" s="83">
        <v>0</v>
      </c>
      <c r="F761" s="83">
        <v>358.8</v>
      </c>
      <c r="G761" s="83">
        <v>0</v>
      </c>
      <c r="H761" s="83">
        <v>142.1</v>
      </c>
      <c r="I761" s="83">
        <v>942.77679744489603</v>
      </c>
      <c r="J761" s="83">
        <v>769</v>
      </c>
      <c r="K761" s="83">
        <v>0</v>
      </c>
      <c r="L761" s="83">
        <v>0</v>
      </c>
      <c r="M761" s="83">
        <v>13.134545454545499</v>
      </c>
      <c r="N761" s="83">
        <v>0</v>
      </c>
      <c r="O761" s="83">
        <v>0</v>
      </c>
      <c r="P761" s="83">
        <v>88.332831927906994</v>
      </c>
      <c r="Q761" s="83">
        <v>0</v>
      </c>
      <c r="R761" s="83">
        <v>0</v>
      </c>
      <c r="S761" s="83">
        <v>0</v>
      </c>
      <c r="T761" s="83">
        <v>0</v>
      </c>
      <c r="U761" s="83">
        <v>9</v>
      </c>
      <c r="V761" s="83">
        <v>15757.0066982239</v>
      </c>
      <c r="W761" s="83">
        <v>0</v>
      </c>
      <c r="X761" s="83">
        <v>0</v>
      </c>
      <c r="Y761" s="83">
        <v>1913169.3631496499</v>
      </c>
      <c r="Z761" s="83">
        <v>0</v>
      </c>
      <c r="AA761" s="83">
        <v>22635.261018720001</v>
      </c>
      <c r="AB761" s="83">
        <v>0</v>
      </c>
      <c r="AC761" s="83">
        <v>12447.96</v>
      </c>
      <c r="AD761" s="83">
        <v>0</v>
      </c>
      <c r="AE761" s="83">
        <v>0</v>
      </c>
      <c r="AF761" s="83">
        <v>0</v>
      </c>
      <c r="AG761" s="83">
        <v>0</v>
      </c>
      <c r="AH761" s="83">
        <v>0</v>
      </c>
      <c r="AI761" s="83">
        <v>2353375.6515306202</v>
      </c>
      <c r="AJ761" s="83">
        <v>0</v>
      </c>
      <c r="AK761" s="83">
        <v>2658912.29521805</v>
      </c>
      <c r="AL761" s="83">
        <v>0</v>
      </c>
      <c r="AM761" s="83">
        <v>0</v>
      </c>
      <c r="AN761" s="83">
        <v>6976297.5376152601</v>
      </c>
      <c r="AO761" s="83">
        <v>2.1338632376125202</v>
      </c>
      <c r="AP761" s="83">
        <v>305.87331261417802</v>
      </c>
    </row>
    <row r="762" spans="1:42" x14ac:dyDescent="0.2">
      <c r="A762" s="83" t="s">
        <v>362</v>
      </c>
      <c r="B762" s="83">
        <v>2036</v>
      </c>
      <c r="C762" s="83" t="s">
        <v>363</v>
      </c>
      <c r="D762" s="83" t="s">
        <v>297</v>
      </c>
      <c r="E762" s="83">
        <v>0</v>
      </c>
      <c r="F762" s="83">
        <v>358.8</v>
      </c>
      <c r="G762" s="83">
        <v>0</v>
      </c>
      <c r="H762" s="83">
        <v>142.1</v>
      </c>
      <c r="I762" s="83">
        <v>942.77679744489603</v>
      </c>
      <c r="J762" s="83">
        <v>769</v>
      </c>
      <c r="K762" s="83">
        <v>0</v>
      </c>
      <c r="L762" s="83">
        <v>0</v>
      </c>
      <c r="M762" s="83">
        <v>15.0181818181818</v>
      </c>
      <c r="N762" s="83">
        <v>0</v>
      </c>
      <c r="O762" s="83">
        <v>0</v>
      </c>
      <c r="P762" s="83">
        <v>89.492264684452493</v>
      </c>
      <c r="Q762" s="83">
        <v>0</v>
      </c>
      <c r="R762" s="83">
        <v>0</v>
      </c>
      <c r="S762" s="83">
        <v>0</v>
      </c>
      <c r="T762" s="83">
        <v>0</v>
      </c>
      <c r="U762" s="83">
        <v>9</v>
      </c>
      <c r="V762" s="83">
        <v>3882.6525665777999</v>
      </c>
      <c r="W762" s="83">
        <v>0</v>
      </c>
      <c r="X762" s="83">
        <v>0</v>
      </c>
      <c r="Y762" s="83">
        <v>1791815.1540236201</v>
      </c>
      <c r="Z762" s="83">
        <v>0</v>
      </c>
      <c r="AA762" s="83">
        <v>25881.403102799999</v>
      </c>
      <c r="AB762" s="83">
        <v>0</v>
      </c>
      <c r="AC762" s="83">
        <v>12447.96</v>
      </c>
      <c r="AD762" s="83">
        <v>0</v>
      </c>
      <c r="AE762" s="83">
        <v>0</v>
      </c>
      <c r="AF762" s="83">
        <v>0</v>
      </c>
      <c r="AG762" s="83">
        <v>0</v>
      </c>
      <c r="AH762" s="83">
        <v>0</v>
      </c>
      <c r="AI762" s="83">
        <v>2320552.7918863399</v>
      </c>
      <c r="AJ762" s="83">
        <v>0</v>
      </c>
      <c r="AK762" s="83">
        <v>2658397.93569544</v>
      </c>
      <c r="AL762" s="83">
        <v>0</v>
      </c>
      <c r="AM762" s="83">
        <v>0</v>
      </c>
      <c r="AN762" s="83">
        <v>6812977.8972747801</v>
      </c>
      <c r="AO762" s="83">
        <v>1.99899016958985</v>
      </c>
      <c r="AP762" s="83">
        <v>293.40916699428197</v>
      </c>
    </row>
    <row r="763" spans="1:42" x14ac:dyDescent="0.2">
      <c r="A763" s="83" t="s">
        <v>362</v>
      </c>
      <c r="B763" s="83">
        <v>2038</v>
      </c>
      <c r="C763" s="83" t="s">
        <v>363</v>
      </c>
      <c r="D763" s="83" t="s">
        <v>297</v>
      </c>
      <c r="E763" s="83">
        <v>0</v>
      </c>
      <c r="F763" s="83">
        <v>358.8</v>
      </c>
      <c r="G763" s="83">
        <v>0</v>
      </c>
      <c r="H763" s="83">
        <v>142.1</v>
      </c>
      <c r="I763" s="83">
        <v>1459.0301069683601</v>
      </c>
      <c r="J763" s="83">
        <v>769</v>
      </c>
      <c r="K763" s="83">
        <v>0</v>
      </c>
      <c r="L763" s="83">
        <v>0</v>
      </c>
      <c r="M763" s="83">
        <v>16.989999999999998</v>
      </c>
      <c r="N763" s="83">
        <v>0</v>
      </c>
      <c r="O763" s="83">
        <v>0</v>
      </c>
      <c r="P763" s="83">
        <v>134.09323166315801</v>
      </c>
      <c r="Q763" s="83">
        <v>0</v>
      </c>
      <c r="R763" s="83">
        <v>0</v>
      </c>
      <c r="S763" s="83">
        <v>0</v>
      </c>
      <c r="T763" s="83">
        <v>0</v>
      </c>
      <c r="U763" s="83">
        <v>9</v>
      </c>
      <c r="V763" s="83">
        <v>104603.02330812</v>
      </c>
      <c r="W763" s="83">
        <v>0</v>
      </c>
      <c r="X763" s="83">
        <v>0</v>
      </c>
      <c r="Y763" s="83">
        <v>1378717.4363545901</v>
      </c>
      <c r="Z763" s="83">
        <v>0</v>
      </c>
      <c r="AA763" s="83">
        <v>29279.512263209999</v>
      </c>
      <c r="AB763" s="83">
        <v>0</v>
      </c>
      <c r="AC763" s="83">
        <v>12447.96</v>
      </c>
      <c r="AD763" s="83">
        <v>0</v>
      </c>
      <c r="AE763" s="83">
        <v>0</v>
      </c>
      <c r="AF763" s="83">
        <v>0</v>
      </c>
      <c r="AG763" s="83">
        <v>0</v>
      </c>
      <c r="AH763" s="83">
        <v>0</v>
      </c>
      <c r="AI763" s="83">
        <v>3676774.7340335501</v>
      </c>
      <c r="AJ763" s="83">
        <v>0</v>
      </c>
      <c r="AK763" s="83">
        <v>2564501.9031294002</v>
      </c>
      <c r="AL763" s="83">
        <v>0</v>
      </c>
      <c r="AM763" s="83">
        <v>0</v>
      </c>
      <c r="AN763" s="83">
        <v>7766324.5690888697</v>
      </c>
      <c r="AO763" s="83">
        <v>1.5398733661724999</v>
      </c>
      <c r="AP763" s="83">
        <v>198.27569044711601</v>
      </c>
    </row>
    <row r="764" spans="1:42" x14ac:dyDescent="0.2">
      <c r="A764" s="83" t="s">
        <v>362</v>
      </c>
      <c r="B764" s="83">
        <v>2040</v>
      </c>
      <c r="C764" s="83" t="s">
        <v>363</v>
      </c>
      <c r="D764" s="83" t="s">
        <v>297</v>
      </c>
      <c r="E764" s="83">
        <v>0</v>
      </c>
      <c r="F764" s="83">
        <v>358.8</v>
      </c>
      <c r="G764" s="83">
        <v>0</v>
      </c>
      <c r="H764" s="83">
        <v>138</v>
      </c>
      <c r="I764" s="83">
        <v>1459.0301069683601</v>
      </c>
      <c r="J764" s="83">
        <v>672.880031579356</v>
      </c>
      <c r="K764" s="83">
        <v>0</v>
      </c>
      <c r="L764" s="83">
        <v>0</v>
      </c>
      <c r="M764" s="83">
        <v>19.0736363636364</v>
      </c>
      <c r="N764" s="83">
        <v>0</v>
      </c>
      <c r="O764" s="83">
        <v>0</v>
      </c>
      <c r="P764" s="83">
        <v>229.01652517262599</v>
      </c>
      <c r="Q764" s="83">
        <v>0</v>
      </c>
      <c r="R764" s="83">
        <v>0</v>
      </c>
      <c r="S764" s="83">
        <v>0</v>
      </c>
      <c r="T764" s="83">
        <v>0</v>
      </c>
      <c r="U764" s="83">
        <v>9</v>
      </c>
      <c r="V764" s="83">
        <v>95242.946264464801</v>
      </c>
      <c r="W764" s="83">
        <v>0</v>
      </c>
      <c r="X764" s="83">
        <v>0</v>
      </c>
      <c r="Y764" s="83">
        <v>1133522.2832376901</v>
      </c>
      <c r="Z764" s="83">
        <v>0</v>
      </c>
      <c r="AA764" s="83">
        <v>32870.321943089999</v>
      </c>
      <c r="AB764" s="83">
        <v>0</v>
      </c>
      <c r="AC764" s="83">
        <v>12088.8</v>
      </c>
      <c r="AD764" s="83">
        <v>0</v>
      </c>
      <c r="AE764" s="83">
        <v>0</v>
      </c>
      <c r="AF764" s="83">
        <v>0</v>
      </c>
      <c r="AG764" s="83">
        <v>0</v>
      </c>
      <c r="AH764" s="83">
        <v>0</v>
      </c>
      <c r="AI764" s="83">
        <v>3701265.4920532899</v>
      </c>
      <c r="AJ764" s="83">
        <v>0</v>
      </c>
      <c r="AK764" s="83">
        <v>2328584.3906220999</v>
      </c>
      <c r="AL764" s="83">
        <v>0</v>
      </c>
      <c r="AM764" s="83">
        <v>0</v>
      </c>
      <c r="AN764" s="83">
        <v>7303574.23412064</v>
      </c>
      <c r="AO764" s="83">
        <v>1.26712793587037</v>
      </c>
      <c r="AP764" s="83">
        <v>173.494222862914</v>
      </c>
    </row>
    <row r="765" spans="1:42" x14ac:dyDescent="0.2">
      <c r="A765" s="83" t="s">
        <v>362</v>
      </c>
      <c r="B765" s="83">
        <v>2042</v>
      </c>
      <c r="C765" s="83" t="s">
        <v>363</v>
      </c>
      <c r="D765" s="83" t="s">
        <v>297</v>
      </c>
      <c r="E765" s="83">
        <v>0</v>
      </c>
      <c r="F765" s="83">
        <v>358.8</v>
      </c>
      <c r="G765" s="83">
        <v>0</v>
      </c>
      <c r="H765" s="83">
        <v>138</v>
      </c>
      <c r="I765" s="83">
        <v>1459.0301069683601</v>
      </c>
      <c r="J765" s="83">
        <v>672.880031579356</v>
      </c>
      <c r="K765" s="83">
        <v>0</v>
      </c>
      <c r="L765" s="83">
        <v>0</v>
      </c>
      <c r="M765" s="83">
        <v>21.19</v>
      </c>
      <c r="N765" s="83">
        <v>0</v>
      </c>
      <c r="O765" s="83">
        <v>0</v>
      </c>
      <c r="P765" s="83">
        <v>246.29149688335599</v>
      </c>
      <c r="Q765" s="83">
        <v>0</v>
      </c>
      <c r="R765" s="83">
        <v>0</v>
      </c>
      <c r="S765" s="83">
        <v>0</v>
      </c>
      <c r="T765" s="83">
        <v>0</v>
      </c>
      <c r="U765" s="83">
        <v>9</v>
      </c>
      <c r="V765" s="83">
        <v>196010.14175127799</v>
      </c>
      <c r="W765" s="83">
        <v>0</v>
      </c>
      <c r="X765" s="83">
        <v>0</v>
      </c>
      <c r="Y765" s="83">
        <v>1313754.5435545901</v>
      </c>
      <c r="Z765" s="83">
        <v>0</v>
      </c>
      <c r="AA765" s="83">
        <v>36517.53177501</v>
      </c>
      <c r="AB765" s="83">
        <v>0</v>
      </c>
      <c r="AC765" s="83">
        <v>12088.8</v>
      </c>
      <c r="AD765" s="83">
        <v>0</v>
      </c>
      <c r="AE765" s="83">
        <v>0</v>
      </c>
      <c r="AF765" s="83">
        <v>0</v>
      </c>
      <c r="AG765" s="83">
        <v>0</v>
      </c>
      <c r="AH765" s="83">
        <v>0</v>
      </c>
      <c r="AI765" s="83">
        <v>3649648.2974982699</v>
      </c>
      <c r="AJ765" s="83">
        <v>0</v>
      </c>
      <c r="AK765" s="83">
        <v>2293544.7830760302</v>
      </c>
      <c r="AL765" s="83">
        <v>0</v>
      </c>
      <c r="AM765" s="83">
        <v>0</v>
      </c>
      <c r="AN765" s="83">
        <v>7501564.0976551799</v>
      </c>
      <c r="AO765" s="83">
        <v>1.4674380699865801</v>
      </c>
      <c r="AP765" s="83">
        <v>195.61761399136299</v>
      </c>
    </row>
    <row r="766" spans="1:42" x14ac:dyDescent="0.2">
      <c r="A766" s="83" t="s">
        <v>362</v>
      </c>
      <c r="B766" s="83">
        <v>2044</v>
      </c>
      <c r="C766" s="83" t="s">
        <v>363</v>
      </c>
      <c r="D766" s="83" t="s">
        <v>297</v>
      </c>
      <c r="E766" s="83">
        <v>0</v>
      </c>
      <c r="F766" s="83">
        <v>358.8</v>
      </c>
      <c r="G766" s="83">
        <v>0</v>
      </c>
      <c r="H766" s="83">
        <v>134</v>
      </c>
      <c r="I766" s="83">
        <v>1459.0301069683601</v>
      </c>
      <c r="J766" s="83">
        <v>681.46242404371299</v>
      </c>
      <c r="K766" s="83">
        <v>0</v>
      </c>
      <c r="L766" s="83">
        <v>0</v>
      </c>
      <c r="M766" s="83">
        <v>24.242727272727201</v>
      </c>
      <c r="N766" s="83">
        <v>0</v>
      </c>
      <c r="O766" s="83">
        <v>0</v>
      </c>
      <c r="P766" s="83">
        <v>261.63896779718903</v>
      </c>
      <c r="Q766" s="83">
        <v>0</v>
      </c>
      <c r="R766" s="83">
        <v>0</v>
      </c>
      <c r="S766" s="83">
        <v>0</v>
      </c>
      <c r="T766" s="83">
        <v>0</v>
      </c>
      <c r="U766" s="83">
        <v>9</v>
      </c>
      <c r="V766" s="83">
        <v>54305.001749748502</v>
      </c>
      <c r="W766" s="83">
        <v>0</v>
      </c>
      <c r="X766" s="83">
        <v>0</v>
      </c>
      <c r="Y766" s="83">
        <v>812456.09756706504</v>
      </c>
      <c r="Z766" s="83">
        <v>0</v>
      </c>
      <c r="AA766" s="83">
        <v>41778.41262363</v>
      </c>
      <c r="AB766" s="83">
        <v>0</v>
      </c>
      <c r="AC766" s="83">
        <v>11738.4</v>
      </c>
      <c r="AD766" s="83">
        <v>0</v>
      </c>
      <c r="AE766" s="83">
        <v>0</v>
      </c>
      <c r="AF766" s="83">
        <v>0</v>
      </c>
      <c r="AG766" s="83">
        <v>0</v>
      </c>
      <c r="AH766" s="83">
        <v>0</v>
      </c>
      <c r="AI766" s="83">
        <v>3596797.4364116299</v>
      </c>
      <c r="AJ766" s="83">
        <v>0</v>
      </c>
      <c r="AK766" s="83">
        <v>2283633.7996138898</v>
      </c>
      <c r="AL766" s="83">
        <v>0</v>
      </c>
      <c r="AM766" s="83">
        <v>0</v>
      </c>
      <c r="AN766" s="83">
        <v>6800709.1479659704</v>
      </c>
      <c r="AO766" s="83">
        <v>0.91006518479603504</v>
      </c>
      <c r="AP766" s="83">
        <v>133.81915988397</v>
      </c>
    </row>
    <row r="767" spans="1:42" x14ac:dyDescent="0.2">
      <c r="A767" s="83" t="s">
        <v>362</v>
      </c>
      <c r="B767" s="83">
        <v>2046</v>
      </c>
      <c r="C767" s="83" t="s">
        <v>363</v>
      </c>
      <c r="D767" s="83" t="s">
        <v>297</v>
      </c>
      <c r="E767" s="83">
        <v>0</v>
      </c>
      <c r="F767" s="83">
        <v>358.8</v>
      </c>
      <c r="G767" s="83">
        <v>0</v>
      </c>
      <c r="H767" s="83">
        <v>133.19999999999999</v>
      </c>
      <c r="I767" s="83">
        <v>1457.83010696836</v>
      </c>
      <c r="J767" s="83">
        <v>482.862424043712</v>
      </c>
      <c r="K767" s="83">
        <v>0</v>
      </c>
      <c r="L767" s="83">
        <v>0</v>
      </c>
      <c r="M767" s="83">
        <v>26.958181818181799</v>
      </c>
      <c r="N767" s="83">
        <v>0</v>
      </c>
      <c r="O767" s="83">
        <v>0</v>
      </c>
      <c r="P767" s="83">
        <v>296.12108762798198</v>
      </c>
      <c r="Q767" s="83">
        <v>0</v>
      </c>
      <c r="R767" s="83">
        <v>0</v>
      </c>
      <c r="S767" s="83">
        <v>0</v>
      </c>
      <c r="T767" s="83">
        <v>0</v>
      </c>
      <c r="U767" s="83">
        <v>9</v>
      </c>
      <c r="V767" s="83">
        <v>185670.26591222099</v>
      </c>
      <c r="W767" s="83">
        <v>0</v>
      </c>
      <c r="X767" s="83">
        <v>0</v>
      </c>
      <c r="Y767" s="83">
        <v>1092329.0821144299</v>
      </c>
      <c r="Z767" s="83">
        <v>0</v>
      </c>
      <c r="AA767" s="83">
        <v>46458.058572059999</v>
      </c>
      <c r="AB767" s="83">
        <v>0</v>
      </c>
      <c r="AC767" s="83">
        <v>11668.32</v>
      </c>
      <c r="AD767" s="83">
        <v>0</v>
      </c>
      <c r="AE767" s="83">
        <v>0</v>
      </c>
      <c r="AF767" s="83">
        <v>0</v>
      </c>
      <c r="AG767" s="83">
        <v>0</v>
      </c>
      <c r="AH767" s="83">
        <v>0</v>
      </c>
      <c r="AI767" s="83">
        <v>3530401.1168677402</v>
      </c>
      <c r="AJ767" s="83">
        <v>0</v>
      </c>
      <c r="AK767" s="83">
        <v>1591719.4751210101</v>
      </c>
      <c r="AL767" s="83">
        <v>0</v>
      </c>
      <c r="AM767" s="83">
        <v>0</v>
      </c>
      <c r="AN767" s="83">
        <v>6458246.3185874699</v>
      </c>
      <c r="AO767" s="83">
        <v>1.2210634878539799</v>
      </c>
      <c r="AP767" s="83">
        <v>189.07044228703899</v>
      </c>
    </row>
    <row r="768" spans="1:42" x14ac:dyDescent="0.2">
      <c r="A768" s="83" t="s">
        <v>362</v>
      </c>
      <c r="B768" s="83">
        <v>2048</v>
      </c>
      <c r="C768" s="83" t="s">
        <v>363</v>
      </c>
      <c r="D768" s="83" t="s">
        <v>297</v>
      </c>
      <c r="E768" s="83">
        <v>0</v>
      </c>
      <c r="F768" s="83">
        <v>358.8</v>
      </c>
      <c r="G768" s="83">
        <v>0</v>
      </c>
      <c r="H768" s="83">
        <v>127.7</v>
      </c>
      <c r="I768" s="83">
        <v>1457.83010696836</v>
      </c>
      <c r="J768" s="83">
        <v>482.862424043712</v>
      </c>
      <c r="K768" s="83">
        <v>0</v>
      </c>
      <c r="L768" s="83">
        <v>0</v>
      </c>
      <c r="M768" s="83">
        <v>29.504545454545401</v>
      </c>
      <c r="N768" s="83">
        <v>0</v>
      </c>
      <c r="O768" s="83">
        <v>0</v>
      </c>
      <c r="P768" s="83">
        <v>288.92511708253602</v>
      </c>
      <c r="Q768" s="83">
        <v>0</v>
      </c>
      <c r="R768" s="83">
        <v>0</v>
      </c>
      <c r="S768" s="83">
        <v>0</v>
      </c>
      <c r="T768" s="83">
        <v>0</v>
      </c>
      <c r="U768" s="83">
        <v>9</v>
      </c>
      <c r="V768" s="83">
        <v>188917.84212033599</v>
      </c>
      <c r="W768" s="83">
        <v>0</v>
      </c>
      <c r="X768" s="83">
        <v>0</v>
      </c>
      <c r="Y768" s="83">
        <v>1096465.10260747</v>
      </c>
      <c r="Z768" s="83">
        <v>0</v>
      </c>
      <c r="AA768" s="83">
        <v>50680.900337344901</v>
      </c>
      <c r="AB768" s="83">
        <v>0</v>
      </c>
      <c r="AC768" s="83">
        <v>11186.52</v>
      </c>
      <c r="AD768" s="83">
        <v>0</v>
      </c>
      <c r="AE768" s="83">
        <v>0</v>
      </c>
      <c r="AF768" s="83">
        <v>0</v>
      </c>
      <c r="AG768" s="83">
        <v>0</v>
      </c>
      <c r="AH768" s="83">
        <v>0</v>
      </c>
      <c r="AI768" s="83">
        <v>3475688.2904144302</v>
      </c>
      <c r="AJ768" s="83">
        <v>0</v>
      </c>
      <c r="AK768" s="83">
        <v>1550666.44389255</v>
      </c>
      <c r="AL768" s="83">
        <v>0</v>
      </c>
      <c r="AM768" s="83">
        <v>0</v>
      </c>
      <c r="AN768" s="83">
        <v>6373605.0993721401</v>
      </c>
      <c r="AO768" s="83">
        <v>1.2253442965899499</v>
      </c>
      <c r="AP768" s="83">
        <v>192.25293652263699</v>
      </c>
    </row>
    <row r="769" spans="1:42" x14ac:dyDescent="0.2">
      <c r="A769" s="83" t="s">
        <v>362</v>
      </c>
      <c r="B769" s="83">
        <v>2050</v>
      </c>
      <c r="C769" s="83" t="s">
        <v>363</v>
      </c>
      <c r="D769" s="83" t="s">
        <v>297</v>
      </c>
      <c r="E769" s="83">
        <v>0</v>
      </c>
      <c r="F769" s="83">
        <v>358.8</v>
      </c>
      <c r="G769" s="83">
        <v>0</v>
      </c>
      <c r="H769" s="83">
        <v>126.6</v>
      </c>
      <c r="I769" s="83">
        <v>1457.83010696836</v>
      </c>
      <c r="J769" s="83">
        <v>297.60000000000002</v>
      </c>
      <c r="K769" s="83">
        <v>0</v>
      </c>
      <c r="L769" s="83">
        <v>0</v>
      </c>
      <c r="M769" s="83">
        <v>32.3272727272727</v>
      </c>
      <c r="N769" s="83">
        <v>0</v>
      </c>
      <c r="O769" s="83">
        <v>0</v>
      </c>
      <c r="P769" s="83">
        <v>360.835300323772</v>
      </c>
      <c r="Q769" s="83">
        <v>0</v>
      </c>
      <c r="R769" s="83">
        <v>0</v>
      </c>
      <c r="S769" s="83">
        <v>0</v>
      </c>
      <c r="T769" s="83">
        <v>0</v>
      </c>
      <c r="U769" s="83">
        <v>9</v>
      </c>
      <c r="V769" s="83">
        <v>267006.72679567401</v>
      </c>
      <c r="W769" s="83">
        <v>0</v>
      </c>
      <c r="X769" s="83">
        <v>0</v>
      </c>
      <c r="Y769" s="83">
        <v>927035.263422232</v>
      </c>
      <c r="Z769" s="83">
        <v>0</v>
      </c>
      <c r="AA769" s="83">
        <v>55710.816848399998</v>
      </c>
      <c r="AB769" s="83">
        <v>0</v>
      </c>
      <c r="AC769" s="83">
        <v>11090.16</v>
      </c>
      <c r="AD769" s="83">
        <v>0</v>
      </c>
      <c r="AE769" s="83">
        <v>0</v>
      </c>
      <c r="AF769" s="83">
        <v>0</v>
      </c>
      <c r="AG769" s="83">
        <v>0</v>
      </c>
      <c r="AH769" s="83">
        <v>0</v>
      </c>
      <c r="AI769" s="83">
        <v>3416178.5883187102</v>
      </c>
      <c r="AJ769" s="83">
        <v>0</v>
      </c>
      <c r="AK769" s="83">
        <v>1035300.72046101</v>
      </c>
      <c r="AL769" s="83">
        <v>0</v>
      </c>
      <c r="AM769" s="83">
        <v>0</v>
      </c>
      <c r="AN769" s="83">
        <v>5712322.2758460203</v>
      </c>
      <c r="AO769" s="83">
        <v>1.03696774186347</v>
      </c>
      <c r="AP769" s="83">
        <v>181.531729441838</v>
      </c>
    </row>
    <row r="770" spans="1:42" x14ac:dyDescent="0.2">
      <c r="A770" s="83" t="s">
        <v>364</v>
      </c>
      <c r="B770" s="83">
        <v>2020</v>
      </c>
      <c r="C770" s="83" t="s">
        <v>363</v>
      </c>
      <c r="D770" s="83" t="s">
        <v>297</v>
      </c>
      <c r="E770" s="83">
        <v>1225</v>
      </c>
      <c r="F770" s="83">
        <v>4311.3999999999996</v>
      </c>
      <c r="G770" s="83">
        <v>0</v>
      </c>
      <c r="H770" s="83">
        <v>2325.1999999999998</v>
      </c>
      <c r="I770" s="83">
        <v>9</v>
      </c>
      <c r="J770" s="83">
        <v>6057.3</v>
      </c>
      <c r="K770" s="83">
        <v>9</v>
      </c>
      <c r="L770" s="83">
        <v>266</v>
      </c>
      <c r="M770" s="83">
        <v>57.674545454545402</v>
      </c>
      <c r="N770" s="83">
        <v>0</v>
      </c>
      <c r="O770" s="83">
        <v>0</v>
      </c>
      <c r="P770" s="83">
        <v>1.09446853776287</v>
      </c>
      <c r="Q770" s="83">
        <v>0</v>
      </c>
      <c r="R770" s="83">
        <v>0</v>
      </c>
      <c r="S770" s="83">
        <v>0</v>
      </c>
      <c r="T770" s="83">
        <v>7.39</v>
      </c>
      <c r="U770" s="83">
        <v>672</v>
      </c>
      <c r="V770" s="83">
        <v>4290.95756514197</v>
      </c>
      <c r="W770" s="83">
        <v>41191.977599999998</v>
      </c>
      <c r="X770" s="83">
        <v>0</v>
      </c>
      <c r="Y770" s="83">
        <v>17947456.464259598</v>
      </c>
      <c r="Z770" s="83">
        <v>0</v>
      </c>
      <c r="AA770" s="83">
        <v>88601.526376080001</v>
      </c>
      <c r="AB770" s="83">
        <v>1992312.3359999999</v>
      </c>
      <c r="AC770" s="83">
        <v>238109.593217168</v>
      </c>
      <c r="AD770" s="83">
        <v>0</v>
      </c>
      <c r="AE770" s="83">
        <v>32451.6121752</v>
      </c>
      <c r="AF770" s="83">
        <v>9784631.6400000006</v>
      </c>
      <c r="AG770" s="83">
        <v>0</v>
      </c>
      <c r="AH770" s="83">
        <v>0</v>
      </c>
      <c r="AI770" s="83">
        <v>23172.219971472001</v>
      </c>
      <c r="AJ770" s="83">
        <v>0</v>
      </c>
      <c r="AK770" s="83">
        <v>20135099.414509099</v>
      </c>
      <c r="AL770" s="83">
        <v>0</v>
      </c>
      <c r="AM770" s="83">
        <v>0</v>
      </c>
      <c r="AN770" s="83">
        <v>50287317.741673797</v>
      </c>
      <c r="AO770" s="83">
        <v>21.015148587450401</v>
      </c>
      <c r="AP770" s="83">
        <v>417.90156109349999</v>
      </c>
    </row>
    <row r="771" spans="1:42" x14ac:dyDescent="0.2">
      <c r="A771" s="83" t="s">
        <v>364</v>
      </c>
      <c r="B771" s="83">
        <v>2022</v>
      </c>
      <c r="C771" s="83" t="s">
        <v>363</v>
      </c>
      <c r="D771" s="83" t="s">
        <v>297</v>
      </c>
      <c r="E771" s="83">
        <v>1225</v>
      </c>
      <c r="F771" s="83">
        <v>4311.3999999999996</v>
      </c>
      <c r="G771" s="83">
        <v>0</v>
      </c>
      <c r="H771" s="83">
        <v>2292.1999999999998</v>
      </c>
      <c r="I771" s="83">
        <v>9</v>
      </c>
      <c r="J771" s="83">
        <v>6057.3</v>
      </c>
      <c r="K771" s="83">
        <v>9</v>
      </c>
      <c r="L771" s="83">
        <v>266</v>
      </c>
      <c r="M771" s="83">
        <v>64.338181818181795</v>
      </c>
      <c r="N771" s="83">
        <v>0</v>
      </c>
      <c r="O771" s="83">
        <v>0</v>
      </c>
      <c r="P771" s="83">
        <v>1.09446853776287</v>
      </c>
      <c r="Q771" s="83">
        <v>0</v>
      </c>
      <c r="R771" s="83">
        <v>0</v>
      </c>
      <c r="S771" s="83">
        <v>0</v>
      </c>
      <c r="T771" s="83">
        <v>7.39</v>
      </c>
      <c r="U771" s="83">
        <v>563.9</v>
      </c>
      <c r="V771" s="83">
        <v>0</v>
      </c>
      <c r="W771" s="83">
        <v>41191.977599999998</v>
      </c>
      <c r="X771" s="83">
        <v>0</v>
      </c>
      <c r="Y771" s="83">
        <v>21928402.914889399</v>
      </c>
      <c r="Z771" s="83">
        <v>0</v>
      </c>
      <c r="AA771" s="83">
        <v>98838.422885280001</v>
      </c>
      <c r="AB771" s="83">
        <v>1620314.1680000001</v>
      </c>
      <c r="AC771" s="83">
        <v>215494.91999999899</v>
      </c>
      <c r="AD771" s="83">
        <v>0</v>
      </c>
      <c r="AE771" s="83">
        <v>32451.6121752</v>
      </c>
      <c r="AF771" s="83">
        <v>9784631.6400000006</v>
      </c>
      <c r="AG771" s="83">
        <v>0</v>
      </c>
      <c r="AH771" s="83">
        <v>0</v>
      </c>
      <c r="AI771" s="83">
        <v>22848.642817509601</v>
      </c>
      <c r="AJ771" s="83">
        <v>0</v>
      </c>
      <c r="AK771" s="83">
        <v>20982739.456652701</v>
      </c>
      <c r="AL771" s="83">
        <v>0</v>
      </c>
      <c r="AM771" s="83">
        <v>0</v>
      </c>
      <c r="AN771" s="83">
        <v>54726913.755020097</v>
      </c>
      <c r="AO771" s="83">
        <v>25.271648346231199</v>
      </c>
      <c r="AP771" s="83">
        <v>461.77733426294202</v>
      </c>
    </row>
    <row r="772" spans="1:42" x14ac:dyDescent="0.2">
      <c r="A772" s="83" t="s">
        <v>364</v>
      </c>
      <c r="B772" s="83">
        <v>2024</v>
      </c>
      <c r="C772" s="83" t="s">
        <v>363</v>
      </c>
      <c r="D772" s="83" t="s">
        <v>297</v>
      </c>
      <c r="E772" s="83">
        <v>1225</v>
      </c>
      <c r="F772" s="83">
        <v>4311.3999999999996</v>
      </c>
      <c r="G772" s="83">
        <v>0</v>
      </c>
      <c r="H772" s="83">
        <v>2012.6</v>
      </c>
      <c r="I772" s="83">
        <v>4191.4703536052702</v>
      </c>
      <c r="J772" s="83">
        <v>6057.3</v>
      </c>
      <c r="K772" s="83">
        <v>9</v>
      </c>
      <c r="L772" s="83">
        <v>266</v>
      </c>
      <c r="M772" s="83">
        <v>74.599090909090904</v>
      </c>
      <c r="N772" s="83">
        <v>0</v>
      </c>
      <c r="O772" s="83">
        <v>0</v>
      </c>
      <c r="P772" s="83">
        <v>1.4476035150062601</v>
      </c>
      <c r="Q772" s="83">
        <v>0</v>
      </c>
      <c r="R772" s="83">
        <v>0</v>
      </c>
      <c r="S772" s="83">
        <v>0</v>
      </c>
      <c r="T772" s="83">
        <v>7.39</v>
      </c>
      <c r="U772" s="83">
        <v>263.8</v>
      </c>
      <c r="V772" s="83">
        <v>351.80812124176299</v>
      </c>
      <c r="W772" s="83">
        <v>41191.977599999998</v>
      </c>
      <c r="X772" s="83">
        <v>0</v>
      </c>
      <c r="Y772" s="83">
        <v>24014955.259135898</v>
      </c>
      <c r="Z772" s="83">
        <v>0</v>
      </c>
      <c r="AA772" s="83">
        <v>114601.56761916001</v>
      </c>
      <c r="AB772" s="83">
        <v>1303118.99466666</v>
      </c>
      <c r="AC772" s="83">
        <v>176303.75999999899</v>
      </c>
      <c r="AD772" s="83">
        <v>0</v>
      </c>
      <c r="AE772" s="83">
        <v>32451.6121752</v>
      </c>
      <c r="AF772" s="83">
        <v>9784631.6400000006</v>
      </c>
      <c r="AG772" s="83">
        <v>0</v>
      </c>
      <c r="AH772" s="83">
        <v>0</v>
      </c>
      <c r="AI772" s="83">
        <v>11098937.6709601</v>
      </c>
      <c r="AJ772" s="83">
        <v>0</v>
      </c>
      <c r="AK772" s="83">
        <v>20357303.393098999</v>
      </c>
      <c r="AL772" s="83">
        <v>0</v>
      </c>
      <c r="AM772" s="83">
        <v>0</v>
      </c>
      <c r="AN772" s="83">
        <v>66923847.6833774</v>
      </c>
      <c r="AO772" s="83">
        <v>27.4419326364448</v>
      </c>
      <c r="AP772" s="83">
        <v>410.04714442413803</v>
      </c>
    </row>
    <row r="773" spans="1:42" x14ac:dyDescent="0.2">
      <c r="A773" s="83" t="s">
        <v>364</v>
      </c>
      <c r="B773" s="83">
        <v>2026</v>
      </c>
      <c r="C773" s="83" t="s">
        <v>363</v>
      </c>
      <c r="D773" s="83" t="s">
        <v>297</v>
      </c>
      <c r="E773" s="83">
        <v>1225</v>
      </c>
      <c r="F773" s="83">
        <v>4311.3999999999996</v>
      </c>
      <c r="G773" s="83">
        <v>0</v>
      </c>
      <c r="H773" s="83">
        <v>2002.1</v>
      </c>
      <c r="I773" s="83">
        <v>4910.6742554401199</v>
      </c>
      <c r="J773" s="83">
        <v>6057.3</v>
      </c>
      <c r="K773" s="83">
        <v>9</v>
      </c>
      <c r="L773" s="83">
        <v>266</v>
      </c>
      <c r="M773" s="83">
        <v>92.916363636363599</v>
      </c>
      <c r="N773" s="83">
        <v>0</v>
      </c>
      <c r="O773" s="83">
        <v>0</v>
      </c>
      <c r="P773" s="83">
        <v>1.4476035150062601</v>
      </c>
      <c r="Q773" s="83">
        <v>0</v>
      </c>
      <c r="R773" s="83">
        <v>0</v>
      </c>
      <c r="S773" s="83">
        <v>0</v>
      </c>
      <c r="T773" s="83">
        <v>7.39</v>
      </c>
      <c r="U773" s="83">
        <v>138</v>
      </c>
      <c r="V773" s="83">
        <v>0</v>
      </c>
      <c r="W773" s="83">
        <v>41191.977599999998</v>
      </c>
      <c r="X773" s="83">
        <v>0</v>
      </c>
      <c r="Y773" s="83">
        <v>27474385.926264402</v>
      </c>
      <c r="Z773" s="83">
        <v>0</v>
      </c>
      <c r="AA773" s="83">
        <v>142741.16212992001</v>
      </c>
      <c r="AB773" s="83">
        <v>1180475.5997770301</v>
      </c>
      <c r="AC773" s="83">
        <v>175383.959999999</v>
      </c>
      <c r="AD773" s="83">
        <v>0</v>
      </c>
      <c r="AE773" s="83">
        <v>32451.6121752</v>
      </c>
      <c r="AF773" s="83">
        <v>9784631.6400000006</v>
      </c>
      <c r="AG773" s="83">
        <v>0</v>
      </c>
      <c r="AH773" s="83">
        <v>0</v>
      </c>
      <c r="AI773" s="83">
        <v>12884255.060027801</v>
      </c>
      <c r="AJ773" s="83">
        <v>0</v>
      </c>
      <c r="AK773" s="83">
        <v>20683107.994611401</v>
      </c>
      <c r="AL773" s="83">
        <v>0</v>
      </c>
      <c r="AM773" s="83">
        <v>0</v>
      </c>
      <c r="AN773" s="83">
        <v>72398624.932585806</v>
      </c>
      <c r="AO773" s="83">
        <v>31.207766631237298</v>
      </c>
      <c r="AP773" s="83">
        <v>431.05468729960802</v>
      </c>
    </row>
    <row r="774" spans="1:42" x14ac:dyDescent="0.2">
      <c r="A774" s="83" t="s">
        <v>364</v>
      </c>
      <c r="B774" s="83">
        <v>2028</v>
      </c>
      <c r="C774" s="83" t="s">
        <v>363</v>
      </c>
      <c r="D774" s="83" t="s">
        <v>297</v>
      </c>
      <c r="E774" s="83">
        <v>1225</v>
      </c>
      <c r="F774" s="83">
        <v>4209.8161555262104</v>
      </c>
      <c r="G774" s="83">
        <v>0</v>
      </c>
      <c r="H774" s="83">
        <v>1998.1</v>
      </c>
      <c r="I774" s="83">
        <v>4910.6742554401199</v>
      </c>
      <c r="J774" s="83">
        <v>6057.3</v>
      </c>
      <c r="K774" s="83">
        <v>9</v>
      </c>
      <c r="L774" s="83">
        <v>266</v>
      </c>
      <c r="M774" s="83">
        <v>122.45363636363599</v>
      </c>
      <c r="N774" s="83">
        <v>0</v>
      </c>
      <c r="O774" s="83">
        <v>0</v>
      </c>
      <c r="P774" s="83">
        <v>1.4476035150062601</v>
      </c>
      <c r="Q774" s="83">
        <v>0</v>
      </c>
      <c r="R774" s="83">
        <v>0</v>
      </c>
      <c r="S774" s="83">
        <v>0</v>
      </c>
      <c r="T774" s="83">
        <v>7.39</v>
      </c>
      <c r="U774" s="83">
        <v>83.7</v>
      </c>
      <c r="V774" s="83">
        <v>0</v>
      </c>
      <c r="W774" s="83">
        <v>41191.977599999998</v>
      </c>
      <c r="X774" s="83">
        <v>0</v>
      </c>
      <c r="Y774" s="83">
        <v>25586737.6390354</v>
      </c>
      <c r="Z774" s="83">
        <v>0</v>
      </c>
      <c r="AA774" s="83">
        <v>188117.28825275999</v>
      </c>
      <c r="AB774" s="83">
        <v>799098.39290896303</v>
      </c>
      <c r="AC774" s="83">
        <v>175033.55999999901</v>
      </c>
      <c r="AD774" s="83">
        <v>0</v>
      </c>
      <c r="AE774" s="83">
        <v>32451.6121752</v>
      </c>
      <c r="AF774" s="83">
        <v>9784631.6400000006</v>
      </c>
      <c r="AG774" s="83">
        <v>0</v>
      </c>
      <c r="AH774" s="83">
        <v>0</v>
      </c>
      <c r="AI774" s="83">
        <v>12705029.5803921</v>
      </c>
      <c r="AJ774" s="83">
        <v>0</v>
      </c>
      <c r="AK774" s="83">
        <v>20684308.586686801</v>
      </c>
      <c r="AL774" s="83">
        <v>0</v>
      </c>
      <c r="AM774" s="83">
        <v>0</v>
      </c>
      <c r="AN774" s="83">
        <v>69996600.277051404</v>
      </c>
      <c r="AO774" s="83">
        <v>28.997901106693799</v>
      </c>
      <c r="AP774" s="83">
        <v>414.27585042585002</v>
      </c>
    </row>
    <row r="775" spans="1:42" x14ac:dyDescent="0.2">
      <c r="A775" s="83" t="s">
        <v>364</v>
      </c>
      <c r="B775" s="83">
        <v>2030</v>
      </c>
      <c r="C775" s="83" t="s">
        <v>363</v>
      </c>
      <c r="D775" s="83" t="s">
        <v>297</v>
      </c>
      <c r="E775" s="83">
        <v>1225</v>
      </c>
      <c r="F775" s="83">
        <v>3473.7161555262101</v>
      </c>
      <c r="G775" s="83">
        <v>0</v>
      </c>
      <c r="H775" s="83">
        <v>1935.6</v>
      </c>
      <c r="I775" s="83">
        <v>4910.6742554401199</v>
      </c>
      <c r="J775" s="83">
        <v>6057.3</v>
      </c>
      <c r="K775" s="83">
        <v>9</v>
      </c>
      <c r="L775" s="83">
        <v>266</v>
      </c>
      <c r="M775" s="83">
        <v>187.92454545454399</v>
      </c>
      <c r="N775" s="83">
        <v>0</v>
      </c>
      <c r="O775" s="83">
        <v>0</v>
      </c>
      <c r="P775" s="83">
        <v>1.4476035150062601</v>
      </c>
      <c r="Q775" s="83">
        <v>0</v>
      </c>
      <c r="R775" s="83">
        <v>0</v>
      </c>
      <c r="S775" s="83">
        <v>0</v>
      </c>
      <c r="T775" s="83">
        <v>7.39</v>
      </c>
      <c r="U775" s="83">
        <v>83.7</v>
      </c>
      <c r="V775" s="83">
        <v>266.359046761152</v>
      </c>
      <c r="W775" s="83">
        <v>41191.977599999998</v>
      </c>
      <c r="X775" s="83">
        <v>0</v>
      </c>
      <c r="Y775" s="83">
        <v>21411242.9697125</v>
      </c>
      <c r="Z775" s="83">
        <v>0</v>
      </c>
      <c r="AA775" s="83">
        <v>288695.84388707997</v>
      </c>
      <c r="AB775" s="83">
        <v>877608.31366666697</v>
      </c>
      <c r="AC775" s="83">
        <v>169558.56</v>
      </c>
      <c r="AD775" s="83">
        <v>0</v>
      </c>
      <c r="AE775" s="83">
        <v>32451.6121752</v>
      </c>
      <c r="AF775" s="83">
        <v>9784631.6400000006</v>
      </c>
      <c r="AG775" s="83">
        <v>0</v>
      </c>
      <c r="AH775" s="83">
        <v>0</v>
      </c>
      <c r="AI775" s="83">
        <v>12527497.082184499</v>
      </c>
      <c r="AJ775" s="83">
        <v>0</v>
      </c>
      <c r="AK775" s="83">
        <v>20577066.514479902</v>
      </c>
      <c r="AL775" s="83">
        <v>0</v>
      </c>
      <c r="AM775" s="83">
        <v>0</v>
      </c>
      <c r="AN775" s="83">
        <v>65710210.872752599</v>
      </c>
      <c r="AO775" s="83">
        <v>24.472980475729798</v>
      </c>
      <c r="AP775" s="83">
        <v>372.43801458987099</v>
      </c>
    </row>
    <row r="776" spans="1:42" x14ac:dyDescent="0.2">
      <c r="A776" s="83" t="s">
        <v>364</v>
      </c>
      <c r="B776" s="83">
        <v>2032</v>
      </c>
      <c r="C776" s="83" t="s">
        <v>363</v>
      </c>
      <c r="D776" s="83" t="s">
        <v>297</v>
      </c>
      <c r="E776" s="83">
        <v>1225</v>
      </c>
      <c r="F776" s="83">
        <v>3473.7161555262101</v>
      </c>
      <c r="G776" s="83">
        <v>0</v>
      </c>
      <c r="H776" s="83">
        <v>1904.7</v>
      </c>
      <c r="I776" s="83">
        <v>4910.6742554401199</v>
      </c>
      <c r="J776" s="83">
        <v>5945.3</v>
      </c>
      <c r="K776" s="83">
        <v>9</v>
      </c>
      <c r="L776" s="83">
        <v>266</v>
      </c>
      <c r="M776" s="83">
        <v>236.11818181818199</v>
      </c>
      <c r="N776" s="83">
        <v>0</v>
      </c>
      <c r="O776" s="83">
        <v>0</v>
      </c>
      <c r="P776" s="83">
        <v>103.881158640739</v>
      </c>
      <c r="Q776" s="83">
        <v>0</v>
      </c>
      <c r="R776" s="83">
        <v>0</v>
      </c>
      <c r="S776" s="83">
        <v>0</v>
      </c>
      <c r="T776" s="83">
        <v>7.39</v>
      </c>
      <c r="U776" s="83">
        <v>76.3</v>
      </c>
      <c r="V776" s="83">
        <v>51831.091138368203</v>
      </c>
      <c r="W776" s="83">
        <v>41191.977599999998</v>
      </c>
      <c r="X776" s="83">
        <v>0</v>
      </c>
      <c r="Y776" s="83">
        <v>20107398.361629199</v>
      </c>
      <c r="Z776" s="83">
        <v>0</v>
      </c>
      <c r="AA776" s="83">
        <v>362732.48708519997</v>
      </c>
      <c r="AB776" s="83">
        <v>794087.80466666701</v>
      </c>
      <c r="AC776" s="83">
        <v>166851.71999999901</v>
      </c>
      <c r="AD776" s="83">
        <v>0</v>
      </c>
      <c r="AE776" s="83">
        <v>32451.6121752</v>
      </c>
      <c r="AF776" s="83">
        <v>9784631.6400000006</v>
      </c>
      <c r="AG776" s="83">
        <v>0</v>
      </c>
      <c r="AH776" s="83">
        <v>0</v>
      </c>
      <c r="AI776" s="83">
        <v>12353485.4313235</v>
      </c>
      <c r="AJ776" s="83">
        <v>0</v>
      </c>
      <c r="AK776" s="83">
        <v>20193651.849047098</v>
      </c>
      <c r="AL776" s="83">
        <v>0</v>
      </c>
      <c r="AM776" s="83">
        <v>0</v>
      </c>
      <c r="AN776" s="83">
        <v>63888313.974665299</v>
      </c>
      <c r="AO776" s="83">
        <v>22.964350066022501</v>
      </c>
      <c r="AP776" s="83">
        <v>359.44523555792802</v>
      </c>
    </row>
    <row r="777" spans="1:42" x14ac:dyDescent="0.2">
      <c r="A777" s="83" t="s">
        <v>364</v>
      </c>
      <c r="B777" s="83">
        <v>2034</v>
      </c>
      <c r="C777" s="83" t="s">
        <v>363</v>
      </c>
      <c r="D777" s="83" t="s">
        <v>297</v>
      </c>
      <c r="E777" s="83">
        <v>1225</v>
      </c>
      <c r="F777" s="83">
        <v>3473.7161555262101</v>
      </c>
      <c r="G777" s="83">
        <v>0</v>
      </c>
      <c r="H777" s="83">
        <v>1895.1</v>
      </c>
      <c r="I777" s="83">
        <v>4910.6742554401199</v>
      </c>
      <c r="J777" s="83">
        <v>5945.3</v>
      </c>
      <c r="K777" s="83">
        <v>9</v>
      </c>
      <c r="L777" s="83">
        <v>266</v>
      </c>
      <c r="M777" s="83">
        <v>288.31272727272699</v>
      </c>
      <c r="N777" s="83">
        <v>0</v>
      </c>
      <c r="O777" s="83">
        <v>0</v>
      </c>
      <c r="P777" s="83">
        <v>103.881158640739</v>
      </c>
      <c r="Q777" s="83">
        <v>0</v>
      </c>
      <c r="R777" s="83">
        <v>0</v>
      </c>
      <c r="S777" s="83">
        <v>0</v>
      </c>
      <c r="T777" s="83">
        <v>7.39</v>
      </c>
      <c r="U777" s="83">
        <v>75.2</v>
      </c>
      <c r="V777" s="83">
        <v>201.382210948368</v>
      </c>
      <c r="W777" s="83">
        <v>41191.977599999998</v>
      </c>
      <c r="X777" s="83">
        <v>0</v>
      </c>
      <c r="Y777" s="83">
        <v>20166916.931214798</v>
      </c>
      <c r="Z777" s="83">
        <v>0</v>
      </c>
      <c r="AA777" s="83">
        <v>442915.45791455999</v>
      </c>
      <c r="AB777" s="83">
        <v>768908.39399999997</v>
      </c>
      <c r="AC777" s="83">
        <v>166010.75999999899</v>
      </c>
      <c r="AD777" s="83">
        <v>0</v>
      </c>
      <c r="AE777" s="83">
        <v>32451.6121752</v>
      </c>
      <c r="AF777" s="83">
        <v>9784631.6400000006</v>
      </c>
      <c r="AG777" s="83">
        <v>0</v>
      </c>
      <c r="AH777" s="83">
        <v>0</v>
      </c>
      <c r="AI777" s="83">
        <v>12181167.563742001</v>
      </c>
      <c r="AJ777" s="83">
        <v>0</v>
      </c>
      <c r="AK777" s="83">
        <v>20075207.585767101</v>
      </c>
      <c r="AL777" s="83">
        <v>0</v>
      </c>
      <c r="AM777" s="83">
        <v>0</v>
      </c>
      <c r="AN777" s="83">
        <v>63659603.304624699</v>
      </c>
      <c r="AO777" s="83">
        <v>23.0281345025465</v>
      </c>
      <c r="AP777" s="83">
        <v>361.73857999635902</v>
      </c>
    </row>
    <row r="778" spans="1:42" x14ac:dyDescent="0.2">
      <c r="A778" s="83" t="s">
        <v>364</v>
      </c>
      <c r="B778" s="83">
        <v>2036</v>
      </c>
      <c r="C778" s="83" t="s">
        <v>363</v>
      </c>
      <c r="D778" s="83" t="s">
        <v>297</v>
      </c>
      <c r="E778" s="83">
        <v>1225</v>
      </c>
      <c r="F778" s="83">
        <v>3362.7161555262101</v>
      </c>
      <c r="G778" s="83">
        <v>0</v>
      </c>
      <c r="H778" s="83">
        <v>1873.4</v>
      </c>
      <c r="I778" s="83">
        <v>4910.6742554401199</v>
      </c>
      <c r="J778" s="83">
        <v>5694.8</v>
      </c>
      <c r="K778" s="83">
        <v>9</v>
      </c>
      <c r="L778" s="83">
        <v>266</v>
      </c>
      <c r="M778" s="83">
        <v>344.070909090908</v>
      </c>
      <c r="N778" s="83">
        <v>0</v>
      </c>
      <c r="O778" s="83">
        <v>0</v>
      </c>
      <c r="P778" s="83">
        <v>102.786690102976</v>
      </c>
      <c r="Q778" s="83">
        <v>0</v>
      </c>
      <c r="R778" s="83">
        <v>0</v>
      </c>
      <c r="S778" s="83">
        <v>0</v>
      </c>
      <c r="T778" s="83">
        <v>7.39</v>
      </c>
      <c r="U778" s="83">
        <v>72.900000000000006</v>
      </c>
      <c r="V778" s="83">
        <v>0</v>
      </c>
      <c r="W778" s="83">
        <v>41191.977599999998</v>
      </c>
      <c r="X778" s="83">
        <v>0</v>
      </c>
      <c r="Y778" s="83">
        <v>19248703.598940998</v>
      </c>
      <c r="Z778" s="83">
        <v>0</v>
      </c>
      <c r="AA778" s="83">
        <v>528573.00368472002</v>
      </c>
      <c r="AB778" s="83">
        <v>768908.39399999997</v>
      </c>
      <c r="AC778" s="83">
        <v>164109.83999999901</v>
      </c>
      <c r="AD778" s="83">
        <v>0</v>
      </c>
      <c r="AE778" s="83">
        <v>32451.6121752</v>
      </c>
      <c r="AF778" s="83">
        <v>9784631.6400000006</v>
      </c>
      <c r="AG778" s="83">
        <v>0</v>
      </c>
      <c r="AH778" s="83">
        <v>0</v>
      </c>
      <c r="AI778" s="83">
        <v>12011264.4293813</v>
      </c>
      <c r="AJ778" s="83">
        <v>0</v>
      </c>
      <c r="AK778" s="83">
        <v>19333812.4872889</v>
      </c>
      <c r="AL778" s="83">
        <v>0</v>
      </c>
      <c r="AM778" s="83">
        <v>0</v>
      </c>
      <c r="AN778" s="83">
        <v>61913646.983071104</v>
      </c>
      <c r="AO778" s="83">
        <v>21.957394767140102</v>
      </c>
      <c r="AP778" s="83">
        <v>354.645475385157</v>
      </c>
    </row>
    <row r="779" spans="1:42" x14ac:dyDescent="0.2">
      <c r="A779" s="83" t="s">
        <v>364</v>
      </c>
      <c r="B779" s="83">
        <v>2038</v>
      </c>
      <c r="C779" s="83" t="s">
        <v>363</v>
      </c>
      <c r="D779" s="83" t="s">
        <v>297</v>
      </c>
      <c r="E779" s="83">
        <v>1225</v>
      </c>
      <c r="F779" s="83">
        <v>3362.7161555262101</v>
      </c>
      <c r="G779" s="83">
        <v>0</v>
      </c>
      <c r="H779" s="83">
        <v>1845.4</v>
      </c>
      <c r="I779" s="83">
        <v>4910.6742554401199</v>
      </c>
      <c r="J779" s="83">
        <v>5244.5</v>
      </c>
      <c r="K779" s="83">
        <v>9</v>
      </c>
      <c r="L779" s="83">
        <v>266</v>
      </c>
      <c r="M779" s="83">
        <v>404.35090909090798</v>
      </c>
      <c r="N779" s="83">
        <v>0</v>
      </c>
      <c r="O779" s="83">
        <v>0</v>
      </c>
      <c r="P779" s="83">
        <v>102.786690102976</v>
      </c>
      <c r="Q779" s="83">
        <v>0</v>
      </c>
      <c r="R779" s="83">
        <v>0</v>
      </c>
      <c r="S779" s="83">
        <v>0</v>
      </c>
      <c r="T779" s="83">
        <v>7.39</v>
      </c>
      <c r="U779" s="83">
        <v>72.900000000000006</v>
      </c>
      <c r="V779" s="83">
        <v>31212.242951533</v>
      </c>
      <c r="W779" s="83">
        <v>41191.977599999998</v>
      </c>
      <c r="X779" s="83">
        <v>0</v>
      </c>
      <c r="Y779" s="83">
        <v>17219682.300276998</v>
      </c>
      <c r="Z779" s="83">
        <v>0</v>
      </c>
      <c r="AA779" s="83">
        <v>621177.11469863995</v>
      </c>
      <c r="AB779" s="83">
        <v>693133.13800000004</v>
      </c>
      <c r="AC779" s="83">
        <v>161657.03999999899</v>
      </c>
      <c r="AD779" s="83">
        <v>0</v>
      </c>
      <c r="AE779" s="83">
        <v>32451.6121752</v>
      </c>
      <c r="AF779" s="83">
        <v>9784631.6400000006</v>
      </c>
      <c r="AG779" s="83">
        <v>0</v>
      </c>
      <c r="AH779" s="83">
        <v>0</v>
      </c>
      <c r="AI779" s="83">
        <v>11842860.206312999</v>
      </c>
      <c r="AJ779" s="83">
        <v>0</v>
      </c>
      <c r="AK779" s="83">
        <v>18057486.661377799</v>
      </c>
      <c r="AL779" s="83">
        <v>0</v>
      </c>
      <c r="AM779" s="83">
        <v>0</v>
      </c>
      <c r="AN779" s="83">
        <v>58485483.9333933</v>
      </c>
      <c r="AO779" s="83">
        <v>19.654842924745299</v>
      </c>
      <c r="AP779" s="83">
        <v>336.06361105140797</v>
      </c>
    </row>
    <row r="780" spans="1:42" x14ac:dyDescent="0.2">
      <c r="A780" s="83" t="s">
        <v>364</v>
      </c>
      <c r="B780" s="83">
        <v>2040</v>
      </c>
      <c r="C780" s="83" t="s">
        <v>363</v>
      </c>
      <c r="D780" s="83" t="s">
        <v>297</v>
      </c>
      <c r="E780" s="83">
        <v>1225</v>
      </c>
      <c r="F780" s="83">
        <v>3362.7161555262101</v>
      </c>
      <c r="G780" s="83">
        <v>0</v>
      </c>
      <c r="H780" s="83">
        <v>1795.3</v>
      </c>
      <c r="I780" s="83">
        <v>4910.6742554401199</v>
      </c>
      <c r="J780" s="83">
        <v>6582.3315508599899</v>
      </c>
      <c r="K780" s="83">
        <v>9</v>
      </c>
      <c r="L780" s="83">
        <v>266</v>
      </c>
      <c r="M780" s="83">
        <v>464.30727272727302</v>
      </c>
      <c r="N780" s="83">
        <v>0</v>
      </c>
      <c r="O780" s="83">
        <v>0</v>
      </c>
      <c r="P780" s="83">
        <v>662.12564094423306</v>
      </c>
      <c r="Q780" s="83">
        <v>0</v>
      </c>
      <c r="R780" s="83">
        <v>0</v>
      </c>
      <c r="S780" s="83">
        <v>0</v>
      </c>
      <c r="T780" s="83">
        <v>7.39</v>
      </c>
      <c r="U780" s="83">
        <v>71.099999999999994</v>
      </c>
      <c r="V780" s="83">
        <v>974125.51903966698</v>
      </c>
      <c r="W780" s="83">
        <v>41191.977599999998</v>
      </c>
      <c r="X780" s="83">
        <v>0</v>
      </c>
      <c r="Y780" s="83">
        <v>14526035.2669477</v>
      </c>
      <c r="Z780" s="83">
        <v>0</v>
      </c>
      <c r="AA780" s="83">
        <v>713284.04492711998</v>
      </c>
      <c r="AB780" s="83">
        <v>376050.815</v>
      </c>
      <c r="AC780" s="83">
        <v>157268.27999999901</v>
      </c>
      <c r="AD780" s="83">
        <v>0</v>
      </c>
      <c r="AE780" s="83">
        <v>32451.6121752</v>
      </c>
      <c r="AF780" s="83">
        <v>9784631.6400000006</v>
      </c>
      <c r="AG780" s="83">
        <v>0</v>
      </c>
      <c r="AH780" s="83">
        <v>0</v>
      </c>
      <c r="AI780" s="83">
        <v>11677977.6324431</v>
      </c>
      <c r="AJ780" s="83">
        <v>0</v>
      </c>
      <c r="AK780" s="83">
        <v>23812657.444344599</v>
      </c>
      <c r="AL780" s="83">
        <v>0</v>
      </c>
      <c r="AM780" s="83">
        <v>0</v>
      </c>
      <c r="AN780" s="83">
        <v>62095674.232477501</v>
      </c>
      <c r="AO780" s="83">
        <v>16.520700779771801</v>
      </c>
      <c r="AP780" s="83">
        <v>266.05236168175799</v>
      </c>
    </row>
    <row r="781" spans="1:42" x14ac:dyDescent="0.2">
      <c r="A781" s="83" t="s">
        <v>364</v>
      </c>
      <c r="B781" s="83">
        <v>2042</v>
      </c>
      <c r="C781" s="83" t="s">
        <v>363</v>
      </c>
      <c r="D781" s="83" t="s">
        <v>297</v>
      </c>
      <c r="E781" s="83">
        <v>1225</v>
      </c>
      <c r="F781" s="83">
        <v>3362.7161555262101</v>
      </c>
      <c r="G781" s="83">
        <v>0</v>
      </c>
      <c r="H781" s="83">
        <v>1791.8</v>
      </c>
      <c r="I781" s="83">
        <v>4910.6742554401199</v>
      </c>
      <c r="J781" s="83">
        <v>5180.0682693670997</v>
      </c>
      <c r="K781" s="83">
        <v>9</v>
      </c>
      <c r="L781" s="83">
        <v>266</v>
      </c>
      <c r="M781" s="83">
        <v>530.57818181818197</v>
      </c>
      <c r="N781" s="83">
        <v>0</v>
      </c>
      <c r="O781" s="83">
        <v>0</v>
      </c>
      <c r="P781" s="83">
        <v>811.41648216308397</v>
      </c>
      <c r="Q781" s="83">
        <v>0</v>
      </c>
      <c r="R781" s="83">
        <v>0</v>
      </c>
      <c r="S781" s="83">
        <v>0</v>
      </c>
      <c r="T781" s="83">
        <v>7.39</v>
      </c>
      <c r="U781" s="83">
        <v>71.099999999999994</v>
      </c>
      <c r="V781" s="83">
        <v>442863.425156741</v>
      </c>
      <c r="W781" s="83">
        <v>41191.977599999998</v>
      </c>
      <c r="X781" s="83">
        <v>0</v>
      </c>
      <c r="Y781" s="83">
        <v>14909559.6574277</v>
      </c>
      <c r="Z781" s="83">
        <v>0</v>
      </c>
      <c r="AA781" s="83">
        <v>815091.58677264</v>
      </c>
      <c r="AB781" s="83">
        <v>432032.97499999998</v>
      </c>
      <c r="AC781" s="83">
        <v>156961.679999999</v>
      </c>
      <c r="AD781" s="83">
        <v>0</v>
      </c>
      <c r="AE781" s="83">
        <v>32451.6121752</v>
      </c>
      <c r="AF781" s="83">
        <v>9784631.6400000006</v>
      </c>
      <c r="AG781" s="83">
        <v>0</v>
      </c>
      <c r="AH781" s="83">
        <v>0</v>
      </c>
      <c r="AI781" s="83">
        <v>11514789.566597501</v>
      </c>
      <c r="AJ781" s="83">
        <v>0</v>
      </c>
      <c r="AK781" s="83">
        <v>19657718.6160684</v>
      </c>
      <c r="AL781" s="83">
        <v>0</v>
      </c>
      <c r="AM781" s="83">
        <v>0</v>
      </c>
      <c r="AN781" s="83">
        <v>57787292.736798301</v>
      </c>
      <c r="AO781" s="83">
        <v>16.961867636400701</v>
      </c>
      <c r="AP781" s="83">
        <v>293.52244815579598</v>
      </c>
    </row>
    <row r="782" spans="1:42" x14ac:dyDescent="0.2">
      <c r="A782" s="83" t="s">
        <v>364</v>
      </c>
      <c r="B782" s="83">
        <v>2044</v>
      </c>
      <c r="C782" s="83" t="s">
        <v>363</v>
      </c>
      <c r="D782" s="83" t="s">
        <v>297</v>
      </c>
      <c r="E782" s="83">
        <v>1225</v>
      </c>
      <c r="F782" s="83">
        <v>3304.4761555262098</v>
      </c>
      <c r="G782" s="83">
        <v>0</v>
      </c>
      <c r="H782" s="83">
        <v>1770.9</v>
      </c>
      <c r="I782" s="83">
        <v>4910.6742554401199</v>
      </c>
      <c r="J782" s="83">
        <v>12856.178621863501</v>
      </c>
      <c r="K782" s="83">
        <v>9</v>
      </c>
      <c r="L782" s="83">
        <v>266</v>
      </c>
      <c r="M782" s="83">
        <v>605.48363636363604</v>
      </c>
      <c r="N782" s="83">
        <v>0</v>
      </c>
      <c r="O782" s="83">
        <v>0</v>
      </c>
      <c r="P782" s="83">
        <v>1970.7558186235201</v>
      </c>
      <c r="Q782" s="83">
        <v>0</v>
      </c>
      <c r="R782" s="83">
        <v>0</v>
      </c>
      <c r="S782" s="83">
        <v>0</v>
      </c>
      <c r="T782" s="83">
        <v>7.39</v>
      </c>
      <c r="U782" s="83">
        <v>67.3</v>
      </c>
      <c r="V782" s="83">
        <v>2529845.8173361998</v>
      </c>
      <c r="W782" s="83">
        <v>41191.977599999998</v>
      </c>
      <c r="X782" s="83">
        <v>0</v>
      </c>
      <c r="Y782" s="83">
        <v>9023668.0609620102</v>
      </c>
      <c r="Z782" s="83">
        <v>0</v>
      </c>
      <c r="AA782" s="83">
        <v>930163.80024768005</v>
      </c>
      <c r="AB782" s="83">
        <v>84943.755000000005</v>
      </c>
      <c r="AC782" s="83">
        <v>155130.83999999901</v>
      </c>
      <c r="AD782" s="83">
        <v>0</v>
      </c>
      <c r="AE782" s="83">
        <v>32451.6121752</v>
      </c>
      <c r="AF782" s="83">
        <v>9784631.6400000006</v>
      </c>
      <c r="AG782" s="83">
        <v>0</v>
      </c>
      <c r="AH782" s="83">
        <v>0</v>
      </c>
      <c r="AI782" s="83">
        <v>11354014.707376201</v>
      </c>
      <c r="AJ782" s="83">
        <v>0</v>
      </c>
      <c r="AK782" s="83">
        <v>50685455.625267901</v>
      </c>
      <c r="AL782" s="83">
        <v>0</v>
      </c>
      <c r="AM782" s="83">
        <v>0</v>
      </c>
      <c r="AN782" s="83">
        <v>84621497.835965201</v>
      </c>
      <c r="AO782" s="83">
        <v>10.248912634807599</v>
      </c>
      <c r="AP782" s="83">
        <v>121.114762760104</v>
      </c>
    </row>
    <row r="783" spans="1:42" x14ac:dyDescent="0.2">
      <c r="A783" s="83" t="s">
        <v>364</v>
      </c>
      <c r="B783" s="83">
        <v>2046</v>
      </c>
      <c r="C783" s="83" t="s">
        <v>363</v>
      </c>
      <c r="D783" s="83" t="s">
        <v>297</v>
      </c>
      <c r="E783" s="83">
        <v>0</v>
      </c>
      <c r="F783" s="83">
        <v>2872.83615552621</v>
      </c>
      <c r="G783" s="83">
        <v>0</v>
      </c>
      <c r="H783" s="83">
        <v>1760</v>
      </c>
      <c r="I783" s="83">
        <v>4910.6742554401199</v>
      </c>
      <c r="J783" s="83">
        <v>11570.4786218635</v>
      </c>
      <c r="K783" s="83">
        <v>9</v>
      </c>
      <c r="L783" s="83">
        <v>266</v>
      </c>
      <c r="M783" s="83">
        <v>686.92909090909097</v>
      </c>
      <c r="N783" s="83">
        <v>0</v>
      </c>
      <c r="O783" s="83">
        <v>0</v>
      </c>
      <c r="P783" s="83">
        <v>2182.16089540127</v>
      </c>
      <c r="Q783" s="83">
        <v>0</v>
      </c>
      <c r="R783" s="83">
        <v>0</v>
      </c>
      <c r="S783" s="83">
        <v>0</v>
      </c>
      <c r="T783" s="83">
        <v>7.39</v>
      </c>
      <c r="U783" s="83">
        <v>67.3</v>
      </c>
      <c r="V783" s="83">
        <v>381278.39236190502</v>
      </c>
      <c r="W783" s="83">
        <v>41191.977599999998</v>
      </c>
      <c r="X783" s="83">
        <v>0</v>
      </c>
      <c r="Y783" s="83">
        <v>7611685.3704664698</v>
      </c>
      <c r="Z783" s="83">
        <v>0</v>
      </c>
      <c r="AA783" s="83">
        <v>1055282.9759992801</v>
      </c>
      <c r="AB783" s="83">
        <v>142718.35500000001</v>
      </c>
      <c r="AC783" s="83">
        <v>154175.99999999901</v>
      </c>
      <c r="AD783" s="83">
        <v>0</v>
      </c>
      <c r="AE783" s="83">
        <v>32451.6121752</v>
      </c>
      <c r="AF783" s="83">
        <v>0</v>
      </c>
      <c r="AG783" s="83">
        <v>0</v>
      </c>
      <c r="AH783" s="83">
        <v>0</v>
      </c>
      <c r="AI783" s="83">
        <v>11195845.598318201</v>
      </c>
      <c r="AJ783" s="83">
        <v>0</v>
      </c>
      <c r="AK783" s="83">
        <v>47208172.672858298</v>
      </c>
      <c r="AL783" s="83">
        <v>0</v>
      </c>
      <c r="AM783" s="83">
        <v>0</v>
      </c>
      <c r="AN783" s="83">
        <v>67822802.954779506</v>
      </c>
      <c r="AO783" s="83">
        <v>8.6677988059605706</v>
      </c>
      <c r="AP783" s="83">
        <v>127.80065742401899</v>
      </c>
    </row>
    <row r="784" spans="1:42" x14ac:dyDescent="0.2">
      <c r="A784" s="83" t="s">
        <v>364</v>
      </c>
      <c r="B784" s="83">
        <v>2048</v>
      </c>
      <c r="C784" s="83" t="s">
        <v>363</v>
      </c>
      <c r="D784" s="83" t="s">
        <v>297</v>
      </c>
      <c r="E784" s="83">
        <v>0</v>
      </c>
      <c r="F784" s="83">
        <v>2814.5961555262102</v>
      </c>
      <c r="G784" s="83">
        <v>0</v>
      </c>
      <c r="H784" s="83">
        <v>1668.4</v>
      </c>
      <c r="I784" s="83">
        <v>4907.6742554401199</v>
      </c>
      <c r="J784" s="83">
        <v>10718.934227092101</v>
      </c>
      <c r="K784" s="83">
        <v>9</v>
      </c>
      <c r="L784" s="83">
        <v>266</v>
      </c>
      <c r="M784" s="83">
        <v>757.11090909090899</v>
      </c>
      <c r="N784" s="83">
        <v>0</v>
      </c>
      <c r="O784" s="83">
        <v>0</v>
      </c>
      <c r="P784" s="83">
        <v>2278.4404356360901</v>
      </c>
      <c r="Q784" s="83">
        <v>0</v>
      </c>
      <c r="R784" s="83">
        <v>0</v>
      </c>
      <c r="S784" s="83">
        <v>0</v>
      </c>
      <c r="T784" s="83">
        <v>7.39</v>
      </c>
      <c r="U784" s="83">
        <v>67.3</v>
      </c>
      <c r="V784" s="83">
        <v>334275.46522753499</v>
      </c>
      <c r="W784" s="83">
        <v>41191.977599999998</v>
      </c>
      <c r="X784" s="83">
        <v>0</v>
      </c>
      <c r="Y784" s="83">
        <v>8221000.3681909004</v>
      </c>
      <c r="Z784" s="83">
        <v>0</v>
      </c>
      <c r="AA784" s="83">
        <v>1163098.5845272799</v>
      </c>
      <c r="AB784" s="83">
        <v>84943.755000000005</v>
      </c>
      <c r="AC784" s="83">
        <v>146151.83999999901</v>
      </c>
      <c r="AD784" s="83">
        <v>0</v>
      </c>
      <c r="AE784" s="83">
        <v>32451.6121752</v>
      </c>
      <c r="AF784" s="83">
        <v>0</v>
      </c>
      <c r="AG784" s="83">
        <v>0</v>
      </c>
      <c r="AH784" s="83">
        <v>0</v>
      </c>
      <c r="AI784" s="83">
        <v>11033788.8453677</v>
      </c>
      <c r="AJ784" s="83">
        <v>0</v>
      </c>
      <c r="AK784" s="83">
        <v>44271998.814677201</v>
      </c>
      <c r="AL784" s="83">
        <v>0</v>
      </c>
      <c r="AM784" s="83">
        <v>0</v>
      </c>
      <c r="AN784" s="83">
        <v>65328901.262765899</v>
      </c>
      <c r="AO784" s="83">
        <v>9.3216401707602508</v>
      </c>
      <c r="AP784" s="83">
        <v>142.687845510622</v>
      </c>
    </row>
    <row r="785" spans="1:42" x14ac:dyDescent="0.2">
      <c r="A785" s="83" t="s">
        <v>364</v>
      </c>
      <c r="B785" s="83">
        <v>2050</v>
      </c>
      <c r="C785" s="83" t="s">
        <v>363</v>
      </c>
      <c r="D785" s="83" t="s">
        <v>297</v>
      </c>
      <c r="E785" s="83">
        <v>0</v>
      </c>
      <c r="F785" s="83">
        <v>2814.5961555262102</v>
      </c>
      <c r="G785" s="83">
        <v>0</v>
      </c>
      <c r="H785" s="83">
        <v>1518.4</v>
      </c>
      <c r="I785" s="83">
        <v>4901.6742554401199</v>
      </c>
      <c r="J785" s="83">
        <v>11334.5702678158</v>
      </c>
      <c r="K785" s="83">
        <v>9</v>
      </c>
      <c r="L785" s="83">
        <v>266</v>
      </c>
      <c r="M785" s="83">
        <v>825.89272727272703</v>
      </c>
      <c r="N785" s="83">
        <v>0</v>
      </c>
      <c r="O785" s="83">
        <v>0</v>
      </c>
      <c r="P785" s="83">
        <v>2680.2577856773701</v>
      </c>
      <c r="Q785" s="83">
        <v>0</v>
      </c>
      <c r="R785" s="83">
        <v>0</v>
      </c>
      <c r="S785" s="83">
        <v>0</v>
      </c>
      <c r="T785" s="83">
        <v>7.39</v>
      </c>
      <c r="U785" s="83">
        <v>45.1</v>
      </c>
      <c r="V785" s="83">
        <v>1485015.3322091501</v>
      </c>
      <c r="W785" s="83">
        <v>41191.977599999998</v>
      </c>
      <c r="X785" s="83">
        <v>0</v>
      </c>
      <c r="Y785" s="83">
        <v>6953432.25468814</v>
      </c>
      <c r="Z785" s="83">
        <v>0</v>
      </c>
      <c r="AA785" s="83">
        <v>1268763.4671856801</v>
      </c>
      <c r="AB785" s="83">
        <v>84943.755000000005</v>
      </c>
      <c r="AC785" s="83">
        <v>133011.84</v>
      </c>
      <c r="AD785" s="83">
        <v>0</v>
      </c>
      <c r="AE785" s="83">
        <v>32451.6121752</v>
      </c>
      <c r="AF785" s="83">
        <v>0</v>
      </c>
      <c r="AG785" s="83">
        <v>0</v>
      </c>
      <c r="AH785" s="83">
        <v>0</v>
      </c>
      <c r="AI785" s="83">
        <v>10867453.4316516</v>
      </c>
      <c r="AJ785" s="83">
        <v>0</v>
      </c>
      <c r="AK785" s="83">
        <v>46743143.419276297</v>
      </c>
      <c r="AL785" s="83">
        <v>0</v>
      </c>
      <c r="AM785" s="83">
        <v>0</v>
      </c>
      <c r="AN785" s="83">
        <v>67609407.089786097</v>
      </c>
      <c r="AO785" s="83">
        <v>7.9164421229103201</v>
      </c>
      <c r="AP785" s="83">
        <v>117.090837853335</v>
      </c>
    </row>
    <row r="786" spans="1:42" x14ac:dyDescent="0.2">
      <c r="A786" s="83" t="s">
        <v>365</v>
      </c>
      <c r="B786" s="83">
        <v>2020</v>
      </c>
      <c r="C786" s="83" t="s">
        <v>366</v>
      </c>
      <c r="D786" s="83" t="s">
        <v>297</v>
      </c>
      <c r="E786" s="83">
        <v>0</v>
      </c>
      <c r="F786" s="83">
        <v>2145.9</v>
      </c>
      <c r="G786" s="83">
        <v>0</v>
      </c>
      <c r="H786" s="83">
        <v>1504.2</v>
      </c>
      <c r="I786" s="83">
        <v>25.1</v>
      </c>
      <c r="J786" s="83">
        <v>1190.8</v>
      </c>
      <c r="K786" s="83">
        <v>4</v>
      </c>
      <c r="L786" s="83">
        <v>865.1</v>
      </c>
      <c r="M786" s="83">
        <v>47.969090909090902</v>
      </c>
      <c r="N786" s="83">
        <v>0</v>
      </c>
      <c r="O786" s="83">
        <v>0</v>
      </c>
      <c r="P786" s="83">
        <v>2</v>
      </c>
      <c r="Q786" s="83">
        <v>0</v>
      </c>
      <c r="R786" s="83">
        <v>0</v>
      </c>
      <c r="S786" s="83">
        <v>0</v>
      </c>
      <c r="T786" s="83">
        <v>0</v>
      </c>
      <c r="U786" s="83">
        <v>592.70000000000005</v>
      </c>
      <c r="V786" s="83">
        <v>368</v>
      </c>
      <c r="W786" s="83">
        <v>18307.545600000001</v>
      </c>
      <c r="X786" s="83">
        <v>0</v>
      </c>
      <c r="Y786" s="83">
        <v>14694638.356795499</v>
      </c>
      <c r="Z786" s="83">
        <v>0</v>
      </c>
      <c r="AA786" s="83">
        <v>70633.989643699999</v>
      </c>
      <c r="AB786" s="83">
        <v>3100333.8760934202</v>
      </c>
      <c r="AC786" s="83">
        <v>131767.91999999899</v>
      </c>
      <c r="AD786" s="83">
        <v>0</v>
      </c>
      <c r="AE786" s="83">
        <v>0</v>
      </c>
      <c r="AF786" s="83">
        <v>0</v>
      </c>
      <c r="AG786" s="83">
        <v>0</v>
      </c>
      <c r="AH786" s="83">
        <v>0</v>
      </c>
      <c r="AI786" s="83">
        <v>57297.442049762503</v>
      </c>
      <c r="AJ786" s="83">
        <v>0</v>
      </c>
      <c r="AK786" s="83">
        <v>3540148.4920305498</v>
      </c>
      <c r="AL786" s="83">
        <v>0</v>
      </c>
      <c r="AM786" s="83">
        <v>0</v>
      </c>
      <c r="AN786" s="83">
        <v>21613495.622212902</v>
      </c>
      <c r="AO786" s="83">
        <v>15.608252142402501</v>
      </c>
      <c r="AP786" s="83">
        <v>722.15306654798303</v>
      </c>
    </row>
    <row r="787" spans="1:42" x14ac:dyDescent="0.2">
      <c r="A787" s="83" t="s">
        <v>365</v>
      </c>
      <c r="B787" s="83">
        <v>2022</v>
      </c>
      <c r="C787" s="83" t="s">
        <v>366</v>
      </c>
      <c r="D787" s="83" t="s">
        <v>297</v>
      </c>
      <c r="E787" s="83">
        <v>0</v>
      </c>
      <c r="F787" s="83">
        <v>2145.9</v>
      </c>
      <c r="G787" s="83">
        <v>0</v>
      </c>
      <c r="H787" s="83">
        <v>1465.2</v>
      </c>
      <c r="I787" s="83">
        <v>25.1</v>
      </c>
      <c r="J787" s="83">
        <v>1190.8</v>
      </c>
      <c r="K787" s="83">
        <v>4</v>
      </c>
      <c r="L787" s="83">
        <v>865.1</v>
      </c>
      <c r="M787" s="83">
        <v>51.148181818181797</v>
      </c>
      <c r="N787" s="83">
        <v>0</v>
      </c>
      <c r="O787" s="83">
        <v>0</v>
      </c>
      <c r="P787" s="83">
        <v>2</v>
      </c>
      <c r="Q787" s="83">
        <v>0</v>
      </c>
      <c r="R787" s="83">
        <v>0</v>
      </c>
      <c r="S787" s="83">
        <v>0</v>
      </c>
      <c r="T787" s="83">
        <v>0</v>
      </c>
      <c r="U787" s="83">
        <v>467.1</v>
      </c>
      <c r="V787" s="83">
        <v>0</v>
      </c>
      <c r="W787" s="83">
        <v>18307.545600000001</v>
      </c>
      <c r="X787" s="83">
        <v>0</v>
      </c>
      <c r="Y787" s="83">
        <v>14989853.200319899</v>
      </c>
      <c r="Z787" s="83">
        <v>0</v>
      </c>
      <c r="AA787" s="83">
        <v>75315.168087850005</v>
      </c>
      <c r="AB787" s="83">
        <v>1386364.31570824</v>
      </c>
      <c r="AC787" s="83">
        <v>128351.519999999</v>
      </c>
      <c r="AD787" s="83">
        <v>0</v>
      </c>
      <c r="AE787" s="83">
        <v>0</v>
      </c>
      <c r="AF787" s="83">
        <v>0</v>
      </c>
      <c r="AG787" s="83">
        <v>0</v>
      </c>
      <c r="AH787" s="83">
        <v>0</v>
      </c>
      <c r="AI787" s="83">
        <v>56499.513782874899</v>
      </c>
      <c r="AJ787" s="83">
        <v>0</v>
      </c>
      <c r="AK787" s="83">
        <v>3722280.57341578</v>
      </c>
      <c r="AL787" s="83">
        <v>0</v>
      </c>
      <c r="AM787" s="83">
        <v>0</v>
      </c>
      <c r="AN787" s="83">
        <v>20376971.8369147</v>
      </c>
      <c r="AO787" s="83">
        <v>15.160179889576</v>
      </c>
      <c r="AP787" s="83">
        <v>743.98590776436799</v>
      </c>
    </row>
    <row r="788" spans="1:42" x14ac:dyDescent="0.2">
      <c r="A788" s="83" t="s">
        <v>365</v>
      </c>
      <c r="B788" s="83">
        <v>2024</v>
      </c>
      <c r="C788" s="83" t="s">
        <v>366</v>
      </c>
      <c r="D788" s="83" t="s">
        <v>297</v>
      </c>
      <c r="E788" s="83">
        <v>0</v>
      </c>
      <c r="F788" s="83">
        <v>2145.9</v>
      </c>
      <c r="G788" s="83">
        <v>0</v>
      </c>
      <c r="H788" s="83">
        <v>1383.3</v>
      </c>
      <c r="I788" s="83">
        <v>25.1</v>
      </c>
      <c r="J788" s="83">
        <v>1190.8</v>
      </c>
      <c r="K788" s="83">
        <v>4</v>
      </c>
      <c r="L788" s="83">
        <v>865.1</v>
      </c>
      <c r="M788" s="83">
        <v>55.863636363636303</v>
      </c>
      <c r="N788" s="83">
        <v>0</v>
      </c>
      <c r="O788" s="83">
        <v>0</v>
      </c>
      <c r="P788" s="83">
        <v>2</v>
      </c>
      <c r="Q788" s="83">
        <v>0</v>
      </c>
      <c r="R788" s="83">
        <v>0</v>
      </c>
      <c r="S788" s="83">
        <v>0</v>
      </c>
      <c r="T788" s="83">
        <v>0</v>
      </c>
      <c r="U788" s="83">
        <v>456.3</v>
      </c>
      <c r="V788" s="83">
        <v>78.400000000000006</v>
      </c>
      <c r="W788" s="83">
        <v>18307.545600000001</v>
      </c>
      <c r="X788" s="83">
        <v>0</v>
      </c>
      <c r="Y788" s="83">
        <v>15218990.60832</v>
      </c>
      <c r="Z788" s="83">
        <v>0</v>
      </c>
      <c r="AA788" s="83">
        <v>82258.626077499997</v>
      </c>
      <c r="AB788" s="83">
        <v>725818.07352642796</v>
      </c>
      <c r="AC788" s="83">
        <v>121177.079999999</v>
      </c>
      <c r="AD788" s="83">
        <v>0</v>
      </c>
      <c r="AE788" s="83">
        <v>0</v>
      </c>
      <c r="AF788" s="83">
        <v>0</v>
      </c>
      <c r="AG788" s="83">
        <v>0</v>
      </c>
      <c r="AH788" s="83">
        <v>0</v>
      </c>
      <c r="AI788" s="83">
        <v>55711.4255689563</v>
      </c>
      <c r="AJ788" s="83">
        <v>0</v>
      </c>
      <c r="AK788" s="83">
        <v>3709067.1921700598</v>
      </c>
      <c r="AL788" s="83">
        <v>0</v>
      </c>
      <c r="AM788" s="83">
        <v>0</v>
      </c>
      <c r="AN788" s="83">
        <v>19931408.951262899</v>
      </c>
      <c r="AO788" s="83">
        <v>15.1002006241399</v>
      </c>
      <c r="AP788" s="83">
        <v>757.60828855920204</v>
      </c>
    </row>
    <row r="789" spans="1:42" x14ac:dyDescent="0.2">
      <c r="A789" s="83" t="s">
        <v>365</v>
      </c>
      <c r="B789" s="83">
        <v>2026</v>
      </c>
      <c r="C789" s="83" t="s">
        <v>366</v>
      </c>
      <c r="D789" s="83" t="s">
        <v>297</v>
      </c>
      <c r="E789" s="83">
        <v>0</v>
      </c>
      <c r="F789" s="83">
        <v>2145.9</v>
      </c>
      <c r="G789" s="83">
        <v>0</v>
      </c>
      <c r="H789" s="83">
        <v>1260.7</v>
      </c>
      <c r="I789" s="83">
        <v>25.1</v>
      </c>
      <c r="J789" s="83">
        <v>1190.8</v>
      </c>
      <c r="K789" s="83">
        <v>4</v>
      </c>
      <c r="L789" s="83">
        <v>865.1</v>
      </c>
      <c r="M789" s="83">
        <v>64.206363636363605</v>
      </c>
      <c r="N789" s="83">
        <v>0</v>
      </c>
      <c r="O789" s="83">
        <v>0</v>
      </c>
      <c r="P789" s="83">
        <v>2</v>
      </c>
      <c r="Q789" s="83">
        <v>0</v>
      </c>
      <c r="R789" s="83">
        <v>0</v>
      </c>
      <c r="S789" s="83">
        <v>0</v>
      </c>
      <c r="T789" s="83">
        <v>0</v>
      </c>
      <c r="U789" s="83">
        <v>208.6</v>
      </c>
      <c r="V789" s="83">
        <v>0</v>
      </c>
      <c r="W789" s="83">
        <v>18307.545600000001</v>
      </c>
      <c r="X789" s="83">
        <v>0</v>
      </c>
      <c r="Y789" s="83">
        <v>15218990.60832</v>
      </c>
      <c r="Z789" s="83">
        <v>0</v>
      </c>
      <c r="AA789" s="83">
        <v>94543.205597649998</v>
      </c>
      <c r="AB789" s="83">
        <v>207290.78373954</v>
      </c>
      <c r="AC789" s="83">
        <v>110437.319999999</v>
      </c>
      <c r="AD789" s="83">
        <v>0</v>
      </c>
      <c r="AE789" s="83">
        <v>0</v>
      </c>
      <c r="AF789" s="83">
        <v>0</v>
      </c>
      <c r="AG789" s="83">
        <v>0</v>
      </c>
      <c r="AH789" s="83">
        <v>0</v>
      </c>
      <c r="AI789" s="83">
        <v>54936.852888785099</v>
      </c>
      <c r="AJ789" s="83">
        <v>0</v>
      </c>
      <c r="AK789" s="83">
        <v>3693454.75974445</v>
      </c>
      <c r="AL789" s="83">
        <v>0</v>
      </c>
      <c r="AM789" s="83">
        <v>0</v>
      </c>
      <c r="AN789" s="83">
        <v>19397961.0758904</v>
      </c>
      <c r="AO789" s="83">
        <v>14.8561297942165</v>
      </c>
      <c r="AP789" s="83">
        <v>765.86037759819305</v>
      </c>
    </row>
    <row r="790" spans="1:42" x14ac:dyDescent="0.2">
      <c r="A790" s="83" t="s">
        <v>365</v>
      </c>
      <c r="B790" s="83">
        <v>2028</v>
      </c>
      <c r="C790" s="83" t="s">
        <v>366</v>
      </c>
      <c r="D790" s="83" t="s">
        <v>297</v>
      </c>
      <c r="E790" s="83">
        <v>0</v>
      </c>
      <c r="F790" s="83">
        <v>2145.9</v>
      </c>
      <c r="G790" s="83">
        <v>0</v>
      </c>
      <c r="H790" s="83">
        <v>1164.2</v>
      </c>
      <c r="I790" s="83">
        <v>25.1</v>
      </c>
      <c r="J790" s="83">
        <v>1190.8</v>
      </c>
      <c r="K790" s="83">
        <v>4</v>
      </c>
      <c r="L790" s="83">
        <v>865.1</v>
      </c>
      <c r="M790" s="83">
        <v>77.354545454545402</v>
      </c>
      <c r="N790" s="83">
        <v>0</v>
      </c>
      <c r="O790" s="83">
        <v>0</v>
      </c>
      <c r="P790" s="83">
        <v>0</v>
      </c>
      <c r="Q790" s="83">
        <v>0</v>
      </c>
      <c r="R790" s="83">
        <v>0</v>
      </c>
      <c r="S790" s="83">
        <v>0</v>
      </c>
      <c r="T790" s="83">
        <v>0</v>
      </c>
      <c r="U790" s="83">
        <v>100.7</v>
      </c>
      <c r="V790" s="83">
        <v>0</v>
      </c>
      <c r="W790" s="83">
        <v>18307.545600000001</v>
      </c>
      <c r="X790" s="83">
        <v>0</v>
      </c>
      <c r="Y790" s="83">
        <v>15122802.7094399</v>
      </c>
      <c r="Z790" s="83">
        <v>0</v>
      </c>
      <c r="AA790" s="83">
        <v>113903.7671755</v>
      </c>
      <c r="AB790" s="83">
        <v>215418.0048</v>
      </c>
      <c r="AC790" s="83">
        <v>101983.92</v>
      </c>
      <c r="AD790" s="83">
        <v>0</v>
      </c>
      <c r="AE790" s="83">
        <v>0</v>
      </c>
      <c r="AF790" s="83">
        <v>0</v>
      </c>
      <c r="AG790" s="83">
        <v>0</v>
      </c>
      <c r="AH790" s="83">
        <v>0</v>
      </c>
      <c r="AI790" s="83">
        <v>54170.119683437901</v>
      </c>
      <c r="AJ790" s="83">
        <v>0</v>
      </c>
      <c r="AK790" s="83">
        <v>3677907.5126277902</v>
      </c>
      <c r="AL790" s="83">
        <v>0</v>
      </c>
      <c r="AM790" s="83">
        <v>0</v>
      </c>
      <c r="AN790" s="83">
        <v>19304493.5793267</v>
      </c>
      <c r="AO790" s="83">
        <v>14.746583487456499</v>
      </c>
      <c r="AP790" s="83">
        <v>763.89382745832199</v>
      </c>
    </row>
    <row r="791" spans="1:42" x14ac:dyDescent="0.2">
      <c r="A791" s="83" t="s">
        <v>365</v>
      </c>
      <c r="B791" s="83">
        <v>2030</v>
      </c>
      <c r="C791" s="83" t="s">
        <v>366</v>
      </c>
      <c r="D791" s="83" t="s">
        <v>297</v>
      </c>
      <c r="E791" s="83">
        <v>0</v>
      </c>
      <c r="F791" s="83">
        <v>2145.9</v>
      </c>
      <c r="G791" s="83">
        <v>0</v>
      </c>
      <c r="H791" s="83">
        <v>1104.0999999999999</v>
      </c>
      <c r="I791" s="83">
        <v>25.1</v>
      </c>
      <c r="J791" s="83">
        <v>1190.8</v>
      </c>
      <c r="K791" s="83">
        <v>4</v>
      </c>
      <c r="L791" s="83">
        <v>865.1</v>
      </c>
      <c r="M791" s="83">
        <v>101.520909090909</v>
      </c>
      <c r="N791" s="83">
        <v>0</v>
      </c>
      <c r="O791" s="83">
        <v>0</v>
      </c>
      <c r="P791" s="83">
        <v>0</v>
      </c>
      <c r="Q791" s="83">
        <v>0</v>
      </c>
      <c r="R791" s="83">
        <v>0</v>
      </c>
      <c r="S791" s="83">
        <v>0</v>
      </c>
      <c r="T791" s="83">
        <v>0</v>
      </c>
      <c r="U791" s="83">
        <v>100.7</v>
      </c>
      <c r="V791" s="83">
        <v>0</v>
      </c>
      <c r="W791" s="83">
        <v>18307.545600000001</v>
      </c>
      <c r="X791" s="83">
        <v>0</v>
      </c>
      <c r="Y791" s="83">
        <v>15121663.6410156</v>
      </c>
      <c r="Z791" s="83">
        <v>0</v>
      </c>
      <c r="AA791" s="83">
        <v>149488.48738735</v>
      </c>
      <c r="AB791" s="83">
        <v>178340.68524782499</v>
      </c>
      <c r="AC791" s="83">
        <v>96719.16</v>
      </c>
      <c r="AD791" s="83">
        <v>0</v>
      </c>
      <c r="AE791" s="83">
        <v>0</v>
      </c>
      <c r="AF791" s="83">
        <v>0</v>
      </c>
      <c r="AG791" s="83">
        <v>0</v>
      </c>
      <c r="AH791" s="83">
        <v>0</v>
      </c>
      <c r="AI791" s="83">
        <v>53413.063693303899</v>
      </c>
      <c r="AJ791" s="83">
        <v>0</v>
      </c>
      <c r="AK791" s="83">
        <v>3662437.26324473</v>
      </c>
      <c r="AL791" s="83">
        <v>0</v>
      </c>
      <c r="AM791" s="83">
        <v>0</v>
      </c>
      <c r="AN791" s="83">
        <v>19280369.846188799</v>
      </c>
      <c r="AO791" s="83">
        <v>14.721266318321</v>
      </c>
      <c r="AP791" s="83">
        <v>763.53651074960806</v>
      </c>
    </row>
    <row r="792" spans="1:42" x14ac:dyDescent="0.2">
      <c r="A792" s="83" t="s">
        <v>365</v>
      </c>
      <c r="B792" s="83">
        <v>2032</v>
      </c>
      <c r="C792" s="83" t="s">
        <v>366</v>
      </c>
      <c r="D792" s="83" t="s">
        <v>297</v>
      </c>
      <c r="E792" s="83">
        <v>0</v>
      </c>
      <c r="F792" s="83">
        <v>2145.9</v>
      </c>
      <c r="G792" s="83">
        <v>0</v>
      </c>
      <c r="H792" s="83">
        <v>1030.8</v>
      </c>
      <c r="I792" s="83">
        <v>25.1</v>
      </c>
      <c r="J792" s="83">
        <v>1190.8</v>
      </c>
      <c r="K792" s="83">
        <v>4</v>
      </c>
      <c r="L792" s="83">
        <v>865.1</v>
      </c>
      <c r="M792" s="83">
        <v>130.34090909090901</v>
      </c>
      <c r="N792" s="83">
        <v>0</v>
      </c>
      <c r="O792" s="83">
        <v>0</v>
      </c>
      <c r="P792" s="83">
        <v>7.8819309744029495E-2</v>
      </c>
      <c r="Q792" s="83">
        <v>0</v>
      </c>
      <c r="R792" s="83">
        <v>0</v>
      </c>
      <c r="S792" s="83">
        <v>0</v>
      </c>
      <c r="T792" s="83">
        <v>0</v>
      </c>
      <c r="U792" s="83">
        <v>100.7</v>
      </c>
      <c r="V792" s="83">
        <v>63.851999999999997</v>
      </c>
      <c r="W792" s="83">
        <v>18307.545600000001</v>
      </c>
      <c r="X792" s="83">
        <v>0</v>
      </c>
      <c r="Y792" s="83">
        <v>15076464.5845068</v>
      </c>
      <c r="Z792" s="83">
        <v>0</v>
      </c>
      <c r="AA792" s="83">
        <v>191925.63895625001</v>
      </c>
      <c r="AB792" s="83">
        <v>151381.03074549799</v>
      </c>
      <c r="AC792" s="83">
        <v>90298.08</v>
      </c>
      <c r="AD792" s="83">
        <v>0</v>
      </c>
      <c r="AE792" s="83">
        <v>0</v>
      </c>
      <c r="AF792" s="83">
        <v>0</v>
      </c>
      <c r="AG792" s="83">
        <v>0</v>
      </c>
      <c r="AH792" s="83">
        <v>0</v>
      </c>
      <c r="AI792" s="83">
        <v>52665.847756138799</v>
      </c>
      <c r="AJ792" s="83">
        <v>0</v>
      </c>
      <c r="AK792" s="83">
        <v>3647187.5880042799</v>
      </c>
      <c r="AL792" s="83">
        <v>0</v>
      </c>
      <c r="AM792" s="83">
        <v>0</v>
      </c>
      <c r="AN792" s="83">
        <v>19228294.1675689</v>
      </c>
      <c r="AO792" s="83">
        <v>14.6530291336709</v>
      </c>
      <c r="AP792" s="83">
        <v>762.05559401026505</v>
      </c>
    </row>
    <row r="793" spans="1:42" x14ac:dyDescent="0.2">
      <c r="A793" s="83" t="s">
        <v>365</v>
      </c>
      <c r="B793" s="83">
        <v>2034</v>
      </c>
      <c r="C793" s="83" t="s">
        <v>366</v>
      </c>
      <c r="D793" s="83" t="s">
        <v>297</v>
      </c>
      <c r="E793" s="83">
        <v>0</v>
      </c>
      <c r="F793" s="83">
        <v>2145.9</v>
      </c>
      <c r="G793" s="83">
        <v>0</v>
      </c>
      <c r="H793" s="83">
        <v>1030.8</v>
      </c>
      <c r="I793" s="83">
        <v>25.1</v>
      </c>
      <c r="J793" s="83">
        <v>1190.8</v>
      </c>
      <c r="K793" s="83">
        <v>4</v>
      </c>
      <c r="L793" s="83">
        <v>865.1</v>
      </c>
      <c r="M793" s="83">
        <v>164.731818181818</v>
      </c>
      <c r="N793" s="83">
        <v>0</v>
      </c>
      <c r="O793" s="83">
        <v>0</v>
      </c>
      <c r="P793" s="83">
        <v>0.95804984158231699</v>
      </c>
      <c r="Q793" s="83">
        <v>0</v>
      </c>
      <c r="R793" s="83">
        <v>0</v>
      </c>
      <c r="S793" s="83">
        <v>0</v>
      </c>
      <c r="T793" s="83">
        <v>0</v>
      </c>
      <c r="U793" s="83">
        <v>96.6</v>
      </c>
      <c r="V793" s="83">
        <v>471.74302442135598</v>
      </c>
      <c r="W793" s="83">
        <v>18307.545600000001</v>
      </c>
      <c r="X793" s="83">
        <v>0</v>
      </c>
      <c r="Y793" s="83">
        <v>15122802.7094399</v>
      </c>
      <c r="Z793" s="83">
        <v>0</v>
      </c>
      <c r="AA793" s="83">
        <v>242565.89647475001</v>
      </c>
      <c r="AB793" s="83">
        <v>0</v>
      </c>
      <c r="AC793" s="83">
        <v>90298.08</v>
      </c>
      <c r="AD793" s="83">
        <v>0</v>
      </c>
      <c r="AE793" s="83">
        <v>0</v>
      </c>
      <c r="AF793" s="83">
        <v>0</v>
      </c>
      <c r="AG793" s="83">
        <v>0</v>
      </c>
      <c r="AH793" s="83">
        <v>0</v>
      </c>
      <c r="AI793" s="83">
        <v>51932.147352721098</v>
      </c>
      <c r="AJ793" s="83">
        <v>0</v>
      </c>
      <c r="AK793" s="83">
        <v>3631772.1765572499</v>
      </c>
      <c r="AL793" s="83">
        <v>0</v>
      </c>
      <c r="AM793" s="83">
        <v>0</v>
      </c>
      <c r="AN793" s="83">
        <v>19158150.298449099</v>
      </c>
      <c r="AO793" s="83">
        <v>14.6351037032317</v>
      </c>
      <c r="AP793" s="83">
        <v>763.91005787320205</v>
      </c>
    </row>
    <row r="794" spans="1:42" x14ac:dyDescent="0.2">
      <c r="A794" s="83" t="s">
        <v>365</v>
      </c>
      <c r="B794" s="83">
        <v>2036</v>
      </c>
      <c r="C794" s="83" t="s">
        <v>366</v>
      </c>
      <c r="D794" s="83" t="s">
        <v>297</v>
      </c>
      <c r="E794" s="83">
        <v>0</v>
      </c>
      <c r="F794" s="83">
        <v>2145.9</v>
      </c>
      <c r="G794" s="83">
        <v>0</v>
      </c>
      <c r="H794" s="83">
        <v>950.8</v>
      </c>
      <c r="I794" s="83">
        <v>25.1</v>
      </c>
      <c r="J794" s="83">
        <v>1190.8</v>
      </c>
      <c r="K794" s="83">
        <v>4</v>
      </c>
      <c r="L794" s="83">
        <v>865.1</v>
      </c>
      <c r="M794" s="83">
        <v>203.97363636363599</v>
      </c>
      <c r="N794" s="83">
        <v>0</v>
      </c>
      <c r="O794" s="83">
        <v>0</v>
      </c>
      <c r="P794" s="83">
        <v>1.16837500882253</v>
      </c>
      <c r="Q794" s="83">
        <v>0</v>
      </c>
      <c r="R794" s="83">
        <v>0</v>
      </c>
      <c r="S794" s="83">
        <v>0</v>
      </c>
      <c r="T794" s="83">
        <v>0</v>
      </c>
      <c r="U794" s="83">
        <v>91</v>
      </c>
      <c r="V794" s="83">
        <v>78.278199999999998</v>
      </c>
      <c r="W794" s="83">
        <v>18307.545600000001</v>
      </c>
      <c r="X794" s="83">
        <v>0</v>
      </c>
      <c r="Y794" s="83">
        <v>15122802.7094399</v>
      </c>
      <c r="Z794" s="83">
        <v>0</v>
      </c>
      <c r="AA794" s="83">
        <v>300349.06739844999</v>
      </c>
      <c r="AB794" s="83">
        <v>0</v>
      </c>
      <c r="AC794" s="83">
        <v>83290.080000000002</v>
      </c>
      <c r="AD794" s="83">
        <v>0</v>
      </c>
      <c r="AE794" s="83">
        <v>0</v>
      </c>
      <c r="AF794" s="83">
        <v>0</v>
      </c>
      <c r="AG794" s="83">
        <v>0</v>
      </c>
      <c r="AH794" s="83">
        <v>0</v>
      </c>
      <c r="AI794" s="83">
        <v>51206.2864241274</v>
      </c>
      <c r="AJ794" s="83">
        <v>0</v>
      </c>
      <c r="AK794" s="83">
        <v>3616618.7348323101</v>
      </c>
      <c r="AL794" s="83">
        <v>0</v>
      </c>
      <c r="AM794" s="83">
        <v>0</v>
      </c>
      <c r="AN794" s="83">
        <v>19192652.701894801</v>
      </c>
      <c r="AO794" s="83">
        <v>14.6280194474318</v>
      </c>
      <c r="AP794" s="83">
        <v>762.16767294432202</v>
      </c>
    </row>
    <row r="795" spans="1:42" x14ac:dyDescent="0.2">
      <c r="A795" s="83" t="s">
        <v>365</v>
      </c>
      <c r="B795" s="83">
        <v>2038</v>
      </c>
      <c r="C795" s="83" t="s">
        <v>366</v>
      </c>
      <c r="D795" s="83" t="s">
        <v>297</v>
      </c>
      <c r="E795" s="83">
        <v>0</v>
      </c>
      <c r="F795" s="83">
        <v>2145.9</v>
      </c>
      <c r="G795" s="83">
        <v>0</v>
      </c>
      <c r="H795" s="83">
        <v>950.8</v>
      </c>
      <c r="I795" s="83">
        <v>25.1</v>
      </c>
      <c r="J795" s="83">
        <v>1028.3</v>
      </c>
      <c r="K795" s="83">
        <v>4</v>
      </c>
      <c r="L795" s="83">
        <v>865.1</v>
      </c>
      <c r="M795" s="83">
        <v>247.70545454545501</v>
      </c>
      <c r="N795" s="83">
        <v>0</v>
      </c>
      <c r="O795" s="83">
        <v>0</v>
      </c>
      <c r="P795" s="83">
        <v>1.16837500882253</v>
      </c>
      <c r="Q795" s="83">
        <v>0</v>
      </c>
      <c r="R795" s="83">
        <v>0</v>
      </c>
      <c r="S795" s="83">
        <v>0</v>
      </c>
      <c r="T795" s="83">
        <v>0</v>
      </c>
      <c r="U795" s="83">
        <v>88.3</v>
      </c>
      <c r="V795" s="83">
        <v>0</v>
      </c>
      <c r="W795" s="83">
        <v>18307.545600000001</v>
      </c>
      <c r="X795" s="83">
        <v>0</v>
      </c>
      <c r="Y795" s="83">
        <v>14845882.6478836</v>
      </c>
      <c r="Z795" s="83">
        <v>0</v>
      </c>
      <c r="AA795" s="83">
        <v>364743.71682819998</v>
      </c>
      <c r="AB795" s="83">
        <v>0</v>
      </c>
      <c r="AC795" s="83">
        <v>83290.080000000002</v>
      </c>
      <c r="AD795" s="83">
        <v>0</v>
      </c>
      <c r="AE795" s="83">
        <v>0</v>
      </c>
      <c r="AF795" s="83">
        <v>0</v>
      </c>
      <c r="AG795" s="83">
        <v>0</v>
      </c>
      <c r="AH795" s="83">
        <v>0</v>
      </c>
      <c r="AI795" s="83">
        <v>50492.103288891798</v>
      </c>
      <c r="AJ795" s="83">
        <v>0</v>
      </c>
      <c r="AK795" s="83">
        <v>3174461.4213844198</v>
      </c>
      <c r="AL795" s="83">
        <v>0</v>
      </c>
      <c r="AM795" s="83">
        <v>0</v>
      </c>
      <c r="AN795" s="83">
        <v>18537177.514985099</v>
      </c>
      <c r="AO795" s="83">
        <v>14.3449563233875</v>
      </c>
      <c r="AP795" s="83">
        <v>773.847923276953</v>
      </c>
    </row>
    <row r="796" spans="1:42" x14ac:dyDescent="0.2">
      <c r="A796" s="83" t="s">
        <v>365</v>
      </c>
      <c r="B796" s="83">
        <v>2040</v>
      </c>
      <c r="C796" s="83" t="s">
        <v>366</v>
      </c>
      <c r="D796" s="83" t="s">
        <v>297</v>
      </c>
      <c r="E796" s="83">
        <v>0</v>
      </c>
      <c r="F796" s="83">
        <v>2145.9</v>
      </c>
      <c r="G796" s="83">
        <v>0</v>
      </c>
      <c r="H796" s="83">
        <v>944.5</v>
      </c>
      <c r="I796" s="83">
        <v>25.1</v>
      </c>
      <c r="J796" s="83">
        <v>732.3</v>
      </c>
      <c r="K796" s="83">
        <v>4</v>
      </c>
      <c r="L796" s="83">
        <v>865.1</v>
      </c>
      <c r="M796" s="83">
        <v>294.14</v>
      </c>
      <c r="N796" s="83">
        <v>0</v>
      </c>
      <c r="O796" s="83">
        <v>0</v>
      </c>
      <c r="P796" s="83">
        <v>1.6708750088225299</v>
      </c>
      <c r="Q796" s="83">
        <v>0</v>
      </c>
      <c r="R796" s="83">
        <v>0</v>
      </c>
      <c r="S796" s="83">
        <v>0</v>
      </c>
      <c r="T796" s="83">
        <v>0</v>
      </c>
      <c r="U796" s="83">
        <v>45.3</v>
      </c>
      <c r="V796" s="83">
        <v>125.7456</v>
      </c>
      <c r="W796" s="83">
        <v>18307.545600000001</v>
      </c>
      <c r="X796" s="83">
        <v>0</v>
      </c>
      <c r="Y796" s="83">
        <v>14897203.6774415</v>
      </c>
      <c r="Z796" s="83">
        <v>0</v>
      </c>
      <c r="AA796" s="83">
        <v>433118.10418029898</v>
      </c>
      <c r="AB796" s="83">
        <v>0</v>
      </c>
      <c r="AC796" s="83">
        <v>82738.2</v>
      </c>
      <c r="AD796" s="83">
        <v>0</v>
      </c>
      <c r="AE796" s="83">
        <v>0</v>
      </c>
      <c r="AF796" s="83">
        <v>0</v>
      </c>
      <c r="AG796" s="83">
        <v>0</v>
      </c>
      <c r="AH796" s="83">
        <v>0</v>
      </c>
      <c r="AI796" s="83">
        <v>49789.597947014401</v>
      </c>
      <c r="AJ796" s="83">
        <v>0</v>
      </c>
      <c r="AK796" s="83">
        <v>2365727.4131032201</v>
      </c>
      <c r="AL796" s="83">
        <v>0</v>
      </c>
      <c r="AM796" s="83">
        <v>0</v>
      </c>
      <c r="AN796" s="83">
        <v>17847010.283872001</v>
      </c>
      <c r="AO796" s="83">
        <v>14.394976255200501</v>
      </c>
      <c r="AP796" s="83">
        <v>806.57634114823702</v>
      </c>
    </row>
    <row r="797" spans="1:42" x14ac:dyDescent="0.2">
      <c r="A797" s="83" t="s">
        <v>365</v>
      </c>
      <c r="B797" s="83">
        <v>2042</v>
      </c>
      <c r="C797" s="83" t="s">
        <v>366</v>
      </c>
      <c r="D797" s="83" t="s">
        <v>297</v>
      </c>
      <c r="E797" s="83">
        <v>0</v>
      </c>
      <c r="F797" s="83">
        <v>2145.9</v>
      </c>
      <c r="G797" s="83">
        <v>0</v>
      </c>
      <c r="H797" s="83">
        <v>944.5</v>
      </c>
      <c r="I797" s="83">
        <v>25.1</v>
      </c>
      <c r="J797" s="83">
        <v>732.3</v>
      </c>
      <c r="K797" s="83">
        <v>4</v>
      </c>
      <c r="L797" s="83">
        <v>865.1</v>
      </c>
      <c r="M797" s="83">
        <v>342.46272727272702</v>
      </c>
      <c r="N797" s="83">
        <v>0</v>
      </c>
      <c r="O797" s="83">
        <v>0</v>
      </c>
      <c r="P797" s="83">
        <v>2.8736319268350798</v>
      </c>
      <c r="Q797" s="83">
        <v>0</v>
      </c>
      <c r="R797" s="83">
        <v>0</v>
      </c>
      <c r="S797" s="83">
        <v>0</v>
      </c>
      <c r="T797" s="83">
        <v>0</v>
      </c>
      <c r="U797" s="83">
        <v>40.5</v>
      </c>
      <c r="V797" s="83">
        <v>873.65039999999999</v>
      </c>
      <c r="W797" s="83">
        <v>18307.545600000001</v>
      </c>
      <c r="X797" s="83">
        <v>0</v>
      </c>
      <c r="Y797" s="83">
        <v>14835023.524032</v>
      </c>
      <c r="Z797" s="83">
        <v>0</v>
      </c>
      <c r="AA797" s="83">
        <v>504272.81970754999</v>
      </c>
      <c r="AB797" s="83">
        <v>0</v>
      </c>
      <c r="AC797" s="83">
        <v>82738.2</v>
      </c>
      <c r="AD797" s="83">
        <v>0</v>
      </c>
      <c r="AE797" s="83">
        <v>0</v>
      </c>
      <c r="AF797" s="83">
        <v>0</v>
      </c>
      <c r="AG797" s="83">
        <v>0</v>
      </c>
      <c r="AH797" s="83">
        <v>0</v>
      </c>
      <c r="AI797" s="83">
        <v>49096.769820350099</v>
      </c>
      <c r="AJ797" s="83">
        <v>0</v>
      </c>
      <c r="AK797" s="83">
        <v>2352929.1264429302</v>
      </c>
      <c r="AL797" s="83">
        <v>0</v>
      </c>
      <c r="AM797" s="83">
        <v>0</v>
      </c>
      <c r="AN797" s="83">
        <v>17843241.636002801</v>
      </c>
      <c r="AO797" s="83">
        <v>14.333933998598299</v>
      </c>
      <c r="AP797" s="83">
        <v>803.32566755562505</v>
      </c>
    </row>
    <row r="798" spans="1:42" x14ac:dyDescent="0.2">
      <c r="A798" s="83" t="s">
        <v>365</v>
      </c>
      <c r="B798" s="83">
        <v>2044</v>
      </c>
      <c r="C798" s="83" t="s">
        <v>366</v>
      </c>
      <c r="D798" s="83" t="s">
        <v>297</v>
      </c>
      <c r="E798" s="83">
        <v>0</v>
      </c>
      <c r="F798" s="83">
        <v>1581.9</v>
      </c>
      <c r="G798" s="83">
        <v>0</v>
      </c>
      <c r="H798" s="83">
        <v>938.2</v>
      </c>
      <c r="I798" s="83">
        <v>25.1</v>
      </c>
      <c r="J798" s="83">
        <v>732.3</v>
      </c>
      <c r="K798" s="83">
        <v>4</v>
      </c>
      <c r="L798" s="83">
        <v>865.1</v>
      </c>
      <c r="M798" s="83">
        <v>397.85272727272599</v>
      </c>
      <c r="N798" s="83">
        <v>0</v>
      </c>
      <c r="O798" s="83">
        <v>0</v>
      </c>
      <c r="P798" s="83">
        <v>3.6791818215433199</v>
      </c>
      <c r="Q798" s="83">
        <v>0</v>
      </c>
      <c r="R798" s="83">
        <v>0</v>
      </c>
      <c r="S798" s="83">
        <v>0</v>
      </c>
      <c r="T798" s="83">
        <v>0</v>
      </c>
      <c r="U798" s="83">
        <v>36.5</v>
      </c>
      <c r="V798" s="83">
        <v>435.67599999999999</v>
      </c>
      <c r="W798" s="83">
        <v>18307.545600000001</v>
      </c>
      <c r="X798" s="83">
        <v>0</v>
      </c>
      <c r="Y798" s="83">
        <v>11099581.858751999</v>
      </c>
      <c r="Z798" s="83">
        <v>0</v>
      </c>
      <c r="AA798" s="83">
        <v>585834.0211441</v>
      </c>
      <c r="AB798" s="83">
        <v>0</v>
      </c>
      <c r="AC798" s="83">
        <v>82186.320000000007</v>
      </c>
      <c r="AD798" s="83">
        <v>0</v>
      </c>
      <c r="AE798" s="83">
        <v>0</v>
      </c>
      <c r="AF798" s="83">
        <v>0</v>
      </c>
      <c r="AG798" s="83">
        <v>0</v>
      </c>
      <c r="AH798" s="83">
        <v>0</v>
      </c>
      <c r="AI798" s="83">
        <v>48409.780590364797</v>
      </c>
      <c r="AJ798" s="83">
        <v>0</v>
      </c>
      <c r="AK798" s="83">
        <v>2340196.0250915899</v>
      </c>
      <c r="AL798" s="83">
        <v>0</v>
      </c>
      <c r="AM798" s="83">
        <v>0</v>
      </c>
      <c r="AN798" s="83">
        <v>14174951.227178</v>
      </c>
      <c r="AO798" s="83">
        <v>10.417708577981299</v>
      </c>
      <c r="AP798" s="83">
        <v>734.93787816406098</v>
      </c>
    </row>
    <row r="799" spans="1:42" x14ac:dyDescent="0.2">
      <c r="A799" s="83" t="s">
        <v>365</v>
      </c>
      <c r="B799" s="83">
        <v>2046</v>
      </c>
      <c r="C799" s="83" t="s">
        <v>366</v>
      </c>
      <c r="D799" s="83" t="s">
        <v>297</v>
      </c>
      <c r="E799" s="83">
        <v>0</v>
      </c>
      <c r="F799" s="83">
        <v>1497.8520000000001</v>
      </c>
      <c r="G799" s="83">
        <v>0</v>
      </c>
      <c r="H799" s="83">
        <v>900.7</v>
      </c>
      <c r="I799" s="83">
        <v>16.5</v>
      </c>
      <c r="J799" s="83">
        <v>536.5</v>
      </c>
      <c r="K799" s="83">
        <v>4</v>
      </c>
      <c r="L799" s="83">
        <v>865.1</v>
      </c>
      <c r="M799" s="83">
        <v>455.854545454544</v>
      </c>
      <c r="N799" s="83">
        <v>0</v>
      </c>
      <c r="O799" s="83">
        <v>0</v>
      </c>
      <c r="P799" s="83">
        <v>3.7817476737436602</v>
      </c>
      <c r="Q799" s="83">
        <v>0</v>
      </c>
      <c r="R799" s="83">
        <v>0</v>
      </c>
      <c r="S799" s="83">
        <v>0</v>
      </c>
      <c r="T799" s="83">
        <v>0</v>
      </c>
      <c r="U799" s="83">
        <v>36.5</v>
      </c>
      <c r="V799" s="83">
        <v>332.19179017402598</v>
      </c>
      <c r="W799" s="83">
        <v>18307.545600000001</v>
      </c>
      <c r="X799" s="83">
        <v>0</v>
      </c>
      <c r="Y799" s="83">
        <v>10492536.603371499</v>
      </c>
      <c r="Z799" s="83">
        <v>0</v>
      </c>
      <c r="AA799" s="83">
        <v>671241.09780800005</v>
      </c>
      <c r="AB799" s="83">
        <v>0</v>
      </c>
      <c r="AC799" s="83">
        <v>78901.320000000007</v>
      </c>
      <c r="AD799" s="83">
        <v>0</v>
      </c>
      <c r="AE799" s="83">
        <v>0</v>
      </c>
      <c r="AF799" s="83">
        <v>0</v>
      </c>
      <c r="AG799" s="83">
        <v>0</v>
      </c>
      <c r="AH799" s="83">
        <v>0</v>
      </c>
      <c r="AI799" s="83">
        <v>31527.948438686701</v>
      </c>
      <c r="AJ799" s="83">
        <v>0</v>
      </c>
      <c r="AK799" s="83">
        <v>1726489.06516396</v>
      </c>
      <c r="AL799" s="83">
        <v>0</v>
      </c>
      <c r="AM799" s="83">
        <v>0</v>
      </c>
      <c r="AN799" s="83">
        <v>13019335.7721723</v>
      </c>
      <c r="AO799" s="83">
        <v>9.8207970205633597</v>
      </c>
      <c r="AP799" s="83">
        <v>754.32396801335994</v>
      </c>
    </row>
    <row r="800" spans="1:42" x14ac:dyDescent="0.2">
      <c r="A800" s="83" t="s">
        <v>365</v>
      </c>
      <c r="B800" s="83">
        <v>2048</v>
      </c>
      <c r="C800" s="83" t="s">
        <v>366</v>
      </c>
      <c r="D800" s="83" t="s">
        <v>297</v>
      </c>
      <c r="E800" s="83">
        <v>0</v>
      </c>
      <c r="F800" s="83">
        <v>1497.8520000000001</v>
      </c>
      <c r="G800" s="83">
        <v>0</v>
      </c>
      <c r="H800" s="83">
        <v>900.7</v>
      </c>
      <c r="I800" s="83">
        <v>3.3252676705614999</v>
      </c>
      <c r="J800" s="83">
        <v>236.5</v>
      </c>
      <c r="K800" s="83">
        <v>4</v>
      </c>
      <c r="L800" s="83">
        <v>865.1</v>
      </c>
      <c r="M800" s="83">
        <v>513.92181818181803</v>
      </c>
      <c r="N800" s="83">
        <v>0</v>
      </c>
      <c r="O800" s="83">
        <v>0</v>
      </c>
      <c r="P800" s="83">
        <v>4.7728492364552304</v>
      </c>
      <c r="Q800" s="83">
        <v>0</v>
      </c>
      <c r="R800" s="83">
        <v>0</v>
      </c>
      <c r="S800" s="83">
        <v>0</v>
      </c>
      <c r="T800" s="83">
        <v>0</v>
      </c>
      <c r="U800" s="83">
        <v>36.5</v>
      </c>
      <c r="V800" s="83">
        <v>907.32009970782303</v>
      </c>
      <c r="W800" s="83">
        <v>18307.545600000001</v>
      </c>
      <c r="X800" s="83">
        <v>0</v>
      </c>
      <c r="Y800" s="83">
        <v>10197214.1403808</v>
      </c>
      <c r="Z800" s="83">
        <v>0</v>
      </c>
      <c r="AA800" s="83">
        <v>756744.55561230006</v>
      </c>
      <c r="AB800" s="83">
        <v>0</v>
      </c>
      <c r="AC800" s="83">
        <v>78901.320000000007</v>
      </c>
      <c r="AD800" s="83">
        <v>0</v>
      </c>
      <c r="AE800" s="83">
        <v>0</v>
      </c>
      <c r="AF800" s="83">
        <v>0</v>
      </c>
      <c r="AG800" s="83">
        <v>0</v>
      </c>
      <c r="AH800" s="83">
        <v>0</v>
      </c>
      <c r="AI800" s="83">
        <v>7986.3733878789299</v>
      </c>
      <c r="AJ800" s="83">
        <v>0</v>
      </c>
      <c r="AK800" s="83">
        <v>796250.42804923595</v>
      </c>
      <c r="AL800" s="83">
        <v>0</v>
      </c>
      <c r="AM800" s="83">
        <v>0</v>
      </c>
      <c r="AN800" s="83">
        <v>11856311.683129899</v>
      </c>
      <c r="AO800" s="83">
        <v>9.5405791902660102</v>
      </c>
      <c r="AP800" s="83">
        <v>804.68356814885601</v>
      </c>
    </row>
    <row r="801" spans="1:42" x14ac:dyDescent="0.2">
      <c r="A801" s="83" t="s">
        <v>365</v>
      </c>
      <c r="B801" s="83">
        <v>2050</v>
      </c>
      <c r="C801" s="83" t="s">
        <v>366</v>
      </c>
      <c r="D801" s="83" t="s">
        <v>297</v>
      </c>
      <c r="E801" s="83">
        <v>0</v>
      </c>
      <c r="F801" s="83">
        <v>1497.8520000000001</v>
      </c>
      <c r="G801" s="83">
        <v>0</v>
      </c>
      <c r="H801" s="83">
        <v>1768.6930954444699</v>
      </c>
      <c r="I801" s="83">
        <v>3.3252676705614999</v>
      </c>
      <c r="J801" s="83">
        <v>0</v>
      </c>
      <c r="K801" s="83">
        <v>4</v>
      </c>
      <c r="L801" s="83">
        <v>865.1</v>
      </c>
      <c r="M801" s="83">
        <v>570.92999999999995</v>
      </c>
      <c r="N801" s="83">
        <v>0</v>
      </c>
      <c r="O801" s="83">
        <v>0</v>
      </c>
      <c r="P801" s="83">
        <v>3.8936187046169399</v>
      </c>
      <c r="Q801" s="83">
        <v>0</v>
      </c>
      <c r="R801" s="83">
        <v>0</v>
      </c>
      <c r="S801" s="83">
        <v>0</v>
      </c>
      <c r="T801" s="83">
        <v>0</v>
      </c>
      <c r="U801" s="83">
        <v>29.3</v>
      </c>
      <c r="V801" s="83">
        <v>0</v>
      </c>
      <c r="W801" s="83">
        <v>18307.545600000001</v>
      </c>
      <c r="X801" s="83">
        <v>0</v>
      </c>
      <c r="Y801" s="83">
        <v>10183547.210519001</v>
      </c>
      <c r="Z801" s="83">
        <v>0</v>
      </c>
      <c r="AA801" s="83">
        <v>840688.51301985001</v>
      </c>
      <c r="AB801" s="83">
        <v>0</v>
      </c>
      <c r="AC801" s="83">
        <v>154937.51516093599</v>
      </c>
      <c r="AD801" s="83">
        <v>0</v>
      </c>
      <c r="AE801" s="83">
        <v>0</v>
      </c>
      <c r="AF801" s="83">
        <v>0</v>
      </c>
      <c r="AG801" s="83">
        <v>0</v>
      </c>
      <c r="AH801" s="83">
        <v>0</v>
      </c>
      <c r="AI801" s="83">
        <v>7959.3820076113097</v>
      </c>
      <c r="AJ801" s="83">
        <v>0</v>
      </c>
      <c r="AK801" s="83">
        <v>0</v>
      </c>
      <c r="AL801" s="83">
        <v>0</v>
      </c>
      <c r="AM801" s="83">
        <v>0</v>
      </c>
      <c r="AN801" s="83">
        <v>11205440.166307401</v>
      </c>
      <c r="AO801" s="83">
        <v>9.5670208516455801</v>
      </c>
      <c r="AP801" s="83">
        <v>853.78358276471204</v>
      </c>
    </row>
    <row r="802" spans="1:42" x14ac:dyDescent="0.2">
      <c r="A802" s="83" t="s">
        <v>367</v>
      </c>
      <c r="B802" s="83">
        <v>2020</v>
      </c>
      <c r="C802" s="83" t="s">
        <v>366</v>
      </c>
      <c r="D802" s="83" t="s">
        <v>297</v>
      </c>
      <c r="E802" s="83">
        <v>0</v>
      </c>
      <c r="F802" s="83">
        <v>488</v>
      </c>
      <c r="G802" s="83">
        <v>0</v>
      </c>
      <c r="H802" s="83">
        <v>730</v>
      </c>
      <c r="I802" s="83">
        <v>18.100000000000001</v>
      </c>
      <c r="J802" s="83">
        <v>298.8</v>
      </c>
      <c r="K802" s="83">
        <v>3</v>
      </c>
      <c r="L802" s="83">
        <v>495</v>
      </c>
      <c r="M802" s="83">
        <v>27.6554545454545</v>
      </c>
      <c r="N802" s="83">
        <v>0</v>
      </c>
      <c r="O802" s="83">
        <v>0</v>
      </c>
      <c r="P802" s="83">
        <v>2.4</v>
      </c>
      <c r="Q802" s="83">
        <v>0</v>
      </c>
      <c r="R802" s="83">
        <v>186</v>
      </c>
      <c r="S802" s="83">
        <v>0</v>
      </c>
      <c r="T802" s="83">
        <v>300.2</v>
      </c>
      <c r="U802" s="83">
        <v>7.2</v>
      </c>
      <c r="V802" s="83">
        <v>94.08</v>
      </c>
      <c r="W802" s="83">
        <v>13730.6592</v>
      </c>
      <c r="X802" s="83">
        <v>0</v>
      </c>
      <c r="Y802" s="83">
        <v>2156005.9391999999</v>
      </c>
      <c r="Z802" s="83">
        <v>0</v>
      </c>
      <c r="AA802" s="83">
        <v>40950.628639460003</v>
      </c>
      <c r="AB802" s="83">
        <v>3707498.52</v>
      </c>
      <c r="AC802" s="83">
        <v>63948</v>
      </c>
      <c r="AD802" s="83">
        <v>0</v>
      </c>
      <c r="AE802" s="83">
        <v>550747.73990485596</v>
      </c>
      <c r="AF802" s="83">
        <v>0</v>
      </c>
      <c r="AG802" s="83">
        <v>0</v>
      </c>
      <c r="AH802" s="83">
        <v>199114.562131171</v>
      </c>
      <c r="AI802" s="83">
        <v>40597.878166594703</v>
      </c>
      <c r="AJ802" s="83">
        <v>0</v>
      </c>
      <c r="AK802" s="83">
        <v>995160.59333597496</v>
      </c>
      <c r="AL802" s="83">
        <v>0</v>
      </c>
      <c r="AM802" s="83">
        <v>0</v>
      </c>
      <c r="AN802" s="83">
        <v>7767848.6005780501</v>
      </c>
      <c r="AO802" s="83">
        <v>3.5144077936963201</v>
      </c>
      <c r="AP802" s="83">
        <v>452.430006608881</v>
      </c>
    </row>
    <row r="803" spans="1:42" x14ac:dyDescent="0.2">
      <c r="A803" s="83" t="s">
        <v>367</v>
      </c>
      <c r="B803" s="83">
        <v>2022</v>
      </c>
      <c r="C803" s="83" t="s">
        <v>366</v>
      </c>
      <c r="D803" s="83" t="s">
        <v>297</v>
      </c>
      <c r="E803" s="83">
        <v>0</v>
      </c>
      <c r="F803" s="83">
        <v>488</v>
      </c>
      <c r="G803" s="83">
        <v>0</v>
      </c>
      <c r="H803" s="83">
        <v>726</v>
      </c>
      <c r="I803" s="83">
        <v>18.100000000000001</v>
      </c>
      <c r="J803" s="83">
        <v>298.8</v>
      </c>
      <c r="K803" s="83">
        <v>3</v>
      </c>
      <c r="L803" s="83">
        <v>495</v>
      </c>
      <c r="M803" s="83">
        <v>28.6354545454545</v>
      </c>
      <c r="N803" s="83">
        <v>0</v>
      </c>
      <c r="O803" s="83">
        <v>0</v>
      </c>
      <c r="P803" s="83">
        <v>2.4</v>
      </c>
      <c r="Q803" s="83">
        <v>0</v>
      </c>
      <c r="R803" s="83">
        <v>186</v>
      </c>
      <c r="S803" s="83">
        <v>0</v>
      </c>
      <c r="T803" s="83">
        <v>300.2</v>
      </c>
      <c r="U803" s="83">
        <v>7.2</v>
      </c>
      <c r="V803" s="83">
        <v>94.08</v>
      </c>
      <c r="W803" s="83">
        <v>13730.6592</v>
      </c>
      <c r="X803" s="83">
        <v>0</v>
      </c>
      <c r="Y803" s="83">
        <v>2156005.9391999999</v>
      </c>
      <c r="Z803" s="83">
        <v>0</v>
      </c>
      <c r="AA803" s="83">
        <v>42401.757059739997</v>
      </c>
      <c r="AB803" s="83">
        <v>3707498.52</v>
      </c>
      <c r="AC803" s="83">
        <v>63597.599999999999</v>
      </c>
      <c r="AD803" s="83">
        <v>0</v>
      </c>
      <c r="AE803" s="83">
        <v>550747.73990485596</v>
      </c>
      <c r="AF803" s="83">
        <v>0</v>
      </c>
      <c r="AG803" s="83">
        <v>0</v>
      </c>
      <c r="AH803" s="83">
        <v>65710.080000000002</v>
      </c>
      <c r="AI803" s="83">
        <v>40034.160955793501</v>
      </c>
      <c r="AJ803" s="83">
        <v>0</v>
      </c>
      <c r="AK803" s="83">
        <v>1079246.9462679899</v>
      </c>
      <c r="AL803" s="83">
        <v>0</v>
      </c>
      <c r="AM803" s="83">
        <v>0</v>
      </c>
      <c r="AN803" s="83">
        <v>7719067.4825883703</v>
      </c>
      <c r="AO803" s="83">
        <v>3.5138731533763199</v>
      </c>
      <c r="AP803" s="83">
        <v>455.21990335004</v>
      </c>
    </row>
    <row r="804" spans="1:42" x14ac:dyDescent="0.2">
      <c r="A804" s="83" t="s">
        <v>367</v>
      </c>
      <c r="B804" s="83">
        <v>2024</v>
      </c>
      <c r="C804" s="83" t="s">
        <v>366</v>
      </c>
      <c r="D804" s="83" t="s">
        <v>297</v>
      </c>
      <c r="E804" s="83">
        <v>0</v>
      </c>
      <c r="F804" s="83">
        <v>304</v>
      </c>
      <c r="G804" s="83">
        <v>0</v>
      </c>
      <c r="H804" s="83">
        <v>644</v>
      </c>
      <c r="I804" s="83">
        <v>18.100000000000001</v>
      </c>
      <c r="J804" s="83">
        <v>298.8</v>
      </c>
      <c r="K804" s="83">
        <v>3</v>
      </c>
      <c r="L804" s="83">
        <v>495</v>
      </c>
      <c r="M804" s="83">
        <v>30.281818181818199</v>
      </c>
      <c r="N804" s="83">
        <v>0</v>
      </c>
      <c r="O804" s="83">
        <v>0</v>
      </c>
      <c r="P804" s="83">
        <v>2.4</v>
      </c>
      <c r="Q804" s="83">
        <v>0</v>
      </c>
      <c r="R804" s="83">
        <v>186</v>
      </c>
      <c r="S804" s="83">
        <v>0</v>
      </c>
      <c r="T804" s="83">
        <v>300.2</v>
      </c>
      <c r="U804" s="83">
        <v>7.2</v>
      </c>
      <c r="V804" s="83">
        <v>0</v>
      </c>
      <c r="W804" s="83">
        <v>13730.6592</v>
      </c>
      <c r="X804" s="83">
        <v>0</v>
      </c>
      <c r="Y804" s="83">
        <v>2156005.9391999999</v>
      </c>
      <c r="Z804" s="83">
        <v>0</v>
      </c>
      <c r="AA804" s="83">
        <v>44839.5989606</v>
      </c>
      <c r="AB804" s="83">
        <v>3407663.16</v>
      </c>
      <c r="AC804" s="83">
        <v>56414.400000000001</v>
      </c>
      <c r="AD804" s="83">
        <v>0</v>
      </c>
      <c r="AE804" s="83">
        <v>550747.73990485596</v>
      </c>
      <c r="AF804" s="83">
        <v>0</v>
      </c>
      <c r="AG804" s="83">
        <v>0</v>
      </c>
      <c r="AH804" s="83">
        <v>24383.799362949801</v>
      </c>
      <c r="AI804" s="83">
        <v>39474.610843627903</v>
      </c>
      <c r="AJ804" s="83">
        <v>0</v>
      </c>
      <c r="AK804" s="83">
        <v>1073387.3710519699</v>
      </c>
      <c r="AL804" s="83">
        <v>0</v>
      </c>
      <c r="AM804" s="83">
        <v>0</v>
      </c>
      <c r="AN804" s="83">
        <v>7366647.2785240002</v>
      </c>
      <c r="AO804" s="83">
        <v>3.3843879965923098</v>
      </c>
      <c r="AP804" s="83">
        <v>459.42039419463299</v>
      </c>
    </row>
    <row r="805" spans="1:42" x14ac:dyDescent="0.2">
      <c r="A805" s="83" t="s">
        <v>367</v>
      </c>
      <c r="B805" s="83">
        <v>2026</v>
      </c>
      <c r="C805" s="83" t="s">
        <v>366</v>
      </c>
      <c r="D805" s="83" t="s">
        <v>297</v>
      </c>
      <c r="E805" s="83">
        <v>0</v>
      </c>
      <c r="F805" s="83">
        <v>304</v>
      </c>
      <c r="G805" s="83">
        <v>0</v>
      </c>
      <c r="H805" s="83">
        <v>551</v>
      </c>
      <c r="I805" s="83">
        <v>917.70191455462202</v>
      </c>
      <c r="J805" s="83">
        <v>298.8</v>
      </c>
      <c r="K805" s="83">
        <v>3</v>
      </c>
      <c r="L805" s="83">
        <v>495</v>
      </c>
      <c r="M805" s="83">
        <v>33.808181818181801</v>
      </c>
      <c r="N805" s="83">
        <v>0</v>
      </c>
      <c r="O805" s="83">
        <v>0</v>
      </c>
      <c r="P805" s="83">
        <v>2.4</v>
      </c>
      <c r="Q805" s="83">
        <v>0</v>
      </c>
      <c r="R805" s="83">
        <v>186</v>
      </c>
      <c r="S805" s="83">
        <v>0</v>
      </c>
      <c r="T805" s="83">
        <v>300.2</v>
      </c>
      <c r="U805" s="83">
        <v>7.2</v>
      </c>
      <c r="V805" s="83">
        <v>0</v>
      </c>
      <c r="W805" s="83">
        <v>13730.6592</v>
      </c>
      <c r="X805" s="83">
        <v>0</v>
      </c>
      <c r="Y805" s="83">
        <v>2156005.9391999999</v>
      </c>
      <c r="Z805" s="83">
        <v>0</v>
      </c>
      <c r="AA805" s="83">
        <v>50061.238239140002</v>
      </c>
      <c r="AB805" s="83">
        <v>2150639.2863616999</v>
      </c>
      <c r="AC805" s="83">
        <v>48267.6</v>
      </c>
      <c r="AD805" s="83">
        <v>0</v>
      </c>
      <c r="AE805" s="83">
        <v>550999.85058640805</v>
      </c>
      <c r="AF805" s="83">
        <v>0</v>
      </c>
      <c r="AG805" s="83">
        <v>0</v>
      </c>
      <c r="AH805" s="83">
        <v>151758.930161211</v>
      </c>
      <c r="AI805" s="83">
        <v>2233293.8384575099</v>
      </c>
      <c r="AJ805" s="83">
        <v>0</v>
      </c>
      <c r="AK805" s="83">
        <v>1011694.87229009</v>
      </c>
      <c r="AL805" s="83">
        <v>0</v>
      </c>
      <c r="AM805" s="83">
        <v>0</v>
      </c>
      <c r="AN805" s="83">
        <v>8366452.2144960696</v>
      </c>
      <c r="AO805" s="83">
        <v>2.8577308473902501</v>
      </c>
      <c r="AP805" s="83">
        <v>341.57021090000597</v>
      </c>
    </row>
    <row r="806" spans="1:42" x14ac:dyDescent="0.2">
      <c r="A806" s="83" t="s">
        <v>367</v>
      </c>
      <c r="B806" s="83">
        <v>2028</v>
      </c>
      <c r="C806" s="83" t="s">
        <v>366</v>
      </c>
      <c r="D806" s="83" t="s">
        <v>297</v>
      </c>
      <c r="E806" s="83">
        <v>0</v>
      </c>
      <c r="F806" s="83">
        <v>304</v>
      </c>
      <c r="G806" s="83">
        <v>0</v>
      </c>
      <c r="H806" s="83">
        <v>551</v>
      </c>
      <c r="I806" s="83">
        <v>6918.2184631651899</v>
      </c>
      <c r="J806" s="83">
        <v>298.8</v>
      </c>
      <c r="K806" s="83">
        <v>3</v>
      </c>
      <c r="L806" s="83">
        <v>495</v>
      </c>
      <c r="M806" s="83">
        <v>40.826363636363602</v>
      </c>
      <c r="N806" s="83">
        <v>0</v>
      </c>
      <c r="O806" s="83">
        <v>0</v>
      </c>
      <c r="P806" s="83">
        <v>2.4</v>
      </c>
      <c r="Q806" s="83">
        <v>0</v>
      </c>
      <c r="R806" s="83">
        <v>186</v>
      </c>
      <c r="S806" s="83">
        <v>0</v>
      </c>
      <c r="T806" s="83">
        <v>300.2</v>
      </c>
      <c r="U806" s="83">
        <v>7.2</v>
      </c>
      <c r="V806" s="83">
        <v>0</v>
      </c>
      <c r="W806" s="83">
        <v>13730.6592</v>
      </c>
      <c r="X806" s="83">
        <v>0</v>
      </c>
      <c r="Y806" s="83">
        <v>2104159.9795200001</v>
      </c>
      <c r="Z806" s="83">
        <v>0</v>
      </c>
      <c r="AA806" s="83">
        <v>53736.658839299998</v>
      </c>
      <c r="AB806" s="83">
        <v>1238511.2849999999</v>
      </c>
      <c r="AC806" s="83">
        <v>48267.6</v>
      </c>
      <c r="AD806" s="83">
        <v>0</v>
      </c>
      <c r="AE806" s="83">
        <v>550999.85058640805</v>
      </c>
      <c r="AF806" s="83">
        <v>0</v>
      </c>
      <c r="AG806" s="83">
        <v>0</v>
      </c>
      <c r="AH806" s="83">
        <v>117501.94368</v>
      </c>
      <c r="AI806" s="83">
        <v>16957305.5260663</v>
      </c>
      <c r="AJ806" s="83">
        <v>0</v>
      </c>
      <c r="AK806" s="83">
        <v>1021725.87155377</v>
      </c>
      <c r="AL806" s="83">
        <v>0</v>
      </c>
      <c r="AM806" s="83">
        <v>0</v>
      </c>
      <c r="AN806" s="83">
        <v>22105939.3744458</v>
      </c>
      <c r="AO806" s="83">
        <v>2.4342757360975802</v>
      </c>
      <c r="AP806" s="83">
        <v>110.11862897405599</v>
      </c>
    </row>
    <row r="807" spans="1:42" x14ac:dyDescent="0.2">
      <c r="A807" s="83" t="s">
        <v>367</v>
      </c>
      <c r="B807" s="83">
        <v>2030</v>
      </c>
      <c r="C807" s="83" t="s">
        <v>366</v>
      </c>
      <c r="D807" s="83" t="s">
        <v>297</v>
      </c>
      <c r="E807" s="83">
        <v>0</v>
      </c>
      <c r="F807" s="83">
        <v>304</v>
      </c>
      <c r="G807" s="83">
        <v>0</v>
      </c>
      <c r="H807" s="83">
        <v>551</v>
      </c>
      <c r="I807" s="83">
        <v>6918.2184631651899</v>
      </c>
      <c r="J807" s="83">
        <v>298.8</v>
      </c>
      <c r="K807" s="83">
        <v>3</v>
      </c>
      <c r="L807" s="83">
        <v>495</v>
      </c>
      <c r="M807" s="83">
        <v>55.514545454545498</v>
      </c>
      <c r="N807" s="83">
        <v>0</v>
      </c>
      <c r="O807" s="83">
        <v>0</v>
      </c>
      <c r="P807" s="83">
        <v>2.4</v>
      </c>
      <c r="Q807" s="83">
        <v>0</v>
      </c>
      <c r="R807" s="83">
        <v>186</v>
      </c>
      <c r="S807" s="83">
        <v>0</v>
      </c>
      <c r="T807" s="83">
        <v>300.2</v>
      </c>
      <c r="U807" s="83">
        <v>7.2</v>
      </c>
      <c r="V807" s="83">
        <v>441.6</v>
      </c>
      <c r="W807" s="83">
        <v>13730.6592</v>
      </c>
      <c r="X807" s="83">
        <v>0</v>
      </c>
      <c r="Y807" s="83">
        <v>2156005.9391999999</v>
      </c>
      <c r="Z807" s="83">
        <v>0</v>
      </c>
      <c r="AA807" s="83">
        <v>82202.790457159994</v>
      </c>
      <c r="AB807" s="83">
        <v>1291551.5249999999</v>
      </c>
      <c r="AC807" s="83">
        <v>48267.6</v>
      </c>
      <c r="AD807" s="83">
        <v>0</v>
      </c>
      <c r="AE807" s="83">
        <v>550999.85058640805</v>
      </c>
      <c r="AF807" s="83">
        <v>0</v>
      </c>
      <c r="AG807" s="83">
        <v>0</v>
      </c>
      <c r="AH807" s="83">
        <v>12770.129643168701</v>
      </c>
      <c r="AI807" s="83">
        <v>16909563.772782501</v>
      </c>
      <c r="AJ807" s="83">
        <v>0</v>
      </c>
      <c r="AK807" s="83">
        <v>1053053.69693308</v>
      </c>
      <c r="AL807" s="83">
        <v>0</v>
      </c>
      <c r="AM807" s="83">
        <v>0</v>
      </c>
      <c r="AN807" s="83">
        <v>22118587.563802298</v>
      </c>
      <c r="AO807" s="83">
        <v>2.5025839668433099</v>
      </c>
      <c r="AP807" s="83">
        <v>113.143931981392</v>
      </c>
    </row>
    <row r="808" spans="1:42" x14ac:dyDescent="0.2">
      <c r="A808" s="83" t="s">
        <v>367</v>
      </c>
      <c r="B808" s="83">
        <v>2032</v>
      </c>
      <c r="C808" s="83" t="s">
        <v>366</v>
      </c>
      <c r="D808" s="83" t="s">
        <v>297</v>
      </c>
      <c r="E808" s="83">
        <v>0</v>
      </c>
      <c r="F808" s="83">
        <v>304</v>
      </c>
      <c r="G808" s="83">
        <v>0</v>
      </c>
      <c r="H808" s="83">
        <v>551</v>
      </c>
      <c r="I808" s="83">
        <v>6918.2184631651899</v>
      </c>
      <c r="J808" s="83">
        <v>298.8</v>
      </c>
      <c r="K808" s="83">
        <v>3</v>
      </c>
      <c r="L808" s="83">
        <v>495</v>
      </c>
      <c r="M808" s="83">
        <v>72.712727272727193</v>
      </c>
      <c r="N808" s="83">
        <v>0</v>
      </c>
      <c r="O808" s="83">
        <v>0</v>
      </c>
      <c r="P808" s="83">
        <v>21.798752288489101</v>
      </c>
      <c r="Q808" s="83">
        <v>0</v>
      </c>
      <c r="R808" s="83">
        <v>186</v>
      </c>
      <c r="S808" s="83">
        <v>0</v>
      </c>
      <c r="T808" s="83">
        <v>300.2</v>
      </c>
      <c r="U808" s="83">
        <v>7.2</v>
      </c>
      <c r="V808" s="83">
        <v>20070.143289164</v>
      </c>
      <c r="W808" s="83">
        <v>13730.6592</v>
      </c>
      <c r="X808" s="83">
        <v>0</v>
      </c>
      <c r="Y808" s="83">
        <v>2156005.9391999999</v>
      </c>
      <c r="Z808" s="83">
        <v>0</v>
      </c>
      <c r="AA808" s="83">
        <v>107668.88271583999</v>
      </c>
      <c r="AB808" s="83">
        <v>1199006.325</v>
      </c>
      <c r="AC808" s="83">
        <v>48267.6</v>
      </c>
      <c r="AD808" s="83">
        <v>0</v>
      </c>
      <c r="AE808" s="83">
        <v>550999.85058640805</v>
      </c>
      <c r="AF808" s="83">
        <v>0</v>
      </c>
      <c r="AG808" s="83">
        <v>0</v>
      </c>
      <c r="AH808" s="83">
        <v>0</v>
      </c>
      <c r="AI808" s="83">
        <v>16674410.359666601</v>
      </c>
      <c r="AJ808" s="83">
        <v>0</v>
      </c>
      <c r="AK808" s="83">
        <v>1049416.65165666</v>
      </c>
      <c r="AL808" s="83">
        <v>0</v>
      </c>
      <c r="AM808" s="83">
        <v>0</v>
      </c>
      <c r="AN808" s="83">
        <v>21819576.4113147</v>
      </c>
      <c r="AO808" s="83">
        <v>2.4643257811633199</v>
      </c>
      <c r="AP808" s="83">
        <v>112.941045907995</v>
      </c>
    </row>
    <row r="809" spans="1:42" x14ac:dyDescent="0.2">
      <c r="A809" s="83" t="s">
        <v>367</v>
      </c>
      <c r="B809" s="83">
        <v>2034</v>
      </c>
      <c r="C809" s="83" t="s">
        <v>366</v>
      </c>
      <c r="D809" s="83" t="s">
        <v>297</v>
      </c>
      <c r="E809" s="83">
        <v>0</v>
      </c>
      <c r="F809" s="83">
        <v>304</v>
      </c>
      <c r="G809" s="83">
        <v>0</v>
      </c>
      <c r="H809" s="83">
        <v>447</v>
      </c>
      <c r="I809" s="83">
        <v>6918.2184631651899</v>
      </c>
      <c r="J809" s="83">
        <v>298.8</v>
      </c>
      <c r="K809" s="83">
        <v>3</v>
      </c>
      <c r="L809" s="83">
        <v>495</v>
      </c>
      <c r="M809" s="83">
        <v>93</v>
      </c>
      <c r="N809" s="83">
        <v>0</v>
      </c>
      <c r="O809" s="83">
        <v>0</v>
      </c>
      <c r="P809" s="83">
        <v>19.398752288489199</v>
      </c>
      <c r="Q809" s="83">
        <v>0</v>
      </c>
      <c r="R809" s="83">
        <v>186</v>
      </c>
      <c r="S809" s="83">
        <v>0</v>
      </c>
      <c r="T809" s="83">
        <v>300.2</v>
      </c>
      <c r="U809" s="83">
        <v>7.2</v>
      </c>
      <c r="V809" s="83">
        <v>5898.63447676749</v>
      </c>
      <c r="W809" s="83">
        <v>13730.6592</v>
      </c>
      <c r="X809" s="83">
        <v>0</v>
      </c>
      <c r="Y809" s="83">
        <v>2156005.9391999999</v>
      </c>
      <c r="Z809" s="83">
        <v>0</v>
      </c>
      <c r="AA809" s="83">
        <v>137709.12559800001</v>
      </c>
      <c r="AB809" s="83">
        <v>1137309.5249999999</v>
      </c>
      <c r="AC809" s="83">
        <v>39157.199999999997</v>
      </c>
      <c r="AD809" s="83">
        <v>0</v>
      </c>
      <c r="AE809" s="83">
        <v>550999.85058640805</v>
      </c>
      <c r="AF809" s="83">
        <v>0</v>
      </c>
      <c r="AG809" s="83">
        <v>0</v>
      </c>
      <c r="AH809" s="83">
        <v>0</v>
      </c>
      <c r="AI809" s="83">
        <v>16441421.355065599</v>
      </c>
      <c r="AJ809" s="83">
        <v>0</v>
      </c>
      <c r="AK809" s="83">
        <v>1042267.3924292499</v>
      </c>
      <c r="AL809" s="83">
        <v>0</v>
      </c>
      <c r="AM809" s="83">
        <v>0</v>
      </c>
      <c r="AN809" s="83">
        <v>21524499.681556001</v>
      </c>
      <c r="AO809" s="83">
        <v>2.4301699992433199</v>
      </c>
      <c r="AP809" s="83">
        <v>112.902508081322</v>
      </c>
    </row>
    <row r="810" spans="1:42" x14ac:dyDescent="0.2">
      <c r="A810" s="83" t="s">
        <v>367</v>
      </c>
      <c r="B810" s="83">
        <v>2036</v>
      </c>
      <c r="C810" s="83" t="s">
        <v>366</v>
      </c>
      <c r="D810" s="83" t="s">
        <v>297</v>
      </c>
      <c r="E810" s="83">
        <v>0</v>
      </c>
      <c r="F810" s="83">
        <v>304</v>
      </c>
      <c r="G810" s="83">
        <v>0</v>
      </c>
      <c r="H810" s="83">
        <v>447</v>
      </c>
      <c r="I810" s="83">
        <v>6918.2184631651899</v>
      </c>
      <c r="J810" s="83">
        <v>298.8</v>
      </c>
      <c r="K810" s="83">
        <v>3</v>
      </c>
      <c r="L810" s="83">
        <v>495</v>
      </c>
      <c r="M810" s="83">
        <v>116.166363636364</v>
      </c>
      <c r="N810" s="83">
        <v>0</v>
      </c>
      <c r="O810" s="83">
        <v>0</v>
      </c>
      <c r="P810" s="83">
        <v>19.398752288489199</v>
      </c>
      <c r="Q810" s="83">
        <v>0</v>
      </c>
      <c r="R810" s="83">
        <v>186</v>
      </c>
      <c r="S810" s="83">
        <v>0</v>
      </c>
      <c r="T810" s="83">
        <v>300.2</v>
      </c>
      <c r="U810" s="83">
        <v>7.2</v>
      </c>
      <c r="V810" s="83">
        <v>5898.63447676749</v>
      </c>
      <c r="W810" s="83">
        <v>13730.6592</v>
      </c>
      <c r="X810" s="83">
        <v>0</v>
      </c>
      <c r="Y810" s="83">
        <v>2156005.9391999999</v>
      </c>
      <c r="Z810" s="83">
        <v>0</v>
      </c>
      <c r="AA810" s="83">
        <v>172012.56301357999</v>
      </c>
      <c r="AB810" s="83">
        <v>1137309.5249999999</v>
      </c>
      <c r="AC810" s="83">
        <v>39157.199999999997</v>
      </c>
      <c r="AD810" s="83">
        <v>0</v>
      </c>
      <c r="AE810" s="83">
        <v>550999.85058640805</v>
      </c>
      <c r="AF810" s="83">
        <v>0</v>
      </c>
      <c r="AG810" s="83">
        <v>0</v>
      </c>
      <c r="AH810" s="83">
        <v>0</v>
      </c>
      <c r="AI810" s="83">
        <v>16213141.3342197</v>
      </c>
      <c r="AJ810" s="83">
        <v>0</v>
      </c>
      <c r="AK810" s="83">
        <v>1037846.3003822101</v>
      </c>
      <c r="AL810" s="83">
        <v>0</v>
      </c>
      <c r="AM810" s="83">
        <v>0</v>
      </c>
      <c r="AN810" s="83">
        <v>21326102.006078601</v>
      </c>
      <c r="AO810" s="83">
        <v>2.4301699992433199</v>
      </c>
      <c r="AP810" s="83">
        <v>113.952845135535</v>
      </c>
    </row>
    <row r="811" spans="1:42" x14ac:dyDescent="0.2">
      <c r="A811" s="83" t="s">
        <v>367</v>
      </c>
      <c r="B811" s="83">
        <v>2038</v>
      </c>
      <c r="C811" s="83" t="s">
        <v>366</v>
      </c>
      <c r="D811" s="83" t="s">
        <v>297</v>
      </c>
      <c r="E811" s="83">
        <v>0</v>
      </c>
      <c r="F811" s="83">
        <v>304</v>
      </c>
      <c r="G811" s="83">
        <v>0</v>
      </c>
      <c r="H811" s="83">
        <v>447</v>
      </c>
      <c r="I811" s="83">
        <v>6918.2184631651899</v>
      </c>
      <c r="J811" s="83">
        <v>298.8</v>
      </c>
      <c r="K811" s="83">
        <v>3</v>
      </c>
      <c r="L811" s="83">
        <v>495</v>
      </c>
      <c r="M811" s="83">
        <v>142.05727272727299</v>
      </c>
      <c r="N811" s="83">
        <v>0</v>
      </c>
      <c r="O811" s="83">
        <v>0</v>
      </c>
      <c r="P811" s="83">
        <v>23.907573696902102</v>
      </c>
      <c r="Q811" s="83">
        <v>0</v>
      </c>
      <c r="R811" s="83">
        <v>186</v>
      </c>
      <c r="S811" s="83">
        <v>0</v>
      </c>
      <c r="T811" s="83">
        <v>300.2</v>
      </c>
      <c r="U811" s="83">
        <v>7.2</v>
      </c>
      <c r="V811" s="83">
        <v>1678.0798446669801</v>
      </c>
      <c r="W811" s="83">
        <v>13730.6592</v>
      </c>
      <c r="X811" s="83">
        <v>0</v>
      </c>
      <c r="Y811" s="83">
        <v>2108873.2485818202</v>
      </c>
      <c r="Z811" s="83">
        <v>0</v>
      </c>
      <c r="AA811" s="83">
        <v>210350.35281837999</v>
      </c>
      <c r="AB811" s="83">
        <v>1137309.5249999999</v>
      </c>
      <c r="AC811" s="83">
        <v>39157.199999999997</v>
      </c>
      <c r="AD811" s="83">
        <v>0</v>
      </c>
      <c r="AE811" s="83">
        <v>550999.85058640805</v>
      </c>
      <c r="AF811" s="83">
        <v>0</v>
      </c>
      <c r="AG811" s="83">
        <v>0</v>
      </c>
      <c r="AH811" s="83">
        <v>0</v>
      </c>
      <c r="AI811" s="83">
        <v>15986803.588577701</v>
      </c>
      <c r="AJ811" s="83">
        <v>0</v>
      </c>
      <c r="AK811" s="83">
        <v>1033563.96171351</v>
      </c>
      <c r="AL811" s="83">
        <v>0</v>
      </c>
      <c r="AM811" s="83">
        <v>0</v>
      </c>
      <c r="AN811" s="83">
        <v>21082466.4663225</v>
      </c>
      <c r="AO811" s="83">
        <v>2.38800509421629</v>
      </c>
      <c r="AP811" s="83">
        <v>113.269720980271</v>
      </c>
    </row>
    <row r="812" spans="1:42" x14ac:dyDescent="0.2">
      <c r="A812" s="83" t="s">
        <v>367</v>
      </c>
      <c r="B812" s="83">
        <v>2040</v>
      </c>
      <c r="C812" s="83" t="s">
        <v>366</v>
      </c>
      <c r="D812" s="83" t="s">
        <v>297</v>
      </c>
      <c r="E812" s="83">
        <v>0</v>
      </c>
      <c r="F812" s="83">
        <v>304</v>
      </c>
      <c r="G812" s="83">
        <v>0</v>
      </c>
      <c r="H812" s="83">
        <v>372</v>
      </c>
      <c r="I812" s="83">
        <v>6918.2184631651899</v>
      </c>
      <c r="J812" s="83">
        <v>298.8</v>
      </c>
      <c r="K812" s="83">
        <v>3</v>
      </c>
      <c r="L812" s="83">
        <v>495</v>
      </c>
      <c r="M812" s="83">
        <v>169.61454545454501</v>
      </c>
      <c r="N812" s="83">
        <v>0</v>
      </c>
      <c r="O812" s="83">
        <v>0</v>
      </c>
      <c r="P812" s="83">
        <v>62.713252125047298</v>
      </c>
      <c r="Q812" s="83">
        <v>0</v>
      </c>
      <c r="R812" s="83">
        <v>186</v>
      </c>
      <c r="S812" s="83">
        <v>0</v>
      </c>
      <c r="T812" s="83">
        <v>300.2</v>
      </c>
      <c r="U812" s="83">
        <v>7.2</v>
      </c>
      <c r="V812" s="83">
        <v>27515.990544555199</v>
      </c>
      <c r="W812" s="83">
        <v>13730.6592</v>
      </c>
      <c r="X812" s="83">
        <v>0</v>
      </c>
      <c r="Y812" s="83">
        <v>2156005.9391999999</v>
      </c>
      <c r="Z812" s="83">
        <v>0</v>
      </c>
      <c r="AA812" s="83">
        <v>251155.59938976</v>
      </c>
      <c r="AB812" s="83">
        <v>603808.42500000005</v>
      </c>
      <c r="AC812" s="83">
        <v>32587.199999999899</v>
      </c>
      <c r="AD812" s="83">
        <v>0</v>
      </c>
      <c r="AE812" s="83">
        <v>550999.85058640805</v>
      </c>
      <c r="AF812" s="83">
        <v>0</v>
      </c>
      <c r="AG812" s="83">
        <v>0</v>
      </c>
      <c r="AH812" s="83">
        <v>0</v>
      </c>
      <c r="AI812" s="83">
        <v>15763680.985207301</v>
      </c>
      <c r="AJ812" s="83">
        <v>0</v>
      </c>
      <c r="AK812" s="83">
        <v>1023831.76682194</v>
      </c>
      <c r="AL812" s="83">
        <v>0</v>
      </c>
      <c r="AM812" s="83">
        <v>0</v>
      </c>
      <c r="AN812" s="83">
        <v>20423316.4159499</v>
      </c>
      <c r="AO812" s="83">
        <v>2.20389686050332</v>
      </c>
      <c r="AP812" s="83">
        <v>107.91082190658</v>
      </c>
    </row>
    <row r="813" spans="1:42" x14ac:dyDescent="0.2">
      <c r="A813" s="83" t="s">
        <v>367</v>
      </c>
      <c r="B813" s="83">
        <v>2042</v>
      </c>
      <c r="C813" s="83" t="s">
        <v>366</v>
      </c>
      <c r="D813" s="83" t="s">
        <v>297</v>
      </c>
      <c r="E813" s="83">
        <v>0</v>
      </c>
      <c r="F813" s="83">
        <v>304</v>
      </c>
      <c r="G813" s="83">
        <v>0</v>
      </c>
      <c r="H813" s="83">
        <v>292</v>
      </c>
      <c r="I813" s="83">
        <v>6918.2184631651899</v>
      </c>
      <c r="J813" s="83">
        <v>298.8</v>
      </c>
      <c r="K813" s="83">
        <v>3</v>
      </c>
      <c r="L813" s="83">
        <v>495</v>
      </c>
      <c r="M813" s="83">
        <v>198.6</v>
      </c>
      <c r="N813" s="83">
        <v>0</v>
      </c>
      <c r="O813" s="83">
        <v>0</v>
      </c>
      <c r="P813" s="83">
        <v>106.21043302308399</v>
      </c>
      <c r="Q813" s="83">
        <v>0</v>
      </c>
      <c r="R813" s="83">
        <v>186</v>
      </c>
      <c r="S813" s="83">
        <v>0</v>
      </c>
      <c r="T813" s="83">
        <v>300.2</v>
      </c>
      <c r="U813" s="83">
        <v>7.2</v>
      </c>
      <c r="V813" s="83">
        <v>124249.34933047</v>
      </c>
      <c r="W813" s="83">
        <v>13730.6592</v>
      </c>
      <c r="X813" s="83">
        <v>0</v>
      </c>
      <c r="Y813" s="83">
        <v>2156005.9391999999</v>
      </c>
      <c r="Z813" s="83">
        <v>0</v>
      </c>
      <c r="AA813" s="83">
        <v>294075.61659960001</v>
      </c>
      <c r="AB813" s="83">
        <v>603808.42500000005</v>
      </c>
      <c r="AC813" s="83">
        <v>25579.199999999899</v>
      </c>
      <c r="AD813" s="83">
        <v>0</v>
      </c>
      <c r="AE813" s="83">
        <v>550999.85058640805</v>
      </c>
      <c r="AF813" s="83">
        <v>0</v>
      </c>
      <c r="AG813" s="83">
        <v>0</v>
      </c>
      <c r="AH813" s="83">
        <v>0</v>
      </c>
      <c r="AI813" s="83">
        <v>15540287.0205137</v>
      </c>
      <c r="AJ813" s="83">
        <v>0</v>
      </c>
      <c r="AK813" s="83">
        <v>1022495.87519437</v>
      </c>
      <c r="AL813" s="83">
        <v>0</v>
      </c>
      <c r="AM813" s="83">
        <v>0</v>
      </c>
      <c r="AN813" s="83">
        <v>20331231.935624599</v>
      </c>
      <c r="AO813" s="83">
        <v>2.1977914909033198</v>
      </c>
      <c r="AP813" s="83">
        <v>108.09927789237</v>
      </c>
    </row>
    <row r="814" spans="1:42" x14ac:dyDescent="0.2">
      <c r="A814" s="83" t="s">
        <v>367</v>
      </c>
      <c r="B814" s="83">
        <v>2044</v>
      </c>
      <c r="C814" s="83" t="s">
        <v>366</v>
      </c>
      <c r="D814" s="83" t="s">
        <v>297</v>
      </c>
      <c r="E814" s="83">
        <v>0</v>
      </c>
      <c r="F814" s="83">
        <v>304</v>
      </c>
      <c r="G814" s="83">
        <v>0</v>
      </c>
      <c r="H814" s="83">
        <v>292</v>
      </c>
      <c r="I814" s="83">
        <v>7221.4752040899702</v>
      </c>
      <c r="J814" s="83">
        <v>298.8</v>
      </c>
      <c r="K814" s="83">
        <v>3</v>
      </c>
      <c r="L814" s="83">
        <v>495</v>
      </c>
      <c r="M814" s="83">
        <v>233.05090909090899</v>
      </c>
      <c r="N814" s="83">
        <v>0</v>
      </c>
      <c r="O814" s="83">
        <v>0</v>
      </c>
      <c r="P814" s="83">
        <v>106.21043302308399</v>
      </c>
      <c r="Q814" s="83">
        <v>0</v>
      </c>
      <c r="R814" s="83">
        <v>186</v>
      </c>
      <c r="S814" s="83">
        <v>0</v>
      </c>
      <c r="T814" s="83">
        <v>300.2</v>
      </c>
      <c r="U814" s="83">
        <v>7.2</v>
      </c>
      <c r="V814" s="83">
        <v>84917.243914555002</v>
      </c>
      <c r="W814" s="83">
        <v>13730.6592</v>
      </c>
      <c r="X814" s="83">
        <v>0</v>
      </c>
      <c r="Y814" s="83">
        <v>2104159.9795200001</v>
      </c>
      <c r="Z814" s="83">
        <v>0</v>
      </c>
      <c r="AA814" s="83">
        <v>345088.56893255998</v>
      </c>
      <c r="AB814" s="83">
        <v>602137.97288832301</v>
      </c>
      <c r="AC814" s="83">
        <v>25579.199999999899</v>
      </c>
      <c r="AD814" s="83">
        <v>0</v>
      </c>
      <c r="AE814" s="83">
        <v>550999.85058640805</v>
      </c>
      <c r="AF814" s="83">
        <v>0</v>
      </c>
      <c r="AG814" s="83">
        <v>0</v>
      </c>
      <c r="AH814" s="83">
        <v>97238.186045998504</v>
      </c>
      <c r="AI814" s="83">
        <v>16096396.374371501</v>
      </c>
      <c r="AJ814" s="83">
        <v>0</v>
      </c>
      <c r="AK814" s="83">
        <v>1016843.26015509</v>
      </c>
      <c r="AL814" s="83">
        <v>0</v>
      </c>
      <c r="AM814" s="83">
        <v>0</v>
      </c>
      <c r="AN814" s="83">
        <v>20937091.295614399</v>
      </c>
      <c r="AO814" s="83">
        <v>2.1507195304706199</v>
      </c>
      <c r="AP814" s="83">
        <v>102.722937971862</v>
      </c>
    </row>
    <row r="815" spans="1:42" x14ac:dyDescent="0.2">
      <c r="A815" s="83" t="s">
        <v>367</v>
      </c>
      <c r="B815" s="83">
        <v>2046</v>
      </c>
      <c r="C815" s="83" t="s">
        <v>366</v>
      </c>
      <c r="D815" s="83" t="s">
        <v>297</v>
      </c>
      <c r="E815" s="83">
        <v>0</v>
      </c>
      <c r="F815" s="83">
        <v>304</v>
      </c>
      <c r="G815" s="83">
        <v>0</v>
      </c>
      <c r="H815" s="83">
        <v>198</v>
      </c>
      <c r="I815" s="83">
        <v>7221.4752040899702</v>
      </c>
      <c r="J815" s="83">
        <v>1224.5462299953199</v>
      </c>
      <c r="K815" s="83">
        <v>3</v>
      </c>
      <c r="L815" s="83">
        <v>495</v>
      </c>
      <c r="M815" s="83">
        <v>267.761818181818</v>
      </c>
      <c r="N815" s="83">
        <v>0</v>
      </c>
      <c r="O815" s="83">
        <v>0</v>
      </c>
      <c r="P815" s="83">
        <v>211.332968041231</v>
      </c>
      <c r="Q815" s="83">
        <v>0</v>
      </c>
      <c r="R815" s="83">
        <v>186</v>
      </c>
      <c r="S815" s="83">
        <v>0</v>
      </c>
      <c r="T815" s="83">
        <v>300.2</v>
      </c>
      <c r="U815" s="83">
        <v>7.2</v>
      </c>
      <c r="V815" s="83">
        <v>328906.42149517301</v>
      </c>
      <c r="W815" s="83">
        <v>13730.6592</v>
      </c>
      <c r="X815" s="83">
        <v>0</v>
      </c>
      <c r="Y815" s="83">
        <v>2104159.9795200001</v>
      </c>
      <c r="Z815" s="83">
        <v>0</v>
      </c>
      <c r="AA815" s="83">
        <v>396486.51451988</v>
      </c>
      <c r="AB815" s="83">
        <v>216315</v>
      </c>
      <c r="AC815" s="83">
        <v>17344.8</v>
      </c>
      <c r="AD815" s="83">
        <v>0</v>
      </c>
      <c r="AE815" s="83">
        <v>550999.85058640805</v>
      </c>
      <c r="AF815" s="83">
        <v>0</v>
      </c>
      <c r="AG815" s="83">
        <v>0</v>
      </c>
      <c r="AH815" s="83">
        <v>131507.936488334</v>
      </c>
      <c r="AI815" s="83">
        <v>15879473.577232299</v>
      </c>
      <c r="AJ815" s="83">
        <v>0</v>
      </c>
      <c r="AK815" s="83">
        <v>4727892.7553843902</v>
      </c>
      <c r="AL815" s="83">
        <v>0</v>
      </c>
      <c r="AM815" s="83">
        <v>0</v>
      </c>
      <c r="AN815" s="83">
        <v>24366817.4944265</v>
      </c>
      <c r="AO815" s="83">
        <v>1.98484359411859</v>
      </c>
      <c r="AP815" s="83">
        <v>81.456825232617604</v>
      </c>
    </row>
    <row r="816" spans="1:42" x14ac:dyDescent="0.2">
      <c r="A816" s="83" t="s">
        <v>367</v>
      </c>
      <c r="B816" s="83">
        <v>2048</v>
      </c>
      <c r="C816" s="83" t="s">
        <v>366</v>
      </c>
      <c r="D816" s="83" t="s">
        <v>297</v>
      </c>
      <c r="E816" s="83">
        <v>0</v>
      </c>
      <c r="F816" s="83">
        <v>304</v>
      </c>
      <c r="G816" s="83">
        <v>0</v>
      </c>
      <c r="H816" s="83">
        <v>198</v>
      </c>
      <c r="I816" s="83">
        <v>7348.0865337091</v>
      </c>
      <c r="J816" s="83">
        <v>1463.85790225453</v>
      </c>
      <c r="K816" s="83">
        <v>3</v>
      </c>
      <c r="L816" s="83">
        <v>495</v>
      </c>
      <c r="M816" s="83">
        <v>301.976363636364</v>
      </c>
      <c r="N816" s="83">
        <v>0</v>
      </c>
      <c r="O816" s="83">
        <v>0</v>
      </c>
      <c r="P816" s="83">
        <v>191.93421575274201</v>
      </c>
      <c r="Q816" s="83">
        <v>0</v>
      </c>
      <c r="R816" s="83">
        <v>186</v>
      </c>
      <c r="S816" s="83">
        <v>0</v>
      </c>
      <c r="T816" s="83">
        <v>300.2</v>
      </c>
      <c r="U816" s="83">
        <v>7.2</v>
      </c>
      <c r="V816" s="83">
        <v>223977.46213549399</v>
      </c>
      <c r="W816" s="83">
        <v>13730.6592</v>
      </c>
      <c r="X816" s="83">
        <v>0</v>
      </c>
      <c r="Y816" s="83">
        <v>2104159.9795200001</v>
      </c>
      <c r="Z816" s="83">
        <v>0</v>
      </c>
      <c r="AA816" s="83">
        <v>447149.47298523999</v>
      </c>
      <c r="AB816" s="83">
        <v>124916.77093273</v>
      </c>
      <c r="AC816" s="83">
        <v>17344.8</v>
      </c>
      <c r="AD816" s="83">
        <v>0</v>
      </c>
      <c r="AE816" s="83">
        <v>550999.85058640805</v>
      </c>
      <c r="AF816" s="83">
        <v>0</v>
      </c>
      <c r="AG816" s="83">
        <v>0</v>
      </c>
      <c r="AH816" s="83">
        <v>134842.444646847</v>
      </c>
      <c r="AI816" s="83">
        <v>15988042.849512501</v>
      </c>
      <c r="AJ816" s="83">
        <v>0</v>
      </c>
      <c r="AK816" s="83">
        <v>5676677.7614020901</v>
      </c>
      <c r="AL816" s="83">
        <v>0</v>
      </c>
      <c r="AM816" s="83">
        <v>0</v>
      </c>
      <c r="AN816" s="83">
        <v>25281842.050921299</v>
      </c>
      <c r="AO816" s="83">
        <v>1.9470595662221799</v>
      </c>
      <c r="AP816" s="83">
        <v>77.014149613802303</v>
      </c>
    </row>
    <row r="817" spans="1:42" x14ac:dyDescent="0.2">
      <c r="A817" s="83" t="s">
        <v>367</v>
      </c>
      <c r="B817" s="83">
        <v>2050</v>
      </c>
      <c r="C817" s="83" t="s">
        <v>366</v>
      </c>
      <c r="D817" s="83" t="s">
        <v>297</v>
      </c>
      <c r="E817" s="83">
        <v>0</v>
      </c>
      <c r="F817" s="83">
        <v>304</v>
      </c>
      <c r="G817" s="83">
        <v>0</v>
      </c>
      <c r="H817" s="83">
        <v>198</v>
      </c>
      <c r="I817" s="83">
        <v>7536.2137159654203</v>
      </c>
      <c r="J817" s="83">
        <v>1297.8072</v>
      </c>
      <c r="K817" s="83">
        <v>3</v>
      </c>
      <c r="L817" s="83">
        <v>495</v>
      </c>
      <c r="M817" s="83">
        <v>336.79636363636399</v>
      </c>
      <c r="N817" s="83">
        <v>0</v>
      </c>
      <c r="O817" s="83">
        <v>0</v>
      </c>
      <c r="P817" s="83">
        <v>197.125795201367</v>
      </c>
      <c r="Q817" s="83">
        <v>0</v>
      </c>
      <c r="R817" s="83">
        <v>186</v>
      </c>
      <c r="S817" s="83">
        <v>0</v>
      </c>
      <c r="T817" s="83">
        <v>300.2</v>
      </c>
      <c r="U817" s="83">
        <v>0</v>
      </c>
      <c r="V817" s="83">
        <v>235279.39684883799</v>
      </c>
      <c r="W817" s="83">
        <v>13730.6592</v>
      </c>
      <c r="X817" s="83">
        <v>0</v>
      </c>
      <c r="Y817" s="83">
        <v>2104159.9795200001</v>
      </c>
      <c r="Z817" s="83">
        <v>0</v>
      </c>
      <c r="AA817" s="83">
        <v>498708.95420376002</v>
      </c>
      <c r="AB817" s="83">
        <v>0</v>
      </c>
      <c r="AC817" s="83">
        <v>17344.8</v>
      </c>
      <c r="AD817" s="83">
        <v>0</v>
      </c>
      <c r="AE817" s="83">
        <v>550999.85058640805</v>
      </c>
      <c r="AF817" s="83">
        <v>0</v>
      </c>
      <c r="AG817" s="83">
        <v>0</v>
      </c>
      <c r="AH817" s="83">
        <v>116503.814953411</v>
      </c>
      <c r="AI817" s="83">
        <v>16245016.6027376</v>
      </c>
      <c r="AJ817" s="83">
        <v>0</v>
      </c>
      <c r="AK817" s="83">
        <v>5199486.4466393599</v>
      </c>
      <c r="AL817" s="83">
        <v>0</v>
      </c>
      <c r="AM817" s="83">
        <v>0</v>
      </c>
      <c r="AN817" s="83">
        <v>24981230.504689299</v>
      </c>
      <c r="AO817" s="83">
        <v>1.89541897311859</v>
      </c>
      <c r="AP817" s="83">
        <v>75.873723384554197</v>
      </c>
    </row>
    <row r="818" spans="1:42" x14ac:dyDescent="0.2">
      <c r="A818" s="83" t="s">
        <v>368</v>
      </c>
      <c r="B818" s="83">
        <v>2020</v>
      </c>
      <c r="C818" s="83" t="s">
        <v>358</v>
      </c>
      <c r="D818" s="83" t="s">
        <v>297</v>
      </c>
      <c r="E818" s="83">
        <v>0</v>
      </c>
      <c r="F818" s="83">
        <v>1776.99899999999</v>
      </c>
      <c r="G818" s="83">
        <v>0</v>
      </c>
      <c r="H818" s="83">
        <v>0</v>
      </c>
      <c r="I818" s="83">
        <v>0</v>
      </c>
      <c r="J818" s="83">
        <v>0</v>
      </c>
      <c r="K818" s="83">
        <v>0</v>
      </c>
      <c r="L818" s="83">
        <v>924.1</v>
      </c>
      <c r="M818" s="83">
        <v>6.0690909090909102</v>
      </c>
      <c r="N818" s="83">
        <v>0</v>
      </c>
      <c r="O818" s="83">
        <v>0</v>
      </c>
      <c r="P818" s="83">
        <v>0</v>
      </c>
      <c r="Q818" s="83">
        <v>0</v>
      </c>
      <c r="R818" s="83">
        <v>0</v>
      </c>
      <c r="S818" s="83">
        <v>0</v>
      </c>
      <c r="T818" s="83">
        <v>0</v>
      </c>
      <c r="U818" s="83">
        <v>1225</v>
      </c>
      <c r="V818" s="83">
        <v>0</v>
      </c>
      <c r="W818" s="83">
        <v>0</v>
      </c>
      <c r="X818" s="83">
        <v>0</v>
      </c>
      <c r="Y818" s="83">
        <v>3963977.8910950599</v>
      </c>
      <c r="Z818" s="83">
        <v>0</v>
      </c>
      <c r="AA818" s="83">
        <v>9056.0779173200008</v>
      </c>
      <c r="AB818" s="83">
        <v>6921412.8936000001</v>
      </c>
      <c r="AC818" s="83">
        <v>0</v>
      </c>
      <c r="AD818" s="83">
        <v>0</v>
      </c>
      <c r="AE818" s="83">
        <v>0</v>
      </c>
      <c r="AF818" s="83">
        <v>0</v>
      </c>
      <c r="AG818" s="83">
        <v>0</v>
      </c>
      <c r="AH818" s="83">
        <v>0</v>
      </c>
      <c r="AI818" s="83">
        <v>0</v>
      </c>
      <c r="AJ818" s="83">
        <v>0</v>
      </c>
      <c r="AK818" s="83">
        <v>0</v>
      </c>
      <c r="AL818" s="83">
        <v>0</v>
      </c>
      <c r="AM818" s="83">
        <v>0</v>
      </c>
      <c r="AN818" s="83">
        <v>10894446.8626123</v>
      </c>
      <c r="AO818" s="83">
        <v>7.5136907636327797</v>
      </c>
      <c r="AP818" s="83">
        <v>689.68079411340295</v>
      </c>
    </row>
    <row r="819" spans="1:42" x14ac:dyDescent="0.2">
      <c r="A819" s="83" t="s">
        <v>368</v>
      </c>
      <c r="B819" s="83">
        <v>2022</v>
      </c>
      <c r="C819" s="83" t="s">
        <v>358</v>
      </c>
      <c r="D819" s="83" t="s">
        <v>297</v>
      </c>
      <c r="E819" s="83">
        <v>0</v>
      </c>
      <c r="F819" s="83">
        <v>1776.99899999999</v>
      </c>
      <c r="G819" s="83">
        <v>0</v>
      </c>
      <c r="H819" s="83">
        <v>0</v>
      </c>
      <c r="I819" s="83">
        <v>0</v>
      </c>
      <c r="J819" s="83">
        <v>0</v>
      </c>
      <c r="K819" s="83">
        <v>0</v>
      </c>
      <c r="L819" s="83">
        <v>924.1</v>
      </c>
      <c r="M819" s="83">
        <v>7.3918181818181798</v>
      </c>
      <c r="N819" s="83">
        <v>0</v>
      </c>
      <c r="O819" s="83">
        <v>0</v>
      </c>
      <c r="P819" s="83">
        <v>0</v>
      </c>
      <c r="Q819" s="83">
        <v>0</v>
      </c>
      <c r="R819" s="83">
        <v>0</v>
      </c>
      <c r="S819" s="83">
        <v>0</v>
      </c>
      <c r="T819" s="83">
        <v>0</v>
      </c>
      <c r="U819" s="83">
        <v>1225</v>
      </c>
      <c r="V819" s="83">
        <v>0</v>
      </c>
      <c r="W819" s="83">
        <v>0</v>
      </c>
      <c r="X819" s="83">
        <v>0</v>
      </c>
      <c r="Y819" s="83">
        <v>4090731.91094016</v>
      </c>
      <c r="Z819" s="83">
        <v>0</v>
      </c>
      <c r="AA819" s="83">
        <v>11029.80370667</v>
      </c>
      <c r="AB819" s="83">
        <v>5946525.6013682596</v>
      </c>
      <c r="AC819" s="83">
        <v>0</v>
      </c>
      <c r="AD819" s="83">
        <v>0</v>
      </c>
      <c r="AE819" s="83">
        <v>0</v>
      </c>
      <c r="AF819" s="83">
        <v>0</v>
      </c>
      <c r="AG819" s="83">
        <v>0</v>
      </c>
      <c r="AH819" s="83">
        <v>0</v>
      </c>
      <c r="AI819" s="83">
        <v>0</v>
      </c>
      <c r="AJ819" s="83">
        <v>0</v>
      </c>
      <c r="AK819" s="83">
        <v>0</v>
      </c>
      <c r="AL819" s="83">
        <v>0</v>
      </c>
      <c r="AM819" s="83">
        <v>0</v>
      </c>
      <c r="AN819" s="83">
        <v>10048287.316015</v>
      </c>
      <c r="AO819" s="83">
        <v>7.1176803952383896</v>
      </c>
      <c r="AP819" s="83">
        <v>708.34761899116199</v>
      </c>
    </row>
    <row r="820" spans="1:42" x14ac:dyDescent="0.2">
      <c r="A820" s="83" t="s">
        <v>368</v>
      </c>
      <c r="B820" s="83">
        <v>2024</v>
      </c>
      <c r="C820" s="83" t="s">
        <v>358</v>
      </c>
      <c r="D820" s="83" t="s">
        <v>297</v>
      </c>
      <c r="E820" s="83">
        <v>0</v>
      </c>
      <c r="F820" s="83">
        <v>1776.99899999999</v>
      </c>
      <c r="G820" s="83">
        <v>0</v>
      </c>
      <c r="H820" s="83">
        <v>0</v>
      </c>
      <c r="I820" s="83">
        <v>0</v>
      </c>
      <c r="J820" s="83">
        <v>0</v>
      </c>
      <c r="K820" s="83">
        <v>0</v>
      </c>
      <c r="L820" s="83">
        <v>924.1</v>
      </c>
      <c r="M820" s="83">
        <v>10.072727272727301</v>
      </c>
      <c r="N820" s="83">
        <v>0</v>
      </c>
      <c r="O820" s="83">
        <v>0</v>
      </c>
      <c r="P820" s="83">
        <v>0</v>
      </c>
      <c r="Q820" s="83">
        <v>0</v>
      </c>
      <c r="R820" s="83">
        <v>0</v>
      </c>
      <c r="S820" s="83">
        <v>0</v>
      </c>
      <c r="T820" s="83">
        <v>0</v>
      </c>
      <c r="U820" s="83">
        <v>1225</v>
      </c>
      <c r="V820" s="83">
        <v>0</v>
      </c>
      <c r="W820" s="83">
        <v>0</v>
      </c>
      <c r="X820" s="83">
        <v>0</v>
      </c>
      <c r="Y820" s="83">
        <v>4342698.4377596499</v>
      </c>
      <c r="Z820" s="83">
        <v>0</v>
      </c>
      <c r="AA820" s="83">
        <v>15030.159275599999</v>
      </c>
      <c r="AB820" s="83">
        <v>4586634.8077298002</v>
      </c>
      <c r="AC820" s="83">
        <v>0</v>
      </c>
      <c r="AD820" s="83">
        <v>0</v>
      </c>
      <c r="AE820" s="83">
        <v>0</v>
      </c>
      <c r="AF820" s="83">
        <v>0</v>
      </c>
      <c r="AG820" s="83">
        <v>0</v>
      </c>
      <c r="AH820" s="83">
        <v>0</v>
      </c>
      <c r="AI820" s="83">
        <v>0</v>
      </c>
      <c r="AJ820" s="83">
        <v>0</v>
      </c>
      <c r="AK820" s="83">
        <v>0</v>
      </c>
      <c r="AL820" s="83">
        <v>0</v>
      </c>
      <c r="AM820" s="83">
        <v>0</v>
      </c>
      <c r="AN820" s="83">
        <v>8944363.4047650602</v>
      </c>
      <c r="AO820" s="83">
        <v>6.6613702899357996</v>
      </c>
      <c r="AP820" s="83">
        <v>744.75622115118802</v>
      </c>
    </row>
    <row r="821" spans="1:42" x14ac:dyDescent="0.2">
      <c r="A821" s="83" t="s">
        <v>368</v>
      </c>
      <c r="B821" s="83">
        <v>2026</v>
      </c>
      <c r="C821" s="83" t="s">
        <v>358</v>
      </c>
      <c r="D821" s="83" t="s">
        <v>297</v>
      </c>
      <c r="E821" s="83">
        <v>0</v>
      </c>
      <c r="F821" s="83">
        <v>1776.99899999999</v>
      </c>
      <c r="G821" s="83">
        <v>0</v>
      </c>
      <c r="H821" s="83">
        <v>0</v>
      </c>
      <c r="I821" s="83">
        <v>0</v>
      </c>
      <c r="J821" s="83">
        <v>0</v>
      </c>
      <c r="K821" s="83">
        <v>0</v>
      </c>
      <c r="L821" s="83">
        <v>924.1</v>
      </c>
      <c r="M821" s="83">
        <v>15.8854545454545</v>
      </c>
      <c r="N821" s="83">
        <v>0</v>
      </c>
      <c r="O821" s="83">
        <v>0</v>
      </c>
      <c r="P821" s="83">
        <v>0</v>
      </c>
      <c r="Q821" s="83">
        <v>0</v>
      </c>
      <c r="R821" s="83">
        <v>0</v>
      </c>
      <c r="S821" s="83">
        <v>0</v>
      </c>
      <c r="T821" s="83">
        <v>0</v>
      </c>
      <c r="U821" s="83">
        <v>1225</v>
      </c>
      <c r="V821" s="83">
        <v>0</v>
      </c>
      <c r="W821" s="83">
        <v>0</v>
      </c>
      <c r="X821" s="83">
        <v>0</v>
      </c>
      <c r="Y821" s="83">
        <v>4868388.2736070398</v>
      </c>
      <c r="Z821" s="83">
        <v>0</v>
      </c>
      <c r="AA821" s="83">
        <v>23703.700648180002</v>
      </c>
      <c r="AB821" s="83">
        <v>4198719.5482575996</v>
      </c>
      <c r="AC821" s="83">
        <v>0</v>
      </c>
      <c r="AD821" s="83">
        <v>0</v>
      </c>
      <c r="AE821" s="83">
        <v>0</v>
      </c>
      <c r="AF821" s="83">
        <v>0</v>
      </c>
      <c r="AG821" s="83">
        <v>0</v>
      </c>
      <c r="AH821" s="83">
        <v>0</v>
      </c>
      <c r="AI821" s="83">
        <v>0</v>
      </c>
      <c r="AJ821" s="83">
        <v>0</v>
      </c>
      <c r="AK821" s="83">
        <v>0</v>
      </c>
      <c r="AL821" s="83">
        <v>0</v>
      </c>
      <c r="AM821" s="83">
        <v>0</v>
      </c>
      <c r="AN821" s="83">
        <v>9090811.5225128196</v>
      </c>
      <c r="AO821" s="83">
        <v>6.99865132155261</v>
      </c>
      <c r="AP821" s="83">
        <v>769.85990791040899</v>
      </c>
    </row>
    <row r="822" spans="1:42" x14ac:dyDescent="0.2">
      <c r="A822" s="83" t="s">
        <v>368</v>
      </c>
      <c r="B822" s="83">
        <v>2028</v>
      </c>
      <c r="C822" s="83" t="s">
        <v>358</v>
      </c>
      <c r="D822" s="83" t="s">
        <v>297</v>
      </c>
      <c r="E822" s="83">
        <v>0</v>
      </c>
      <c r="F822" s="83">
        <v>1776.99899999999</v>
      </c>
      <c r="G822" s="83">
        <v>0</v>
      </c>
      <c r="H822" s="83">
        <v>0</v>
      </c>
      <c r="I822" s="83">
        <v>0.13772377395034599</v>
      </c>
      <c r="J822" s="83">
        <v>0</v>
      </c>
      <c r="K822" s="83">
        <v>0</v>
      </c>
      <c r="L822" s="83">
        <v>924.1</v>
      </c>
      <c r="M822" s="83">
        <v>27.954545454545499</v>
      </c>
      <c r="N822" s="83">
        <v>0</v>
      </c>
      <c r="O822" s="83">
        <v>0</v>
      </c>
      <c r="P822" s="83">
        <v>2.9749999999999999E-2</v>
      </c>
      <c r="Q822" s="83">
        <v>0</v>
      </c>
      <c r="R822" s="83">
        <v>0</v>
      </c>
      <c r="S822" s="83">
        <v>0</v>
      </c>
      <c r="T822" s="83">
        <v>0</v>
      </c>
      <c r="U822" s="83">
        <v>1225</v>
      </c>
      <c r="V822" s="83">
        <v>29.7790297886988</v>
      </c>
      <c r="W822" s="83">
        <v>0</v>
      </c>
      <c r="X822" s="83">
        <v>0</v>
      </c>
      <c r="Y822" s="83">
        <v>5113414.8886751998</v>
      </c>
      <c r="Z822" s="83">
        <v>0</v>
      </c>
      <c r="AA822" s="83">
        <v>41712.761527499999</v>
      </c>
      <c r="AB822" s="83">
        <v>4054280.0420897501</v>
      </c>
      <c r="AC822" s="83">
        <v>0</v>
      </c>
      <c r="AD822" s="83">
        <v>0</v>
      </c>
      <c r="AE822" s="83">
        <v>0</v>
      </c>
      <c r="AF822" s="83">
        <v>0</v>
      </c>
      <c r="AG822" s="83">
        <v>0</v>
      </c>
      <c r="AH822" s="83">
        <v>0</v>
      </c>
      <c r="AI822" s="83">
        <v>279.79039342472498</v>
      </c>
      <c r="AJ822" s="83">
        <v>0</v>
      </c>
      <c r="AK822" s="83">
        <v>0</v>
      </c>
      <c r="AL822" s="83">
        <v>0</v>
      </c>
      <c r="AM822" s="83">
        <v>0</v>
      </c>
      <c r="AN822" s="83">
        <v>9209717.2617156599</v>
      </c>
      <c r="AO822" s="83">
        <v>7.2003495136714397</v>
      </c>
      <c r="AP822" s="83">
        <v>781.82090818389497</v>
      </c>
    </row>
    <row r="823" spans="1:42" x14ac:dyDescent="0.2">
      <c r="A823" s="83" t="s">
        <v>368</v>
      </c>
      <c r="B823" s="83">
        <v>2030</v>
      </c>
      <c r="C823" s="83" t="s">
        <v>358</v>
      </c>
      <c r="D823" s="83" t="s">
        <v>297</v>
      </c>
      <c r="E823" s="83">
        <v>0</v>
      </c>
      <c r="F823" s="83">
        <v>1776.99899999999</v>
      </c>
      <c r="G823" s="83">
        <v>0</v>
      </c>
      <c r="H823" s="83">
        <v>0</v>
      </c>
      <c r="I823" s="83">
        <v>0.13772377395034599</v>
      </c>
      <c r="J823" s="83">
        <v>0</v>
      </c>
      <c r="K823" s="83">
        <v>0</v>
      </c>
      <c r="L823" s="83">
        <v>924.1</v>
      </c>
      <c r="M823" s="83">
        <v>53.347272727272703</v>
      </c>
      <c r="N823" s="83">
        <v>0</v>
      </c>
      <c r="O823" s="83">
        <v>0</v>
      </c>
      <c r="P823" s="83">
        <v>8.7111409247333793E-2</v>
      </c>
      <c r="Q823" s="83">
        <v>0</v>
      </c>
      <c r="R823" s="83">
        <v>0</v>
      </c>
      <c r="S823" s="83">
        <v>0</v>
      </c>
      <c r="T823" s="83">
        <v>0</v>
      </c>
      <c r="U823" s="83">
        <v>1225</v>
      </c>
      <c r="V823" s="83">
        <v>27.846</v>
      </c>
      <c r="W823" s="83">
        <v>0</v>
      </c>
      <c r="X823" s="83">
        <v>0</v>
      </c>
      <c r="Y823" s="83">
        <v>4898228.8725705603</v>
      </c>
      <c r="Z823" s="83">
        <v>0</v>
      </c>
      <c r="AA823" s="83">
        <v>79602.87063274</v>
      </c>
      <c r="AB823" s="83">
        <v>3887207.6962500098</v>
      </c>
      <c r="AC823" s="83">
        <v>0</v>
      </c>
      <c r="AD823" s="83">
        <v>0</v>
      </c>
      <c r="AE823" s="83">
        <v>0</v>
      </c>
      <c r="AF823" s="83">
        <v>0</v>
      </c>
      <c r="AG823" s="83">
        <v>0</v>
      </c>
      <c r="AH823" s="83">
        <v>0</v>
      </c>
      <c r="AI823" s="83">
        <v>320.84940865069098</v>
      </c>
      <c r="AJ823" s="83">
        <v>0</v>
      </c>
      <c r="AK823" s="83">
        <v>0</v>
      </c>
      <c r="AL823" s="83">
        <v>0</v>
      </c>
      <c r="AM823" s="83">
        <v>0</v>
      </c>
      <c r="AN823" s="83">
        <v>8865388.1348619591</v>
      </c>
      <c r="AO823" s="83">
        <v>6.8898476266858903</v>
      </c>
      <c r="AP823" s="83">
        <v>777.16254741205</v>
      </c>
    </row>
    <row r="824" spans="1:42" x14ac:dyDescent="0.2">
      <c r="A824" s="83" t="s">
        <v>368</v>
      </c>
      <c r="B824" s="83">
        <v>2032</v>
      </c>
      <c r="C824" s="83" t="s">
        <v>358</v>
      </c>
      <c r="D824" s="83" t="s">
        <v>297</v>
      </c>
      <c r="E824" s="83">
        <v>0</v>
      </c>
      <c r="F824" s="83">
        <v>1776.99899999999</v>
      </c>
      <c r="G824" s="83">
        <v>0</v>
      </c>
      <c r="H824" s="83">
        <v>0</v>
      </c>
      <c r="I824" s="83">
        <v>6.38832997475828</v>
      </c>
      <c r="J824" s="83">
        <v>0</v>
      </c>
      <c r="K824" s="83">
        <v>0</v>
      </c>
      <c r="L824" s="83">
        <v>924.1</v>
      </c>
      <c r="M824" s="83">
        <v>85.801818181818206</v>
      </c>
      <c r="N824" s="83">
        <v>0</v>
      </c>
      <c r="O824" s="83">
        <v>0</v>
      </c>
      <c r="P824" s="83">
        <v>1.8956280400198899</v>
      </c>
      <c r="Q824" s="83">
        <v>0</v>
      </c>
      <c r="R824" s="83">
        <v>0</v>
      </c>
      <c r="S824" s="83">
        <v>0</v>
      </c>
      <c r="T824" s="83">
        <v>0</v>
      </c>
      <c r="U824" s="83">
        <v>1225</v>
      </c>
      <c r="V824" s="83">
        <v>3158.3760428789101</v>
      </c>
      <c r="W824" s="83">
        <v>0</v>
      </c>
      <c r="X824" s="83">
        <v>0</v>
      </c>
      <c r="Y824" s="83">
        <v>4332079.7350354902</v>
      </c>
      <c r="Z824" s="83">
        <v>0</v>
      </c>
      <c r="AA824" s="83">
        <v>128030.36938174001</v>
      </c>
      <c r="AB824" s="83">
        <v>3078604.1399939</v>
      </c>
      <c r="AC824" s="83">
        <v>0</v>
      </c>
      <c r="AD824" s="83">
        <v>0</v>
      </c>
      <c r="AE824" s="83">
        <v>0</v>
      </c>
      <c r="AF824" s="83">
        <v>0</v>
      </c>
      <c r="AG824" s="83">
        <v>0</v>
      </c>
      <c r="AH824" s="83">
        <v>0</v>
      </c>
      <c r="AI824" s="83">
        <v>14987.5785625479</v>
      </c>
      <c r="AJ824" s="83">
        <v>0</v>
      </c>
      <c r="AK824" s="83">
        <v>0</v>
      </c>
      <c r="AL824" s="83">
        <v>0</v>
      </c>
      <c r="AM824" s="83">
        <v>0</v>
      </c>
      <c r="AN824" s="83">
        <v>7556860.1990165599</v>
      </c>
      <c r="AO824" s="83">
        <v>5.9244694656090502</v>
      </c>
      <c r="AP824" s="83">
        <v>783.98558522758594</v>
      </c>
    </row>
    <row r="825" spans="1:42" x14ac:dyDescent="0.2">
      <c r="A825" s="83" t="s">
        <v>368</v>
      </c>
      <c r="B825" s="83">
        <v>2034</v>
      </c>
      <c r="C825" s="83" t="s">
        <v>358</v>
      </c>
      <c r="D825" s="83" t="s">
        <v>297</v>
      </c>
      <c r="E825" s="83">
        <v>0</v>
      </c>
      <c r="F825" s="83">
        <v>1776.99899999999</v>
      </c>
      <c r="G825" s="83">
        <v>0</v>
      </c>
      <c r="H825" s="83">
        <v>0</v>
      </c>
      <c r="I825" s="83">
        <v>13.0222300242876</v>
      </c>
      <c r="J825" s="83">
        <v>0</v>
      </c>
      <c r="K825" s="83">
        <v>0</v>
      </c>
      <c r="L825" s="83">
        <v>924.1</v>
      </c>
      <c r="M825" s="83">
        <v>120.089090909091</v>
      </c>
      <c r="N825" s="83">
        <v>0</v>
      </c>
      <c r="O825" s="83">
        <v>0</v>
      </c>
      <c r="P825" s="83">
        <v>4.6749420185299799</v>
      </c>
      <c r="Q825" s="83">
        <v>0</v>
      </c>
      <c r="R825" s="83">
        <v>0</v>
      </c>
      <c r="S825" s="83">
        <v>0</v>
      </c>
      <c r="T825" s="83">
        <v>0</v>
      </c>
      <c r="U825" s="83">
        <v>1225</v>
      </c>
      <c r="V825" s="83">
        <v>2895.9178830984001</v>
      </c>
      <c r="W825" s="83">
        <v>0</v>
      </c>
      <c r="X825" s="83">
        <v>0</v>
      </c>
      <c r="Y825" s="83">
        <v>4486135.1892195903</v>
      </c>
      <c r="Z825" s="83">
        <v>0</v>
      </c>
      <c r="AA825" s="83">
        <v>179192.59747186</v>
      </c>
      <c r="AB825" s="83">
        <v>2507858.3262465298</v>
      </c>
      <c r="AC825" s="83">
        <v>0</v>
      </c>
      <c r="AD825" s="83">
        <v>0</v>
      </c>
      <c r="AE825" s="83">
        <v>0</v>
      </c>
      <c r="AF825" s="83">
        <v>0</v>
      </c>
      <c r="AG825" s="83">
        <v>0</v>
      </c>
      <c r="AH825" s="83">
        <v>0</v>
      </c>
      <c r="AI825" s="83">
        <v>29305.5627596548</v>
      </c>
      <c r="AJ825" s="83">
        <v>0</v>
      </c>
      <c r="AK825" s="83">
        <v>0</v>
      </c>
      <c r="AL825" s="83">
        <v>0</v>
      </c>
      <c r="AM825" s="83">
        <v>0</v>
      </c>
      <c r="AN825" s="83">
        <v>7205387.5935807396</v>
      </c>
      <c r="AO825" s="83">
        <v>5.8512203338553199</v>
      </c>
      <c r="AP825" s="83">
        <v>812.061843705417</v>
      </c>
    </row>
    <row r="826" spans="1:42" x14ac:dyDescent="0.2">
      <c r="A826" s="83" t="s">
        <v>368</v>
      </c>
      <c r="B826" s="83">
        <v>2036</v>
      </c>
      <c r="C826" s="83" t="s">
        <v>358</v>
      </c>
      <c r="D826" s="83" t="s">
        <v>297</v>
      </c>
      <c r="E826" s="83">
        <v>0</v>
      </c>
      <c r="F826" s="83">
        <v>1776.99899999999</v>
      </c>
      <c r="G826" s="83">
        <v>0</v>
      </c>
      <c r="H826" s="83">
        <v>0</v>
      </c>
      <c r="I826" s="83">
        <v>13.0222300242876</v>
      </c>
      <c r="J826" s="83">
        <v>0</v>
      </c>
      <c r="K826" s="83">
        <v>0</v>
      </c>
      <c r="L826" s="83">
        <v>924.1</v>
      </c>
      <c r="M826" s="83">
        <v>153.43818181818199</v>
      </c>
      <c r="N826" s="83">
        <v>0</v>
      </c>
      <c r="O826" s="83">
        <v>0</v>
      </c>
      <c r="P826" s="83">
        <v>4.6749420185299799</v>
      </c>
      <c r="Q826" s="83">
        <v>0</v>
      </c>
      <c r="R826" s="83">
        <v>0</v>
      </c>
      <c r="S826" s="83">
        <v>0</v>
      </c>
      <c r="T826" s="83">
        <v>0</v>
      </c>
      <c r="U826" s="83">
        <v>1225</v>
      </c>
      <c r="V826" s="83">
        <v>0</v>
      </c>
      <c r="W826" s="83">
        <v>0</v>
      </c>
      <c r="X826" s="83">
        <v>0</v>
      </c>
      <c r="Y826" s="83">
        <v>4486135.1892195903</v>
      </c>
      <c r="Z826" s="83">
        <v>0</v>
      </c>
      <c r="AA826" s="83">
        <v>228954.90458974001</v>
      </c>
      <c r="AB826" s="83">
        <v>2709423.8091950999</v>
      </c>
      <c r="AC826" s="83">
        <v>0</v>
      </c>
      <c r="AD826" s="83">
        <v>0</v>
      </c>
      <c r="AE826" s="83">
        <v>0</v>
      </c>
      <c r="AF826" s="83">
        <v>0</v>
      </c>
      <c r="AG826" s="83">
        <v>0</v>
      </c>
      <c r="AH826" s="83">
        <v>0</v>
      </c>
      <c r="AI826" s="83">
        <v>28416.5585182082</v>
      </c>
      <c r="AJ826" s="83">
        <v>0</v>
      </c>
      <c r="AK826" s="83">
        <v>0</v>
      </c>
      <c r="AL826" s="83">
        <v>0</v>
      </c>
      <c r="AM826" s="83">
        <v>0</v>
      </c>
      <c r="AN826" s="83">
        <v>7452930.4615226304</v>
      </c>
      <c r="AO826" s="83">
        <v>5.9296169823444203</v>
      </c>
      <c r="AP826" s="83">
        <v>795.608789449646</v>
      </c>
    </row>
    <row r="827" spans="1:42" x14ac:dyDescent="0.2">
      <c r="A827" s="83" t="s">
        <v>368</v>
      </c>
      <c r="B827" s="83">
        <v>2038</v>
      </c>
      <c r="C827" s="83" t="s">
        <v>358</v>
      </c>
      <c r="D827" s="83" t="s">
        <v>297</v>
      </c>
      <c r="E827" s="83">
        <v>0</v>
      </c>
      <c r="F827" s="83">
        <v>1776.99899999999</v>
      </c>
      <c r="G827" s="83">
        <v>0</v>
      </c>
      <c r="H827" s="83">
        <v>0</v>
      </c>
      <c r="I827" s="83">
        <v>1412.0819344763399</v>
      </c>
      <c r="J827" s="83">
        <v>0</v>
      </c>
      <c r="K827" s="83">
        <v>0</v>
      </c>
      <c r="L827" s="83">
        <v>924.1</v>
      </c>
      <c r="M827" s="83">
        <v>184.327272727273</v>
      </c>
      <c r="N827" s="83">
        <v>0</v>
      </c>
      <c r="O827" s="83">
        <v>0</v>
      </c>
      <c r="P827" s="83">
        <v>190.96523750982601</v>
      </c>
      <c r="Q827" s="83">
        <v>0</v>
      </c>
      <c r="R827" s="83">
        <v>0</v>
      </c>
      <c r="S827" s="83">
        <v>0</v>
      </c>
      <c r="T827" s="83">
        <v>0</v>
      </c>
      <c r="U827" s="83">
        <v>1225</v>
      </c>
      <c r="V827" s="83">
        <v>355237.36363882403</v>
      </c>
      <c r="W827" s="83">
        <v>0</v>
      </c>
      <c r="X827" s="83">
        <v>0</v>
      </c>
      <c r="Y827" s="83">
        <v>4183070.4118796699</v>
      </c>
      <c r="Z827" s="83">
        <v>0</v>
      </c>
      <c r="AA827" s="83">
        <v>275046.48869319999</v>
      </c>
      <c r="AB827" s="83">
        <v>2024731.0825801599</v>
      </c>
      <c r="AC827" s="83">
        <v>0</v>
      </c>
      <c r="AD827" s="83">
        <v>0</v>
      </c>
      <c r="AE827" s="83">
        <v>0</v>
      </c>
      <c r="AF827" s="83">
        <v>0</v>
      </c>
      <c r="AG827" s="83">
        <v>0</v>
      </c>
      <c r="AH827" s="83">
        <v>0</v>
      </c>
      <c r="AI827" s="83">
        <v>3175585.1545816599</v>
      </c>
      <c r="AJ827" s="83">
        <v>0</v>
      </c>
      <c r="AK827" s="83">
        <v>0</v>
      </c>
      <c r="AL827" s="83">
        <v>0</v>
      </c>
      <c r="AM827" s="83">
        <v>0</v>
      </c>
      <c r="AN827" s="83">
        <v>10013670.5013735</v>
      </c>
      <c r="AO827" s="83">
        <v>5.3229063960262</v>
      </c>
      <c r="AP827" s="83">
        <v>531.56396501124004</v>
      </c>
    </row>
    <row r="828" spans="1:42" x14ac:dyDescent="0.2">
      <c r="A828" s="83" t="s">
        <v>368</v>
      </c>
      <c r="B828" s="83">
        <v>2040</v>
      </c>
      <c r="C828" s="83" t="s">
        <v>358</v>
      </c>
      <c r="D828" s="83" t="s">
        <v>297</v>
      </c>
      <c r="E828" s="83">
        <v>0</v>
      </c>
      <c r="F828" s="83">
        <v>1776.99899999999</v>
      </c>
      <c r="G828" s="83">
        <v>0</v>
      </c>
      <c r="H828" s="83">
        <v>0</v>
      </c>
      <c r="I828" s="83">
        <v>1412.0819344763399</v>
      </c>
      <c r="J828" s="83">
        <v>0</v>
      </c>
      <c r="K828" s="83">
        <v>0</v>
      </c>
      <c r="L828" s="83">
        <v>924.1</v>
      </c>
      <c r="M828" s="83">
        <v>218.15636363636301</v>
      </c>
      <c r="N828" s="83">
        <v>0</v>
      </c>
      <c r="O828" s="83">
        <v>0</v>
      </c>
      <c r="P828" s="83">
        <v>194.02296022081799</v>
      </c>
      <c r="Q828" s="83">
        <v>0</v>
      </c>
      <c r="R828" s="83">
        <v>0</v>
      </c>
      <c r="S828" s="83">
        <v>0</v>
      </c>
      <c r="T828" s="83">
        <v>0</v>
      </c>
      <c r="U828" s="83">
        <v>1051</v>
      </c>
      <c r="V828" s="83">
        <v>3754.7342491752302</v>
      </c>
      <c r="W828" s="83">
        <v>0</v>
      </c>
      <c r="X828" s="83">
        <v>0</v>
      </c>
      <c r="Y828" s="83">
        <v>3915108.5523275598</v>
      </c>
      <c r="Z828" s="83">
        <v>0</v>
      </c>
      <c r="AA828" s="83">
        <v>325525.03444804001</v>
      </c>
      <c r="AB828" s="83">
        <v>1514985.2291788701</v>
      </c>
      <c r="AC828" s="83">
        <v>0</v>
      </c>
      <c r="AD828" s="83">
        <v>0</v>
      </c>
      <c r="AE828" s="83">
        <v>0</v>
      </c>
      <c r="AF828" s="83">
        <v>0</v>
      </c>
      <c r="AG828" s="83">
        <v>0</v>
      </c>
      <c r="AH828" s="83">
        <v>0</v>
      </c>
      <c r="AI828" s="83">
        <v>3366486.83015151</v>
      </c>
      <c r="AJ828" s="83">
        <v>0</v>
      </c>
      <c r="AK828" s="83">
        <v>0</v>
      </c>
      <c r="AL828" s="83">
        <v>0</v>
      </c>
      <c r="AM828" s="83">
        <v>0</v>
      </c>
      <c r="AN828" s="83">
        <v>9125860.3803551495</v>
      </c>
      <c r="AO828" s="83">
        <v>4.8257679724484701</v>
      </c>
      <c r="AP828" s="83">
        <v>528.80142488665399</v>
      </c>
    </row>
    <row r="829" spans="1:42" x14ac:dyDescent="0.2">
      <c r="A829" s="83" t="s">
        <v>368</v>
      </c>
      <c r="B829" s="83">
        <v>2042</v>
      </c>
      <c r="C829" s="83" t="s">
        <v>358</v>
      </c>
      <c r="D829" s="83" t="s">
        <v>297</v>
      </c>
      <c r="E829" s="83">
        <v>0</v>
      </c>
      <c r="F829" s="83">
        <v>1776.99899999999</v>
      </c>
      <c r="G829" s="83">
        <v>0</v>
      </c>
      <c r="H829" s="83">
        <v>0</v>
      </c>
      <c r="I829" s="83">
        <v>1412.0819344763399</v>
      </c>
      <c r="J829" s="83">
        <v>0</v>
      </c>
      <c r="K829" s="83">
        <v>0</v>
      </c>
      <c r="L829" s="83">
        <v>924.1</v>
      </c>
      <c r="M829" s="83">
        <v>236.75818181818099</v>
      </c>
      <c r="N829" s="83">
        <v>0</v>
      </c>
      <c r="O829" s="83">
        <v>0</v>
      </c>
      <c r="P829" s="83">
        <v>199.03714509291399</v>
      </c>
      <c r="Q829" s="83">
        <v>0</v>
      </c>
      <c r="R829" s="83">
        <v>0</v>
      </c>
      <c r="S829" s="83">
        <v>0</v>
      </c>
      <c r="T829" s="83">
        <v>0</v>
      </c>
      <c r="U829" s="83">
        <v>1051</v>
      </c>
      <c r="V829" s="83">
        <v>122615.635907759</v>
      </c>
      <c r="W829" s="83">
        <v>0</v>
      </c>
      <c r="X829" s="83">
        <v>0</v>
      </c>
      <c r="Y829" s="83">
        <v>4074946.3739066301</v>
      </c>
      <c r="Z829" s="83">
        <v>0</v>
      </c>
      <c r="AA829" s="83">
        <v>353281.99465538003</v>
      </c>
      <c r="AB829" s="83">
        <v>1341707.3830135399</v>
      </c>
      <c r="AC829" s="83">
        <v>0</v>
      </c>
      <c r="AD829" s="83">
        <v>0</v>
      </c>
      <c r="AE829" s="83">
        <v>0</v>
      </c>
      <c r="AF829" s="83">
        <v>0</v>
      </c>
      <c r="AG829" s="83">
        <v>0</v>
      </c>
      <c r="AH829" s="83">
        <v>0</v>
      </c>
      <c r="AI829" s="83">
        <v>3319601.8440098302</v>
      </c>
      <c r="AJ829" s="83">
        <v>0</v>
      </c>
      <c r="AK829" s="83">
        <v>0</v>
      </c>
      <c r="AL829" s="83">
        <v>0</v>
      </c>
      <c r="AM829" s="83">
        <v>0</v>
      </c>
      <c r="AN829" s="83">
        <v>9212153.2314931396</v>
      </c>
      <c r="AO829" s="83">
        <v>4.9261699907064198</v>
      </c>
      <c r="AP829" s="83">
        <v>534.74685743019904</v>
      </c>
    </row>
    <row r="830" spans="1:42" x14ac:dyDescent="0.2">
      <c r="A830" s="83" t="s">
        <v>368</v>
      </c>
      <c r="B830" s="83">
        <v>2044</v>
      </c>
      <c r="C830" s="83" t="s">
        <v>358</v>
      </c>
      <c r="D830" s="83" t="s">
        <v>297</v>
      </c>
      <c r="E830" s="83">
        <v>0</v>
      </c>
      <c r="F830" s="83">
        <v>1776.99899999999</v>
      </c>
      <c r="G830" s="83">
        <v>0</v>
      </c>
      <c r="H830" s="83">
        <v>0</v>
      </c>
      <c r="I830" s="83">
        <v>2048.7746893817298</v>
      </c>
      <c r="J830" s="83">
        <v>0</v>
      </c>
      <c r="K830" s="83">
        <v>0</v>
      </c>
      <c r="L830" s="83">
        <v>924.1</v>
      </c>
      <c r="M830" s="83">
        <v>260.927272727272</v>
      </c>
      <c r="N830" s="83">
        <v>0</v>
      </c>
      <c r="O830" s="83">
        <v>0</v>
      </c>
      <c r="P830" s="83">
        <v>205.95369691371499</v>
      </c>
      <c r="Q830" s="83">
        <v>0</v>
      </c>
      <c r="R830" s="83">
        <v>0</v>
      </c>
      <c r="S830" s="83">
        <v>0</v>
      </c>
      <c r="T830" s="83">
        <v>0</v>
      </c>
      <c r="U830" s="83">
        <v>1051</v>
      </c>
      <c r="V830" s="83">
        <v>264478.78952218598</v>
      </c>
      <c r="W830" s="83">
        <v>0</v>
      </c>
      <c r="X830" s="83">
        <v>0</v>
      </c>
      <c r="Y830" s="83">
        <v>3276587.13431407</v>
      </c>
      <c r="Z830" s="83">
        <v>0</v>
      </c>
      <c r="AA830" s="83">
        <v>389346.23784140003</v>
      </c>
      <c r="AB830" s="83">
        <v>1283329.2887697101</v>
      </c>
      <c r="AC830" s="83">
        <v>0</v>
      </c>
      <c r="AD830" s="83">
        <v>0</v>
      </c>
      <c r="AE830" s="83">
        <v>0</v>
      </c>
      <c r="AF830" s="83">
        <v>0</v>
      </c>
      <c r="AG830" s="83">
        <v>0</v>
      </c>
      <c r="AH830" s="83">
        <v>0</v>
      </c>
      <c r="AI830" s="83">
        <v>4690618.5289563499</v>
      </c>
      <c r="AJ830" s="83">
        <v>0</v>
      </c>
      <c r="AK830" s="83">
        <v>0</v>
      </c>
      <c r="AL830" s="83">
        <v>0</v>
      </c>
      <c r="AM830" s="83">
        <v>0</v>
      </c>
      <c r="AN830" s="83">
        <v>9904359.9794037193</v>
      </c>
      <c r="AO830" s="83">
        <v>4.0450639521550604</v>
      </c>
      <c r="AP830" s="83">
        <v>408.41245275482999</v>
      </c>
    </row>
    <row r="831" spans="1:42" x14ac:dyDescent="0.2">
      <c r="A831" s="83" t="s">
        <v>368</v>
      </c>
      <c r="B831" s="83">
        <v>2046</v>
      </c>
      <c r="C831" s="83" t="s">
        <v>358</v>
      </c>
      <c r="D831" s="83" t="s">
        <v>297</v>
      </c>
      <c r="E831" s="83">
        <v>0</v>
      </c>
      <c r="F831" s="83">
        <v>1776.99899999999</v>
      </c>
      <c r="G831" s="83">
        <v>0</v>
      </c>
      <c r="H831" s="83">
        <v>0</v>
      </c>
      <c r="I831" s="83">
        <v>2124.61738727385</v>
      </c>
      <c r="J831" s="83">
        <v>0</v>
      </c>
      <c r="K831" s="83">
        <v>0</v>
      </c>
      <c r="L831" s="83">
        <v>924.1</v>
      </c>
      <c r="M831" s="83">
        <v>298.91818181818201</v>
      </c>
      <c r="N831" s="83">
        <v>0</v>
      </c>
      <c r="O831" s="83">
        <v>0</v>
      </c>
      <c r="P831" s="83">
        <v>217.541382310351</v>
      </c>
      <c r="Q831" s="83">
        <v>0</v>
      </c>
      <c r="R831" s="83">
        <v>0</v>
      </c>
      <c r="S831" s="83">
        <v>0</v>
      </c>
      <c r="T831" s="83">
        <v>0</v>
      </c>
      <c r="U831" s="83">
        <v>342</v>
      </c>
      <c r="V831" s="83">
        <v>145667.789131659</v>
      </c>
      <c r="W831" s="83">
        <v>0</v>
      </c>
      <c r="X831" s="83">
        <v>0</v>
      </c>
      <c r="Y831" s="83">
        <v>3057797.4689162602</v>
      </c>
      <c r="Z831" s="83">
        <v>0</v>
      </c>
      <c r="AA831" s="83">
        <v>446034.89814169903</v>
      </c>
      <c r="AB831" s="83">
        <v>557303.83665586996</v>
      </c>
      <c r="AC831" s="83">
        <v>0</v>
      </c>
      <c r="AD831" s="83">
        <v>0</v>
      </c>
      <c r="AE831" s="83">
        <v>0</v>
      </c>
      <c r="AF831" s="83">
        <v>0</v>
      </c>
      <c r="AG831" s="83">
        <v>0</v>
      </c>
      <c r="AH831" s="83">
        <v>0</v>
      </c>
      <c r="AI831" s="83">
        <v>4920072.3749053404</v>
      </c>
      <c r="AJ831" s="83">
        <v>0</v>
      </c>
      <c r="AK831" s="83">
        <v>0</v>
      </c>
      <c r="AL831" s="83">
        <v>0</v>
      </c>
      <c r="AM831" s="83">
        <v>0</v>
      </c>
      <c r="AN831" s="83">
        <v>9126876.3677508291</v>
      </c>
      <c r="AO831" s="83">
        <v>3.5118475091104</v>
      </c>
      <c r="AP831" s="83">
        <v>384.78087875927201</v>
      </c>
    </row>
    <row r="832" spans="1:42" x14ac:dyDescent="0.2">
      <c r="A832" s="83" t="s">
        <v>368</v>
      </c>
      <c r="B832" s="83">
        <v>2048</v>
      </c>
      <c r="C832" s="83" t="s">
        <v>358</v>
      </c>
      <c r="D832" s="83" t="s">
        <v>297</v>
      </c>
      <c r="E832" s="83">
        <v>0</v>
      </c>
      <c r="F832" s="83">
        <v>1776.99899999999</v>
      </c>
      <c r="G832" s="83">
        <v>0</v>
      </c>
      <c r="H832" s="83">
        <v>0</v>
      </c>
      <c r="I832" s="83">
        <v>10066.270554570099</v>
      </c>
      <c r="J832" s="83">
        <v>0</v>
      </c>
      <c r="K832" s="83">
        <v>0</v>
      </c>
      <c r="L832" s="83">
        <v>924.1</v>
      </c>
      <c r="M832" s="83">
        <v>332.21272727272702</v>
      </c>
      <c r="N832" s="83">
        <v>0</v>
      </c>
      <c r="O832" s="83">
        <v>0</v>
      </c>
      <c r="P832" s="83">
        <v>1401.7764716476599</v>
      </c>
      <c r="Q832" s="83">
        <v>0</v>
      </c>
      <c r="R832" s="83">
        <v>0</v>
      </c>
      <c r="S832" s="83">
        <v>0</v>
      </c>
      <c r="T832" s="83">
        <v>0</v>
      </c>
      <c r="U832" s="83">
        <v>342</v>
      </c>
      <c r="V832" s="83">
        <v>2778016.14868034</v>
      </c>
      <c r="W832" s="83">
        <v>0</v>
      </c>
      <c r="X832" s="83">
        <v>0</v>
      </c>
      <c r="Y832" s="83">
        <v>2829369.4100983301</v>
      </c>
      <c r="Z832" s="83">
        <v>0</v>
      </c>
      <c r="AA832" s="83">
        <v>495715.81450538</v>
      </c>
      <c r="AB832" s="83">
        <v>607925.63600000006</v>
      </c>
      <c r="AC832" s="83">
        <v>0</v>
      </c>
      <c r="AD832" s="83">
        <v>0</v>
      </c>
      <c r="AE832" s="83">
        <v>0</v>
      </c>
      <c r="AF832" s="83">
        <v>0</v>
      </c>
      <c r="AG832" s="83">
        <v>0</v>
      </c>
      <c r="AH832" s="83">
        <v>0</v>
      </c>
      <c r="AI832" s="83">
        <v>22732313.246949699</v>
      </c>
      <c r="AJ832" s="83">
        <v>0</v>
      </c>
      <c r="AK832" s="83">
        <v>0</v>
      </c>
      <c r="AL832" s="83">
        <v>0</v>
      </c>
      <c r="AM832" s="83">
        <v>0</v>
      </c>
      <c r="AN832" s="83">
        <v>29443340.2562337</v>
      </c>
      <c r="AO832" s="83">
        <v>3.2874076425139598</v>
      </c>
      <c r="AP832" s="83">
        <v>111.65199375834899</v>
      </c>
    </row>
    <row r="833" spans="1:42" x14ac:dyDescent="0.2">
      <c r="A833" s="83" t="s">
        <v>368</v>
      </c>
      <c r="B833" s="83">
        <v>2050</v>
      </c>
      <c r="C833" s="83" t="s">
        <v>358</v>
      </c>
      <c r="D833" s="83" t="s">
        <v>297</v>
      </c>
      <c r="E833" s="83">
        <v>0</v>
      </c>
      <c r="F833" s="83">
        <v>1675.627</v>
      </c>
      <c r="G833" s="83">
        <v>0</v>
      </c>
      <c r="H833" s="83">
        <v>0</v>
      </c>
      <c r="I833" s="83">
        <v>10066.270554570099</v>
      </c>
      <c r="J833" s="83">
        <v>0</v>
      </c>
      <c r="K833" s="83">
        <v>0</v>
      </c>
      <c r="L833" s="83">
        <v>924.1</v>
      </c>
      <c r="M833" s="83">
        <v>366.96181818181799</v>
      </c>
      <c r="N833" s="83">
        <v>0</v>
      </c>
      <c r="O833" s="83">
        <v>0</v>
      </c>
      <c r="P833" s="83">
        <v>1398.9971576691501</v>
      </c>
      <c r="Q833" s="83">
        <v>0</v>
      </c>
      <c r="R833" s="83">
        <v>0</v>
      </c>
      <c r="S833" s="83">
        <v>0</v>
      </c>
      <c r="T833" s="83">
        <v>0</v>
      </c>
      <c r="U833" s="83">
        <v>0</v>
      </c>
      <c r="V833" s="83">
        <v>1743898.1447812801</v>
      </c>
      <c r="W833" s="83">
        <v>0</v>
      </c>
      <c r="X833" s="83">
        <v>0</v>
      </c>
      <c r="Y833" s="83">
        <v>2279715.4489576798</v>
      </c>
      <c r="Z833" s="83">
        <v>0</v>
      </c>
      <c r="AA833" s="83">
        <v>488573.53535289998</v>
      </c>
      <c r="AB833" s="83">
        <v>607925.63600000006</v>
      </c>
      <c r="AC833" s="83">
        <v>0</v>
      </c>
      <c r="AD833" s="83">
        <v>0</v>
      </c>
      <c r="AE833" s="83">
        <v>0</v>
      </c>
      <c r="AF833" s="83">
        <v>0</v>
      </c>
      <c r="AG833" s="83">
        <v>0</v>
      </c>
      <c r="AH833" s="83">
        <v>0</v>
      </c>
      <c r="AI833" s="83">
        <v>23234798.634608801</v>
      </c>
      <c r="AJ833" s="83">
        <v>0</v>
      </c>
      <c r="AK833" s="83">
        <v>0</v>
      </c>
      <c r="AL833" s="83">
        <v>0</v>
      </c>
      <c r="AM833" s="83">
        <v>0</v>
      </c>
      <c r="AN833" s="83">
        <v>28354911.399700701</v>
      </c>
      <c r="AO833" s="83">
        <v>2.6972991498333698</v>
      </c>
      <c r="AP833" s="83">
        <v>95.126347312862094</v>
      </c>
    </row>
    <row r="834" spans="1:42" x14ac:dyDescent="0.2">
      <c r="A834" s="83" t="s">
        <v>369</v>
      </c>
      <c r="B834" s="83">
        <v>2020</v>
      </c>
      <c r="C834" s="83" t="s">
        <v>370</v>
      </c>
      <c r="D834" s="83" t="s">
        <v>297</v>
      </c>
      <c r="E834" s="83">
        <v>2132.9</v>
      </c>
      <c r="F834" s="83">
        <v>1685.701</v>
      </c>
      <c r="G834" s="83">
        <v>0</v>
      </c>
      <c r="H834" s="83">
        <v>1335</v>
      </c>
      <c r="I834" s="83">
        <v>71.099999999999994</v>
      </c>
      <c r="J834" s="83">
        <v>0</v>
      </c>
      <c r="K834" s="83">
        <v>10.9</v>
      </c>
      <c r="L834" s="83">
        <v>5517.4</v>
      </c>
      <c r="M834" s="83">
        <v>120.33545454545499</v>
      </c>
      <c r="N834" s="83">
        <v>0</v>
      </c>
      <c r="O834" s="83">
        <v>0</v>
      </c>
      <c r="P834" s="83">
        <v>1</v>
      </c>
      <c r="Q834" s="83">
        <v>0</v>
      </c>
      <c r="R834" s="83">
        <v>0</v>
      </c>
      <c r="S834" s="83">
        <v>0</v>
      </c>
      <c r="T834" s="83">
        <v>192</v>
      </c>
      <c r="U834" s="83">
        <v>4863.7</v>
      </c>
      <c r="V834" s="83">
        <v>2301.5003258010802</v>
      </c>
      <c r="W834" s="83">
        <v>0</v>
      </c>
      <c r="X834" s="83">
        <v>0</v>
      </c>
      <c r="Y834" s="83">
        <v>501981.08898461499</v>
      </c>
      <c r="Z834" s="83">
        <v>0</v>
      </c>
      <c r="AA834" s="83">
        <v>179186.06345769</v>
      </c>
      <c r="AB834" s="83">
        <v>41324752.190399997</v>
      </c>
      <c r="AC834" s="83">
        <v>1373371.8250411199</v>
      </c>
      <c r="AD834" s="83">
        <v>0</v>
      </c>
      <c r="AE834" s="83">
        <v>953310.96576000005</v>
      </c>
      <c r="AF834" s="83">
        <v>17036441.48976</v>
      </c>
      <c r="AG834" s="83">
        <v>6894225.5612082798</v>
      </c>
      <c r="AH834" s="83">
        <v>0</v>
      </c>
      <c r="AI834" s="83">
        <v>144852.014344389</v>
      </c>
      <c r="AJ834" s="83">
        <v>0</v>
      </c>
      <c r="AK834" s="83">
        <v>0</v>
      </c>
      <c r="AL834" s="83">
        <v>0</v>
      </c>
      <c r="AM834" s="83">
        <v>0</v>
      </c>
      <c r="AN834" s="83">
        <v>68410422.699281901</v>
      </c>
      <c r="AO834" s="83">
        <v>22.958165933531099</v>
      </c>
      <c r="AP834" s="83">
        <v>335.59456333796402</v>
      </c>
    </row>
    <row r="835" spans="1:42" x14ac:dyDescent="0.2">
      <c r="A835" s="83" t="s">
        <v>369</v>
      </c>
      <c r="B835" s="83">
        <v>2022</v>
      </c>
      <c r="C835" s="83" t="s">
        <v>370</v>
      </c>
      <c r="D835" s="83" t="s">
        <v>297</v>
      </c>
      <c r="E835" s="83">
        <v>2132.9</v>
      </c>
      <c r="F835" s="83">
        <v>1685.701</v>
      </c>
      <c r="G835" s="83">
        <v>0</v>
      </c>
      <c r="H835" s="83">
        <v>1333.5</v>
      </c>
      <c r="I835" s="83">
        <v>71.099999999999994</v>
      </c>
      <c r="J835" s="83">
        <v>0</v>
      </c>
      <c r="K835" s="83">
        <v>10.9</v>
      </c>
      <c r="L835" s="83">
        <v>5761.6766209791103</v>
      </c>
      <c r="M835" s="83">
        <v>134.63363636363599</v>
      </c>
      <c r="N835" s="83">
        <v>0</v>
      </c>
      <c r="O835" s="83">
        <v>0</v>
      </c>
      <c r="P835" s="83">
        <v>1</v>
      </c>
      <c r="Q835" s="83">
        <v>0</v>
      </c>
      <c r="R835" s="83">
        <v>0</v>
      </c>
      <c r="S835" s="83">
        <v>0</v>
      </c>
      <c r="T835" s="83">
        <v>192</v>
      </c>
      <c r="U835" s="83">
        <v>4840.2</v>
      </c>
      <c r="V835" s="83">
        <v>39.200000000000003</v>
      </c>
      <c r="W835" s="83">
        <v>0</v>
      </c>
      <c r="X835" s="83">
        <v>0</v>
      </c>
      <c r="Y835" s="83">
        <v>815719.2696</v>
      </c>
      <c r="Z835" s="83">
        <v>0</v>
      </c>
      <c r="AA835" s="83">
        <v>200476.83702296999</v>
      </c>
      <c r="AB835" s="83">
        <v>43154358.676764898</v>
      </c>
      <c r="AC835" s="83">
        <v>692408.38483333297</v>
      </c>
      <c r="AD835" s="83">
        <v>0</v>
      </c>
      <c r="AE835" s="83">
        <v>953310.96576000005</v>
      </c>
      <c r="AF835" s="83">
        <v>17036441.48976</v>
      </c>
      <c r="AG835" s="83">
        <v>3325681.8332049199</v>
      </c>
      <c r="AH835" s="83">
        <v>0</v>
      </c>
      <c r="AI835" s="83">
        <v>163341.99130942201</v>
      </c>
      <c r="AJ835" s="83">
        <v>0</v>
      </c>
      <c r="AK835" s="83">
        <v>0</v>
      </c>
      <c r="AL835" s="83">
        <v>0</v>
      </c>
      <c r="AM835" s="83">
        <v>0</v>
      </c>
      <c r="AN835" s="83">
        <v>66341778.648255602</v>
      </c>
      <c r="AO835" s="83">
        <v>20.7364511546286</v>
      </c>
      <c r="AP835" s="83">
        <v>312.57002114117699</v>
      </c>
    </row>
    <row r="836" spans="1:42" x14ac:dyDescent="0.2">
      <c r="A836" s="83" t="s">
        <v>369</v>
      </c>
      <c r="B836" s="83">
        <v>2024</v>
      </c>
      <c r="C836" s="83" t="s">
        <v>370</v>
      </c>
      <c r="D836" s="83" t="s">
        <v>297</v>
      </c>
      <c r="E836" s="83">
        <v>2132.9</v>
      </c>
      <c r="F836" s="83">
        <v>0</v>
      </c>
      <c r="G836" s="83">
        <v>0</v>
      </c>
      <c r="H836" s="83">
        <v>1333.5</v>
      </c>
      <c r="I836" s="83">
        <v>71.099999999999994</v>
      </c>
      <c r="J836" s="83">
        <v>0</v>
      </c>
      <c r="K836" s="83">
        <v>10.9</v>
      </c>
      <c r="L836" s="83">
        <v>10801.8648780518</v>
      </c>
      <c r="M836" s="83">
        <v>161.11727272727299</v>
      </c>
      <c r="N836" s="83">
        <v>0</v>
      </c>
      <c r="O836" s="83">
        <v>0</v>
      </c>
      <c r="P836" s="83">
        <v>1</v>
      </c>
      <c r="Q836" s="83">
        <v>0</v>
      </c>
      <c r="R836" s="83">
        <v>0</v>
      </c>
      <c r="S836" s="83">
        <v>0</v>
      </c>
      <c r="T836" s="83">
        <v>192</v>
      </c>
      <c r="U836" s="83">
        <v>4412.7</v>
      </c>
      <c r="V836" s="83">
        <v>0</v>
      </c>
      <c r="W836" s="83">
        <v>0</v>
      </c>
      <c r="X836" s="83">
        <v>0</v>
      </c>
      <c r="Y836" s="83">
        <v>0</v>
      </c>
      <c r="Z836" s="83">
        <v>0</v>
      </c>
      <c r="AA836" s="83">
        <v>239912.41786628999</v>
      </c>
      <c r="AB836" s="83">
        <v>79604099.2706604</v>
      </c>
      <c r="AC836" s="83">
        <v>149715.24848484801</v>
      </c>
      <c r="AD836" s="83">
        <v>0</v>
      </c>
      <c r="AE836" s="83">
        <v>953310.96576000005</v>
      </c>
      <c r="AF836" s="83">
        <v>17036441.48976</v>
      </c>
      <c r="AG836" s="83">
        <v>0</v>
      </c>
      <c r="AH836" s="83">
        <v>0</v>
      </c>
      <c r="AI836" s="83">
        <v>161072.48767526401</v>
      </c>
      <c r="AJ836" s="83">
        <v>0</v>
      </c>
      <c r="AK836" s="83">
        <v>0</v>
      </c>
      <c r="AL836" s="83">
        <v>0</v>
      </c>
      <c r="AM836" s="83">
        <v>0</v>
      </c>
      <c r="AN836" s="83">
        <v>98144551.880206898</v>
      </c>
      <c r="AO836" s="83">
        <v>29.736606281425299</v>
      </c>
      <c r="AP836" s="83">
        <v>302.987845089161</v>
      </c>
    </row>
    <row r="837" spans="1:42" x14ac:dyDescent="0.2">
      <c r="A837" s="83" t="s">
        <v>369</v>
      </c>
      <c r="B837" s="83">
        <v>2026</v>
      </c>
      <c r="C837" s="83" t="s">
        <v>370</v>
      </c>
      <c r="D837" s="83" t="s">
        <v>297</v>
      </c>
      <c r="E837" s="83">
        <v>2132.9</v>
      </c>
      <c r="F837" s="83">
        <v>0</v>
      </c>
      <c r="G837" s="83">
        <v>0</v>
      </c>
      <c r="H837" s="83">
        <v>1333.5</v>
      </c>
      <c r="I837" s="83">
        <v>667.64276923076898</v>
      </c>
      <c r="J837" s="83">
        <v>0</v>
      </c>
      <c r="K837" s="83">
        <v>10.9</v>
      </c>
      <c r="L837" s="83">
        <v>10684.0295575732</v>
      </c>
      <c r="M837" s="83">
        <v>277.57</v>
      </c>
      <c r="N837" s="83">
        <v>0</v>
      </c>
      <c r="O837" s="83">
        <v>0</v>
      </c>
      <c r="P837" s="83">
        <v>112.148853715011</v>
      </c>
      <c r="Q837" s="83">
        <v>0</v>
      </c>
      <c r="R837" s="83">
        <v>0</v>
      </c>
      <c r="S837" s="83">
        <v>0</v>
      </c>
      <c r="T837" s="83">
        <v>192</v>
      </c>
      <c r="U837" s="83">
        <v>3996.7</v>
      </c>
      <c r="V837" s="83">
        <v>258404.158278836</v>
      </c>
      <c r="W837" s="83">
        <v>0</v>
      </c>
      <c r="X837" s="83">
        <v>0</v>
      </c>
      <c r="Y837" s="83">
        <v>0</v>
      </c>
      <c r="Z837" s="83">
        <v>0</v>
      </c>
      <c r="AA837" s="83">
        <v>413316.88837527001</v>
      </c>
      <c r="AB837" s="83">
        <v>77144752.098959103</v>
      </c>
      <c r="AC837" s="83">
        <v>116814.599999999</v>
      </c>
      <c r="AD837" s="83">
        <v>0</v>
      </c>
      <c r="AE837" s="83">
        <v>953310.96576000005</v>
      </c>
      <c r="AF837" s="83">
        <v>17036441.48976</v>
      </c>
      <c r="AG837" s="83">
        <v>0</v>
      </c>
      <c r="AH837" s="83">
        <v>0</v>
      </c>
      <c r="AI837" s="83">
        <v>1431033.3485265099</v>
      </c>
      <c r="AJ837" s="83">
        <v>0</v>
      </c>
      <c r="AK837" s="83">
        <v>0</v>
      </c>
      <c r="AL837" s="83">
        <v>0</v>
      </c>
      <c r="AM837" s="83">
        <v>0</v>
      </c>
      <c r="AN837" s="83">
        <v>97354073.549659804</v>
      </c>
      <c r="AO837" s="83">
        <v>28.591382409501101</v>
      </c>
      <c r="AP837" s="83">
        <v>293.68449996000197</v>
      </c>
    </row>
    <row r="838" spans="1:42" x14ac:dyDescent="0.2">
      <c r="A838" s="83" t="s">
        <v>369</v>
      </c>
      <c r="B838" s="83">
        <v>2028</v>
      </c>
      <c r="C838" s="83" t="s">
        <v>370</v>
      </c>
      <c r="D838" s="83" t="s">
        <v>297</v>
      </c>
      <c r="E838" s="83">
        <v>2132.9</v>
      </c>
      <c r="F838" s="83">
        <v>0</v>
      </c>
      <c r="G838" s="83">
        <v>0</v>
      </c>
      <c r="H838" s="83">
        <v>1333.5</v>
      </c>
      <c r="I838" s="83">
        <v>667.64276923076898</v>
      </c>
      <c r="J838" s="83">
        <v>0</v>
      </c>
      <c r="K838" s="83">
        <v>10.9</v>
      </c>
      <c r="L838" s="83">
        <v>10684.0295575732</v>
      </c>
      <c r="M838" s="83">
        <v>430.58545454545498</v>
      </c>
      <c r="N838" s="83">
        <v>0</v>
      </c>
      <c r="O838" s="83">
        <v>0</v>
      </c>
      <c r="P838" s="83">
        <v>112.148853715011</v>
      </c>
      <c r="Q838" s="83">
        <v>0</v>
      </c>
      <c r="R838" s="83">
        <v>0</v>
      </c>
      <c r="S838" s="83">
        <v>0</v>
      </c>
      <c r="T838" s="83">
        <v>192</v>
      </c>
      <c r="U838" s="83">
        <v>3958.1</v>
      </c>
      <c r="V838" s="83">
        <v>0</v>
      </c>
      <c r="W838" s="83">
        <v>0</v>
      </c>
      <c r="X838" s="83">
        <v>0</v>
      </c>
      <c r="Y838" s="83">
        <v>0</v>
      </c>
      <c r="Z838" s="83">
        <v>0</v>
      </c>
      <c r="AA838" s="83">
        <v>641165.25652043999</v>
      </c>
      <c r="AB838" s="83">
        <v>75926926.464519501</v>
      </c>
      <c r="AC838" s="83">
        <v>116814.599999999</v>
      </c>
      <c r="AD838" s="83">
        <v>0</v>
      </c>
      <c r="AE838" s="83">
        <v>953310.96576000005</v>
      </c>
      <c r="AF838" s="83">
        <v>17036441.48976</v>
      </c>
      <c r="AG838" s="83">
        <v>0</v>
      </c>
      <c r="AH838" s="83">
        <v>0</v>
      </c>
      <c r="AI838" s="83">
        <v>1609674.7521967101</v>
      </c>
      <c r="AJ838" s="83">
        <v>0</v>
      </c>
      <c r="AK838" s="83">
        <v>0</v>
      </c>
      <c r="AL838" s="83">
        <v>0</v>
      </c>
      <c r="AM838" s="83">
        <v>0</v>
      </c>
      <c r="AN838" s="83">
        <v>96284333.528756693</v>
      </c>
      <c r="AO838" s="83">
        <v>28.048042341624601</v>
      </c>
      <c r="AP838" s="83">
        <v>291.30432037780798</v>
      </c>
    </row>
    <row r="839" spans="1:42" x14ac:dyDescent="0.2">
      <c r="A839" s="83" t="s">
        <v>369</v>
      </c>
      <c r="B839" s="83">
        <v>2030</v>
      </c>
      <c r="C839" s="83" t="s">
        <v>370</v>
      </c>
      <c r="D839" s="83" t="s">
        <v>297</v>
      </c>
      <c r="E839" s="83">
        <v>2132.9</v>
      </c>
      <c r="F839" s="83">
        <v>0</v>
      </c>
      <c r="G839" s="83">
        <v>0</v>
      </c>
      <c r="H839" s="83">
        <v>1333.5</v>
      </c>
      <c r="I839" s="83">
        <v>667.64276923076898</v>
      </c>
      <c r="J839" s="83">
        <v>0</v>
      </c>
      <c r="K839" s="83">
        <v>10.9</v>
      </c>
      <c r="L839" s="83">
        <v>10684.0295575732</v>
      </c>
      <c r="M839" s="83">
        <v>682.69636363636403</v>
      </c>
      <c r="N839" s="83">
        <v>0</v>
      </c>
      <c r="O839" s="83">
        <v>0</v>
      </c>
      <c r="P839" s="83">
        <v>112.148853715011</v>
      </c>
      <c r="Q839" s="83">
        <v>0</v>
      </c>
      <c r="R839" s="83">
        <v>0</v>
      </c>
      <c r="S839" s="83">
        <v>0</v>
      </c>
      <c r="T839" s="83">
        <v>192</v>
      </c>
      <c r="U839" s="83">
        <v>3433.7</v>
      </c>
      <c r="V839" s="83">
        <v>0</v>
      </c>
      <c r="W839" s="83">
        <v>0</v>
      </c>
      <c r="X839" s="83">
        <v>0</v>
      </c>
      <c r="Y839" s="83">
        <v>0</v>
      </c>
      <c r="Z839" s="83">
        <v>0</v>
      </c>
      <c r="AA839" s="83">
        <v>1016572.16818566</v>
      </c>
      <c r="AB839" s="83">
        <v>75450581.571254805</v>
      </c>
      <c r="AC839" s="83">
        <v>116814.599999999</v>
      </c>
      <c r="AD839" s="83">
        <v>0</v>
      </c>
      <c r="AE839" s="83">
        <v>953310.96576000005</v>
      </c>
      <c r="AF839" s="83">
        <v>17036441.48976</v>
      </c>
      <c r="AG839" s="83">
        <v>0</v>
      </c>
      <c r="AH839" s="83">
        <v>0</v>
      </c>
      <c r="AI839" s="83">
        <v>1587298.2904497499</v>
      </c>
      <c r="AJ839" s="83">
        <v>0</v>
      </c>
      <c r="AK839" s="83">
        <v>0</v>
      </c>
      <c r="AL839" s="83">
        <v>0</v>
      </c>
      <c r="AM839" s="83">
        <v>0</v>
      </c>
      <c r="AN839" s="83">
        <v>96161019.085410193</v>
      </c>
      <c r="AO839" s="83">
        <v>27.824838945663299</v>
      </c>
      <c r="AP839" s="83">
        <v>289.35673945956597</v>
      </c>
    </row>
    <row r="840" spans="1:42" x14ac:dyDescent="0.2">
      <c r="A840" s="83" t="s">
        <v>369</v>
      </c>
      <c r="B840" s="83">
        <v>2032</v>
      </c>
      <c r="C840" s="83" t="s">
        <v>370</v>
      </c>
      <c r="D840" s="83" t="s">
        <v>297</v>
      </c>
      <c r="E840" s="83">
        <v>2132.9</v>
      </c>
      <c r="F840" s="83">
        <v>0</v>
      </c>
      <c r="G840" s="83">
        <v>0</v>
      </c>
      <c r="H840" s="83">
        <v>1333.5</v>
      </c>
      <c r="I840" s="83">
        <v>667.64276923076898</v>
      </c>
      <c r="J840" s="83">
        <v>0</v>
      </c>
      <c r="K840" s="83">
        <v>10.9</v>
      </c>
      <c r="L840" s="83">
        <v>12357.402843509</v>
      </c>
      <c r="M840" s="83">
        <v>809.98454545454501</v>
      </c>
      <c r="N840" s="83">
        <v>0</v>
      </c>
      <c r="O840" s="83">
        <v>0</v>
      </c>
      <c r="P840" s="83">
        <v>111.148853715011</v>
      </c>
      <c r="Q840" s="83">
        <v>0</v>
      </c>
      <c r="R840" s="83">
        <v>0</v>
      </c>
      <c r="S840" s="83">
        <v>0</v>
      </c>
      <c r="T840" s="83">
        <v>192</v>
      </c>
      <c r="U840" s="83">
        <v>2595.5</v>
      </c>
      <c r="V840" s="83">
        <v>47112.371041230297</v>
      </c>
      <c r="W840" s="83">
        <v>0</v>
      </c>
      <c r="X840" s="83">
        <v>0</v>
      </c>
      <c r="Y840" s="83">
        <v>0</v>
      </c>
      <c r="Z840" s="83">
        <v>0</v>
      </c>
      <c r="AA840" s="83">
        <v>1206111.2222478299</v>
      </c>
      <c r="AB840" s="83">
        <v>86146748.6005577</v>
      </c>
      <c r="AC840" s="83">
        <v>116814.599999999</v>
      </c>
      <c r="AD840" s="83">
        <v>0</v>
      </c>
      <c r="AE840" s="83">
        <v>953310.96576000005</v>
      </c>
      <c r="AF840" s="83">
        <v>17036441.48976</v>
      </c>
      <c r="AG840" s="83">
        <v>0</v>
      </c>
      <c r="AH840" s="83">
        <v>0</v>
      </c>
      <c r="AI840" s="83">
        <v>1565102.6130983499</v>
      </c>
      <c r="AJ840" s="83">
        <v>0</v>
      </c>
      <c r="AK840" s="83">
        <v>0</v>
      </c>
      <c r="AL840" s="83">
        <v>0</v>
      </c>
      <c r="AM840" s="83">
        <v>0</v>
      </c>
      <c r="AN840" s="83">
        <v>107071641.86246499</v>
      </c>
      <c r="AO840" s="83">
        <v>31.531693637704802</v>
      </c>
      <c r="AP840" s="83">
        <v>294.491548735263</v>
      </c>
    </row>
    <row r="841" spans="1:42" x14ac:dyDescent="0.2">
      <c r="A841" s="83" t="s">
        <v>369</v>
      </c>
      <c r="B841" s="83">
        <v>2034</v>
      </c>
      <c r="C841" s="83" t="s">
        <v>370</v>
      </c>
      <c r="D841" s="83" t="s">
        <v>297</v>
      </c>
      <c r="E841" s="83">
        <v>2132.9</v>
      </c>
      <c r="F841" s="83">
        <v>0</v>
      </c>
      <c r="G841" s="83">
        <v>0</v>
      </c>
      <c r="H841" s="83">
        <v>1333.5</v>
      </c>
      <c r="I841" s="83">
        <v>667.64276923076898</v>
      </c>
      <c r="J841" s="83">
        <v>0</v>
      </c>
      <c r="K841" s="83">
        <v>0</v>
      </c>
      <c r="L841" s="83">
        <v>13030.8586683795</v>
      </c>
      <c r="M841" s="83">
        <v>885.70363636363595</v>
      </c>
      <c r="N841" s="83">
        <v>0</v>
      </c>
      <c r="O841" s="83">
        <v>0</v>
      </c>
      <c r="P841" s="83">
        <v>111.148853715011</v>
      </c>
      <c r="Q841" s="83">
        <v>0</v>
      </c>
      <c r="R841" s="83">
        <v>0</v>
      </c>
      <c r="S841" s="83">
        <v>0</v>
      </c>
      <c r="T841" s="83">
        <v>192</v>
      </c>
      <c r="U841" s="83">
        <v>1742.1</v>
      </c>
      <c r="V841" s="83">
        <v>55673.198659591202</v>
      </c>
      <c r="W841" s="83">
        <v>0</v>
      </c>
      <c r="X841" s="83">
        <v>0</v>
      </c>
      <c r="Y841" s="83">
        <v>0</v>
      </c>
      <c r="Z841" s="83">
        <v>0</v>
      </c>
      <c r="AA841" s="83">
        <v>1318861.0837067401</v>
      </c>
      <c r="AB841" s="83">
        <v>89852112.940930501</v>
      </c>
      <c r="AC841" s="83">
        <v>116814.599999999</v>
      </c>
      <c r="AD841" s="83">
        <v>0</v>
      </c>
      <c r="AE841" s="83">
        <v>953310.96576000005</v>
      </c>
      <c r="AF841" s="83">
        <v>17036441.48976</v>
      </c>
      <c r="AG841" s="83">
        <v>0</v>
      </c>
      <c r="AH841" s="83">
        <v>0</v>
      </c>
      <c r="AI841" s="83">
        <v>1543365.6164003401</v>
      </c>
      <c r="AJ841" s="83">
        <v>0</v>
      </c>
      <c r="AK841" s="83">
        <v>0</v>
      </c>
      <c r="AL841" s="83">
        <v>0</v>
      </c>
      <c r="AM841" s="83">
        <v>0</v>
      </c>
      <c r="AN841" s="83">
        <v>110876579.895217</v>
      </c>
      <c r="AO841" s="83">
        <v>32.784356747531298</v>
      </c>
      <c r="AP841" s="83">
        <v>295.68333347325301</v>
      </c>
    </row>
    <row r="842" spans="1:42" x14ac:dyDescent="0.2">
      <c r="A842" s="83" t="s">
        <v>369</v>
      </c>
      <c r="B842" s="83">
        <v>2036</v>
      </c>
      <c r="C842" s="83" t="s">
        <v>370</v>
      </c>
      <c r="D842" s="83" t="s">
        <v>297</v>
      </c>
      <c r="E842" s="83">
        <v>2132.9</v>
      </c>
      <c r="F842" s="83">
        <v>0</v>
      </c>
      <c r="G842" s="83">
        <v>0</v>
      </c>
      <c r="H842" s="83">
        <v>1333.5</v>
      </c>
      <c r="I842" s="83">
        <v>667.64276923076898</v>
      </c>
      <c r="J842" s="83">
        <v>0</v>
      </c>
      <c r="K842" s="83">
        <v>0</v>
      </c>
      <c r="L842" s="83">
        <v>13478.6318441234</v>
      </c>
      <c r="M842" s="83">
        <v>942.05818181818199</v>
      </c>
      <c r="N842" s="83">
        <v>0</v>
      </c>
      <c r="O842" s="83">
        <v>0</v>
      </c>
      <c r="P842" s="83">
        <v>111.148853715011</v>
      </c>
      <c r="Q842" s="83">
        <v>0</v>
      </c>
      <c r="R842" s="83">
        <v>0</v>
      </c>
      <c r="S842" s="83">
        <v>0</v>
      </c>
      <c r="T842" s="83">
        <v>192</v>
      </c>
      <c r="U842" s="83">
        <v>1626.1</v>
      </c>
      <c r="V842" s="83">
        <v>43723.009360587297</v>
      </c>
      <c r="W842" s="83">
        <v>0</v>
      </c>
      <c r="X842" s="83">
        <v>0</v>
      </c>
      <c r="Y842" s="83">
        <v>0</v>
      </c>
      <c r="Z842" s="83">
        <v>0</v>
      </c>
      <c r="AA842" s="83">
        <v>1402776.07946664</v>
      </c>
      <c r="AB842" s="83">
        <v>93256894.392080501</v>
      </c>
      <c r="AC842" s="83">
        <v>116814.599999999</v>
      </c>
      <c r="AD842" s="83">
        <v>0</v>
      </c>
      <c r="AE842" s="83">
        <v>953310.96576000005</v>
      </c>
      <c r="AF842" s="83">
        <v>17036441.48976</v>
      </c>
      <c r="AG842" s="83">
        <v>0</v>
      </c>
      <c r="AH842" s="83">
        <v>0</v>
      </c>
      <c r="AI842" s="83">
        <v>1521825.44113561</v>
      </c>
      <c r="AJ842" s="83">
        <v>0</v>
      </c>
      <c r="AK842" s="83">
        <v>0</v>
      </c>
      <c r="AL842" s="83">
        <v>0</v>
      </c>
      <c r="AM842" s="83">
        <v>0</v>
      </c>
      <c r="AN842" s="83">
        <v>114331785.97756299</v>
      </c>
      <c r="AO842" s="83">
        <v>34.005627901546802</v>
      </c>
      <c r="AP842" s="83">
        <v>297.42934224975801</v>
      </c>
    </row>
    <row r="843" spans="1:42" x14ac:dyDescent="0.2">
      <c r="A843" s="83" t="s">
        <v>369</v>
      </c>
      <c r="B843" s="83">
        <v>2038</v>
      </c>
      <c r="C843" s="83" t="s">
        <v>370</v>
      </c>
      <c r="D843" s="83" t="s">
        <v>297</v>
      </c>
      <c r="E843" s="83">
        <v>2132.9</v>
      </c>
      <c r="F843" s="83">
        <v>0</v>
      </c>
      <c r="G843" s="83">
        <v>0</v>
      </c>
      <c r="H843" s="83">
        <v>1333.5</v>
      </c>
      <c r="I843" s="83">
        <v>667.64276923076898</v>
      </c>
      <c r="J843" s="83">
        <v>0</v>
      </c>
      <c r="K843" s="83">
        <v>0</v>
      </c>
      <c r="L843" s="83">
        <v>13970.1263553074</v>
      </c>
      <c r="M843" s="83">
        <v>997.447272727273</v>
      </c>
      <c r="N843" s="83">
        <v>0</v>
      </c>
      <c r="O843" s="83">
        <v>0</v>
      </c>
      <c r="P843" s="83">
        <v>111.148853715011</v>
      </c>
      <c r="Q843" s="83">
        <v>0</v>
      </c>
      <c r="R843" s="83">
        <v>0</v>
      </c>
      <c r="S843" s="83">
        <v>0</v>
      </c>
      <c r="T843" s="83">
        <v>192</v>
      </c>
      <c r="U843" s="83">
        <v>1626.1</v>
      </c>
      <c r="V843" s="83">
        <v>40905.647040547999</v>
      </c>
      <c r="W843" s="83">
        <v>0</v>
      </c>
      <c r="X843" s="83">
        <v>0</v>
      </c>
      <c r="Y843" s="83">
        <v>0</v>
      </c>
      <c r="Z843" s="83">
        <v>0</v>
      </c>
      <c r="AA843" s="83">
        <v>1485253.46068392</v>
      </c>
      <c r="AB843" s="83">
        <v>96229726.276311398</v>
      </c>
      <c r="AC843" s="83">
        <v>116814.599999999</v>
      </c>
      <c r="AD843" s="83">
        <v>0</v>
      </c>
      <c r="AE843" s="83">
        <v>953310.96576000005</v>
      </c>
      <c r="AF843" s="83">
        <v>17036441.48976</v>
      </c>
      <c r="AG843" s="83">
        <v>0</v>
      </c>
      <c r="AH843" s="83">
        <v>0</v>
      </c>
      <c r="AI843" s="83">
        <v>1500596.8457478499</v>
      </c>
      <c r="AJ843" s="83">
        <v>0</v>
      </c>
      <c r="AK843" s="83">
        <v>0</v>
      </c>
      <c r="AL843" s="83">
        <v>0</v>
      </c>
      <c r="AM843" s="83">
        <v>0</v>
      </c>
      <c r="AN843" s="83">
        <v>117363049.285303</v>
      </c>
      <c r="AO843" s="83">
        <v>35.007802203681102</v>
      </c>
      <c r="AP843" s="83">
        <v>298.28640629964298</v>
      </c>
    </row>
    <row r="844" spans="1:42" x14ac:dyDescent="0.2">
      <c r="A844" s="83" t="s">
        <v>369</v>
      </c>
      <c r="B844" s="83">
        <v>2040</v>
      </c>
      <c r="C844" s="83" t="s">
        <v>370</v>
      </c>
      <c r="D844" s="83" t="s">
        <v>297</v>
      </c>
      <c r="E844" s="83">
        <v>2132.9</v>
      </c>
      <c r="F844" s="83">
        <v>0</v>
      </c>
      <c r="G844" s="83">
        <v>0</v>
      </c>
      <c r="H844" s="83">
        <v>1333.5</v>
      </c>
      <c r="I844" s="83">
        <v>667.64276923076898</v>
      </c>
      <c r="J844" s="83">
        <v>0</v>
      </c>
      <c r="K844" s="83">
        <v>0</v>
      </c>
      <c r="L844" s="83">
        <v>14609.2338325296</v>
      </c>
      <c r="M844" s="83">
        <v>1052.4245454545501</v>
      </c>
      <c r="N844" s="83">
        <v>0</v>
      </c>
      <c r="O844" s="83">
        <v>0</v>
      </c>
      <c r="P844" s="83">
        <v>111.148853715011</v>
      </c>
      <c r="Q844" s="83">
        <v>0</v>
      </c>
      <c r="R844" s="83">
        <v>0</v>
      </c>
      <c r="S844" s="83">
        <v>0</v>
      </c>
      <c r="T844" s="83">
        <v>192</v>
      </c>
      <c r="U844" s="83">
        <v>1626.1</v>
      </c>
      <c r="V844" s="83">
        <v>47112.371041230297</v>
      </c>
      <c r="W844" s="83">
        <v>0</v>
      </c>
      <c r="X844" s="83">
        <v>0</v>
      </c>
      <c r="Y844" s="83">
        <v>0</v>
      </c>
      <c r="Z844" s="83">
        <v>0</v>
      </c>
      <c r="AA844" s="83">
        <v>1567117.6221386699</v>
      </c>
      <c r="AB844" s="83">
        <v>100274314.046672</v>
      </c>
      <c r="AC844" s="83">
        <v>116814.599999999</v>
      </c>
      <c r="AD844" s="83">
        <v>0</v>
      </c>
      <c r="AE844" s="83">
        <v>953310.96576000005</v>
      </c>
      <c r="AF844" s="83">
        <v>17036441.48976</v>
      </c>
      <c r="AG844" s="83">
        <v>0</v>
      </c>
      <c r="AH844" s="83">
        <v>0</v>
      </c>
      <c r="AI844" s="83">
        <v>1479548.7664983501</v>
      </c>
      <c r="AJ844" s="83">
        <v>0</v>
      </c>
      <c r="AK844" s="83">
        <v>0</v>
      </c>
      <c r="AL844" s="83">
        <v>0</v>
      </c>
      <c r="AM844" s="83">
        <v>0</v>
      </c>
      <c r="AN844" s="83">
        <v>121474659.86187001</v>
      </c>
      <c r="AO844" s="83">
        <v>36.4133866314776</v>
      </c>
      <c r="AP844" s="83">
        <v>299.76117383562399</v>
      </c>
    </row>
    <row r="845" spans="1:42" x14ac:dyDescent="0.2">
      <c r="A845" s="83" t="s">
        <v>369</v>
      </c>
      <c r="B845" s="83">
        <v>2042</v>
      </c>
      <c r="C845" s="83" t="s">
        <v>370</v>
      </c>
      <c r="D845" s="83" t="s">
        <v>297</v>
      </c>
      <c r="E845" s="83">
        <v>2132.9</v>
      </c>
      <c r="F845" s="83">
        <v>0</v>
      </c>
      <c r="G845" s="83">
        <v>0</v>
      </c>
      <c r="H845" s="83">
        <v>1333.5</v>
      </c>
      <c r="I845" s="83">
        <v>667.64276923076898</v>
      </c>
      <c r="J845" s="83">
        <v>0</v>
      </c>
      <c r="K845" s="83">
        <v>0</v>
      </c>
      <c r="L845" s="83">
        <v>15775.4593640109</v>
      </c>
      <c r="M845" s="83">
        <v>1108.53090909091</v>
      </c>
      <c r="N845" s="83">
        <v>0</v>
      </c>
      <c r="O845" s="83">
        <v>0</v>
      </c>
      <c r="P845" s="83">
        <v>0</v>
      </c>
      <c r="Q845" s="83">
        <v>0</v>
      </c>
      <c r="R845" s="83">
        <v>0</v>
      </c>
      <c r="S845" s="83">
        <v>0</v>
      </c>
      <c r="T845" s="83">
        <v>192</v>
      </c>
      <c r="U845" s="83">
        <v>1626.1</v>
      </c>
      <c r="V845" s="83">
        <v>0</v>
      </c>
      <c r="W845" s="83">
        <v>0</v>
      </c>
      <c r="X845" s="83">
        <v>0</v>
      </c>
      <c r="Y845" s="83">
        <v>0</v>
      </c>
      <c r="Z845" s="83">
        <v>0</v>
      </c>
      <c r="AA845" s="83">
        <v>1650663.0616178401</v>
      </c>
      <c r="AB845" s="83">
        <v>105710686.770485</v>
      </c>
      <c r="AC845" s="83">
        <v>116814.599999999</v>
      </c>
      <c r="AD845" s="83">
        <v>0</v>
      </c>
      <c r="AE845" s="83">
        <v>953310.96576000005</v>
      </c>
      <c r="AF845" s="83">
        <v>17036441.48976</v>
      </c>
      <c r="AG845" s="83">
        <v>0</v>
      </c>
      <c r="AH845" s="83">
        <v>0</v>
      </c>
      <c r="AI845" s="83">
        <v>1458975.6731972501</v>
      </c>
      <c r="AJ845" s="83">
        <v>0</v>
      </c>
      <c r="AK845" s="83">
        <v>0</v>
      </c>
      <c r="AL845" s="83">
        <v>0</v>
      </c>
      <c r="AM845" s="83">
        <v>0</v>
      </c>
      <c r="AN845" s="83">
        <v>126926892.560821</v>
      </c>
      <c r="AO845" s="83">
        <v>38.184047756066498</v>
      </c>
      <c r="AP845" s="83">
        <v>300.83496874209999</v>
      </c>
    </row>
    <row r="846" spans="1:42" x14ac:dyDescent="0.2">
      <c r="A846" s="83" t="s">
        <v>369</v>
      </c>
      <c r="B846" s="83">
        <v>2044</v>
      </c>
      <c r="C846" s="83" t="s">
        <v>370</v>
      </c>
      <c r="D846" s="83" t="s">
        <v>297</v>
      </c>
      <c r="E846" s="83">
        <v>2132.9</v>
      </c>
      <c r="F846" s="83">
        <v>0</v>
      </c>
      <c r="G846" s="83">
        <v>0</v>
      </c>
      <c r="H846" s="83">
        <v>1333.5</v>
      </c>
      <c r="I846" s="83">
        <v>705.02399999999898</v>
      </c>
      <c r="J846" s="83">
        <v>0</v>
      </c>
      <c r="K846" s="83">
        <v>0</v>
      </c>
      <c r="L846" s="83">
        <v>15841.228726065099</v>
      </c>
      <c r="M846" s="83">
        <v>1174.20727272726</v>
      </c>
      <c r="N846" s="83">
        <v>0</v>
      </c>
      <c r="O846" s="83">
        <v>0</v>
      </c>
      <c r="P846" s="83">
        <v>12.8111219043308</v>
      </c>
      <c r="Q846" s="83">
        <v>0</v>
      </c>
      <c r="R846" s="83">
        <v>0</v>
      </c>
      <c r="S846" s="83">
        <v>0</v>
      </c>
      <c r="T846" s="83">
        <v>192</v>
      </c>
      <c r="U846" s="83">
        <v>1626.1</v>
      </c>
      <c r="V846" s="83">
        <v>19552.991761465801</v>
      </c>
      <c r="W846" s="83">
        <v>0</v>
      </c>
      <c r="X846" s="83">
        <v>0</v>
      </c>
      <c r="Y846" s="83">
        <v>0</v>
      </c>
      <c r="Z846" s="83">
        <v>0</v>
      </c>
      <c r="AA846" s="83">
        <v>1748458.75372428</v>
      </c>
      <c r="AB846" s="83">
        <v>105714053.508311</v>
      </c>
      <c r="AC846" s="83">
        <v>116814.599999999</v>
      </c>
      <c r="AD846" s="83">
        <v>0</v>
      </c>
      <c r="AE846" s="83">
        <v>953310.96576000005</v>
      </c>
      <c r="AF846" s="83">
        <v>17036441.48976</v>
      </c>
      <c r="AG846" s="83">
        <v>0</v>
      </c>
      <c r="AH846" s="83">
        <v>0</v>
      </c>
      <c r="AI846" s="83">
        <v>1538922.71569264</v>
      </c>
      <c r="AJ846" s="83">
        <v>0</v>
      </c>
      <c r="AK846" s="83">
        <v>0</v>
      </c>
      <c r="AL846" s="83">
        <v>0</v>
      </c>
      <c r="AM846" s="83">
        <v>0</v>
      </c>
      <c r="AN846" s="83">
        <v>127127555.02500901</v>
      </c>
      <c r="AO846" s="83">
        <v>38.170268974387596</v>
      </c>
      <c r="AP846" s="83">
        <v>300.25173509298099</v>
      </c>
    </row>
    <row r="847" spans="1:42" x14ac:dyDescent="0.2">
      <c r="A847" s="83" t="s">
        <v>369</v>
      </c>
      <c r="B847" s="83">
        <v>2046</v>
      </c>
      <c r="C847" s="83" t="s">
        <v>370</v>
      </c>
      <c r="D847" s="83" t="s">
        <v>297</v>
      </c>
      <c r="E847" s="83">
        <v>0</v>
      </c>
      <c r="F847" s="83">
        <v>0</v>
      </c>
      <c r="G847" s="83">
        <v>0</v>
      </c>
      <c r="H847" s="83">
        <v>1333.5</v>
      </c>
      <c r="I847" s="83">
        <v>723.66307692307601</v>
      </c>
      <c r="J847" s="83">
        <v>0</v>
      </c>
      <c r="K847" s="83">
        <v>0</v>
      </c>
      <c r="L847" s="83">
        <v>19475.2674731365</v>
      </c>
      <c r="M847" s="83">
        <v>1236.6709090909101</v>
      </c>
      <c r="N847" s="83">
        <v>0</v>
      </c>
      <c r="O847" s="83">
        <v>0</v>
      </c>
      <c r="P847" s="83">
        <v>764.55175840501397</v>
      </c>
      <c r="Q847" s="83">
        <v>0</v>
      </c>
      <c r="R847" s="83">
        <v>0</v>
      </c>
      <c r="S847" s="83">
        <v>0</v>
      </c>
      <c r="T847" s="83">
        <v>192</v>
      </c>
      <c r="U847" s="83">
        <v>1295.4000000000001</v>
      </c>
      <c r="V847" s="83">
        <v>249497.32893818701</v>
      </c>
      <c r="W847" s="83">
        <v>0</v>
      </c>
      <c r="X847" s="83">
        <v>0</v>
      </c>
      <c r="Y847" s="83">
        <v>0</v>
      </c>
      <c r="Z847" s="83">
        <v>0</v>
      </c>
      <c r="AA847" s="83">
        <v>1841470.5194713799</v>
      </c>
      <c r="AB847" s="83">
        <v>130631622.79741099</v>
      </c>
      <c r="AC847" s="83">
        <v>116814.599999999</v>
      </c>
      <c r="AD847" s="83">
        <v>0</v>
      </c>
      <c r="AE847" s="83">
        <v>953310.96576000005</v>
      </c>
      <c r="AF847" s="83">
        <v>0</v>
      </c>
      <c r="AG847" s="83">
        <v>0</v>
      </c>
      <c r="AH847" s="83">
        <v>0</v>
      </c>
      <c r="AI847" s="83">
        <v>1570423.7533429901</v>
      </c>
      <c r="AJ847" s="83">
        <v>0</v>
      </c>
      <c r="AK847" s="83">
        <v>0</v>
      </c>
      <c r="AL847" s="83">
        <v>0</v>
      </c>
      <c r="AM847" s="83">
        <v>0</v>
      </c>
      <c r="AN847" s="83">
        <v>135363139.96492299</v>
      </c>
      <c r="AO847" s="83">
        <v>47.0181552188617</v>
      </c>
      <c r="AP847" s="83">
        <v>347.34829017002198</v>
      </c>
    </row>
    <row r="848" spans="1:42" x14ac:dyDescent="0.2">
      <c r="A848" s="83" t="s">
        <v>369</v>
      </c>
      <c r="B848" s="83">
        <v>2048</v>
      </c>
      <c r="C848" s="83" t="s">
        <v>370</v>
      </c>
      <c r="D848" s="83" t="s">
        <v>297</v>
      </c>
      <c r="E848" s="83">
        <v>0</v>
      </c>
      <c r="F848" s="83">
        <v>0</v>
      </c>
      <c r="G848" s="83">
        <v>0</v>
      </c>
      <c r="H848" s="83">
        <v>1333.5</v>
      </c>
      <c r="I848" s="83">
        <v>724.76307692307603</v>
      </c>
      <c r="J848" s="83">
        <v>0</v>
      </c>
      <c r="K848" s="83">
        <v>0</v>
      </c>
      <c r="L848" s="83">
        <v>19796.737180038101</v>
      </c>
      <c r="M848" s="83">
        <v>1308.72</v>
      </c>
      <c r="N848" s="83">
        <v>0</v>
      </c>
      <c r="O848" s="83">
        <v>0</v>
      </c>
      <c r="P848" s="83">
        <v>764.89803965657995</v>
      </c>
      <c r="Q848" s="83">
        <v>0</v>
      </c>
      <c r="R848" s="83">
        <v>0</v>
      </c>
      <c r="S848" s="83">
        <v>0</v>
      </c>
      <c r="T848" s="83">
        <v>192</v>
      </c>
      <c r="U848" s="83">
        <v>1075.4000000000001</v>
      </c>
      <c r="V848" s="83">
        <v>470639.93024944398</v>
      </c>
      <c r="W848" s="83">
        <v>0</v>
      </c>
      <c r="X848" s="83">
        <v>0</v>
      </c>
      <c r="Y848" s="83">
        <v>0</v>
      </c>
      <c r="Z848" s="83">
        <v>0</v>
      </c>
      <c r="AA848" s="83">
        <v>1948755.5505079201</v>
      </c>
      <c r="AB848" s="83">
        <v>127555370.494215</v>
      </c>
      <c r="AC848" s="83">
        <v>116814.599999999</v>
      </c>
      <c r="AD848" s="83">
        <v>0</v>
      </c>
      <c r="AE848" s="83">
        <v>953310.96576000005</v>
      </c>
      <c r="AF848" s="83">
        <v>0</v>
      </c>
      <c r="AG848" s="83">
        <v>0</v>
      </c>
      <c r="AH848" s="83">
        <v>0</v>
      </c>
      <c r="AI848" s="83">
        <v>1552419.7341002901</v>
      </c>
      <c r="AJ848" s="83">
        <v>0</v>
      </c>
      <c r="AK848" s="83">
        <v>0</v>
      </c>
      <c r="AL848" s="83">
        <v>0</v>
      </c>
      <c r="AM848" s="83">
        <v>0</v>
      </c>
      <c r="AN848" s="83">
        <v>132597311.274832</v>
      </c>
      <c r="AO848" s="83">
        <v>45.903838075289599</v>
      </c>
      <c r="AP848" s="83">
        <v>346.18981059235301</v>
      </c>
    </row>
    <row r="849" spans="1:42" x14ac:dyDescent="0.2">
      <c r="A849" s="83" t="s">
        <v>369</v>
      </c>
      <c r="B849" s="83">
        <v>2050</v>
      </c>
      <c r="C849" s="83" t="s">
        <v>370</v>
      </c>
      <c r="D849" s="83" t="s">
        <v>297</v>
      </c>
      <c r="E849" s="83">
        <v>0</v>
      </c>
      <c r="F849" s="83">
        <v>0</v>
      </c>
      <c r="G849" s="83">
        <v>0</v>
      </c>
      <c r="H849" s="83">
        <v>1189.9000000000001</v>
      </c>
      <c r="I849" s="83">
        <v>654.76307692307603</v>
      </c>
      <c r="J849" s="83">
        <v>0</v>
      </c>
      <c r="K849" s="83">
        <v>0</v>
      </c>
      <c r="L849" s="83">
        <v>20135.182615312599</v>
      </c>
      <c r="M849" s="83">
        <v>1394.21181818182</v>
      </c>
      <c r="N849" s="83">
        <v>0</v>
      </c>
      <c r="O849" s="83">
        <v>0</v>
      </c>
      <c r="P849" s="83">
        <v>766.73304384221797</v>
      </c>
      <c r="Q849" s="83">
        <v>0</v>
      </c>
      <c r="R849" s="83">
        <v>0</v>
      </c>
      <c r="S849" s="83">
        <v>0</v>
      </c>
      <c r="T849" s="83">
        <v>192</v>
      </c>
      <c r="U849" s="83">
        <v>659.2</v>
      </c>
      <c r="V849" s="83">
        <v>203358.99679522801</v>
      </c>
      <c r="W849" s="83">
        <v>0</v>
      </c>
      <c r="X849" s="83">
        <v>0</v>
      </c>
      <c r="Y849" s="83">
        <v>0</v>
      </c>
      <c r="Z849" s="83">
        <v>0</v>
      </c>
      <c r="AA849" s="83">
        <v>2076057.5365743299</v>
      </c>
      <c r="AB849" s="83">
        <v>128043836.367503</v>
      </c>
      <c r="AC849" s="83">
        <v>104235.239999999</v>
      </c>
      <c r="AD849" s="83">
        <v>0</v>
      </c>
      <c r="AE849" s="83">
        <v>953310.96576000005</v>
      </c>
      <c r="AF849" s="83">
        <v>0</v>
      </c>
      <c r="AG849" s="83">
        <v>0</v>
      </c>
      <c r="AH849" s="83">
        <v>0</v>
      </c>
      <c r="AI849" s="83">
        <v>1398935.41088945</v>
      </c>
      <c r="AJ849" s="83">
        <v>0</v>
      </c>
      <c r="AK849" s="83">
        <v>0</v>
      </c>
      <c r="AL849" s="83">
        <v>0</v>
      </c>
      <c r="AM849" s="83">
        <v>0</v>
      </c>
      <c r="AN849" s="83">
        <v>132779734.51752201</v>
      </c>
      <c r="AO849" s="83">
        <v>46.0266432545599</v>
      </c>
      <c r="AP849" s="83">
        <v>346.63906673563798</v>
      </c>
    </row>
    <row r="850" spans="1:42" x14ac:dyDescent="0.2">
      <c r="A850" s="83" t="s">
        <v>371</v>
      </c>
      <c r="B850" s="83">
        <v>2020</v>
      </c>
      <c r="C850" s="83" t="s">
        <v>358</v>
      </c>
      <c r="D850" s="83" t="s">
        <v>297</v>
      </c>
      <c r="E850" s="83">
        <v>0</v>
      </c>
      <c r="F850" s="83">
        <v>0</v>
      </c>
      <c r="G850" s="83">
        <v>0</v>
      </c>
      <c r="H850" s="83">
        <v>433.1</v>
      </c>
      <c r="I850" s="83">
        <v>15.3</v>
      </c>
      <c r="J850" s="83">
        <v>0</v>
      </c>
      <c r="K850" s="83">
        <v>2.8</v>
      </c>
      <c r="L850" s="83">
        <v>278</v>
      </c>
      <c r="M850" s="83">
        <v>6.6590909090909101</v>
      </c>
      <c r="N850" s="83">
        <v>0</v>
      </c>
      <c r="O850" s="83">
        <v>0</v>
      </c>
      <c r="P850" s="83">
        <v>2</v>
      </c>
      <c r="Q850" s="83">
        <v>0</v>
      </c>
      <c r="R850" s="83">
        <v>0</v>
      </c>
      <c r="S850" s="83">
        <v>0</v>
      </c>
      <c r="T850" s="83">
        <v>0</v>
      </c>
      <c r="U850" s="83">
        <v>171</v>
      </c>
      <c r="V850" s="83">
        <v>0</v>
      </c>
      <c r="W850" s="83">
        <v>12815.281919999999</v>
      </c>
      <c r="X850" s="83">
        <v>0</v>
      </c>
      <c r="Y850" s="83">
        <v>0</v>
      </c>
      <c r="Z850" s="83">
        <v>0</v>
      </c>
      <c r="AA850" s="83">
        <v>12997.160776500001</v>
      </c>
      <c r="AB850" s="83">
        <v>1033605.64799999</v>
      </c>
      <c r="AC850" s="83">
        <v>37939.56</v>
      </c>
      <c r="AD850" s="83">
        <v>0</v>
      </c>
      <c r="AE850" s="83">
        <v>0</v>
      </c>
      <c r="AF850" s="83">
        <v>0</v>
      </c>
      <c r="AG850" s="83">
        <v>0</v>
      </c>
      <c r="AH850" s="83">
        <v>0</v>
      </c>
      <c r="AI850" s="83">
        <v>42655.332028516903</v>
      </c>
      <c r="AJ850" s="83">
        <v>0</v>
      </c>
      <c r="AK850" s="83">
        <v>0</v>
      </c>
      <c r="AL850" s="83">
        <v>0</v>
      </c>
      <c r="AM850" s="83">
        <v>0</v>
      </c>
      <c r="AN850" s="83">
        <v>1140012.98272501</v>
      </c>
      <c r="AO850" s="83">
        <v>0.40041813248399999</v>
      </c>
      <c r="AP850" s="83">
        <v>351.23997581752502</v>
      </c>
    </row>
    <row r="851" spans="1:42" x14ac:dyDescent="0.2">
      <c r="A851" s="83" t="s">
        <v>371</v>
      </c>
      <c r="B851" s="83">
        <v>2022</v>
      </c>
      <c r="C851" s="83" t="s">
        <v>358</v>
      </c>
      <c r="D851" s="83" t="s">
        <v>297</v>
      </c>
      <c r="E851" s="83">
        <v>0</v>
      </c>
      <c r="F851" s="83">
        <v>0</v>
      </c>
      <c r="G851" s="83">
        <v>0</v>
      </c>
      <c r="H851" s="83">
        <v>433.1</v>
      </c>
      <c r="I851" s="83">
        <v>15.3</v>
      </c>
      <c r="J851" s="83">
        <v>0</v>
      </c>
      <c r="K851" s="83">
        <v>2.8</v>
      </c>
      <c r="L851" s="83">
        <v>278</v>
      </c>
      <c r="M851" s="83">
        <v>9.5527272727272692</v>
      </c>
      <c r="N851" s="83">
        <v>0</v>
      </c>
      <c r="O851" s="83">
        <v>0</v>
      </c>
      <c r="P851" s="83">
        <v>2</v>
      </c>
      <c r="Q851" s="83">
        <v>0</v>
      </c>
      <c r="R851" s="83">
        <v>0</v>
      </c>
      <c r="S851" s="83">
        <v>0</v>
      </c>
      <c r="T851" s="83">
        <v>0</v>
      </c>
      <c r="U851" s="83">
        <v>97</v>
      </c>
      <c r="V851" s="83">
        <v>0</v>
      </c>
      <c r="W851" s="83">
        <v>12815.281919999999</v>
      </c>
      <c r="X851" s="83">
        <v>0</v>
      </c>
      <c r="Y851" s="83">
        <v>0</v>
      </c>
      <c r="Z851" s="83">
        <v>0</v>
      </c>
      <c r="AA851" s="83">
        <v>18644.937261359999</v>
      </c>
      <c r="AB851" s="83">
        <v>1033605.64799999</v>
      </c>
      <c r="AC851" s="83">
        <v>37939.56</v>
      </c>
      <c r="AD851" s="83">
        <v>0</v>
      </c>
      <c r="AE851" s="83">
        <v>0</v>
      </c>
      <c r="AF851" s="83">
        <v>0</v>
      </c>
      <c r="AG851" s="83">
        <v>0</v>
      </c>
      <c r="AH851" s="83">
        <v>0</v>
      </c>
      <c r="AI851" s="83">
        <v>42063.258242194497</v>
      </c>
      <c r="AJ851" s="83">
        <v>0</v>
      </c>
      <c r="AK851" s="83">
        <v>0</v>
      </c>
      <c r="AL851" s="83">
        <v>0</v>
      </c>
      <c r="AM851" s="83">
        <v>0</v>
      </c>
      <c r="AN851" s="83">
        <v>1145068.68542355</v>
      </c>
      <c r="AO851" s="83">
        <v>0.40041813248399999</v>
      </c>
      <c r="AP851" s="83">
        <v>349.689182475449</v>
      </c>
    </row>
    <row r="852" spans="1:42" x14ac:dyDescent="0.2">
      <c r="A852" s="83" t="s">
        <v>371</v>
      </c>
      <c r="B852" s="83">
        <v>2024</v>
      </c>
      <c r="C852" s="83" t="s">
        <v>358</v>
      </c>
      <c r="D852" s="83" t="s">
        <v>297</v>
      </c>
      <c r="E852" s="83">
        <v>0</v>
      </c>
      <c r="F852" s="83">
        <v>0</v>
      </c>
      <c r="G852" s="83">
        <v>0</v>
      </c>
      <c r="H852" s="83">
        <v>433.1</v>
      </c>
      <c r="I852" s="83">
        <v>15.3</v>
      </c>
      <c r="J852" s="83">
        <v>0</v>
      </c>
      <c r="K852" s="83">
        <v>2.8</v>
      </c>
      <c r="L852" s="83">
        <v>278</v>
      </c>
      <c r="M852" s="83">
        <v>16.545454545454501</v>
      </c>
      <c r="N852" s="83">
        <v>0</v>
      </c>
      <c r="O852" s="83">
        <v>0</v>
      </c>
      <c r="P852" s="83">
        <v>2</v>
      </c>
      <c r="Q852" s="83">
        <v>0</v>
      </c>
      <c r="R852" s="83">
        <v>0</v>
      </c>
      <c r="S852" s="83">
        <v>0</v>
      </c>
      <c r="T852" s="83">
        <v>0</v>
      </c>
      <c r="U852" s="83">
        <v>0</v>
      </c>
      <c r="V852" s="83">
        <v>0</v>
      </c>
      <c r="W852" s="83">
        <v>12815.281919999999</v>
      </c>
      <c r="X852" s="83">
        <v>0</v>
      </c>
      <c r="Y852" s="83">
        <v>0</v>
      </c>
      <c r="Z852" s="83">
        <v>0</v>
      </c>
      <c r="AA852" s="83">
        <v>32293.286843999998</v>
      </c>
      <c r="AB852" s="83">
        <v>1033605.64799999</v>
      </c>
      <c r="AC852" s="83">
        <v>37939.56</v>
      </c>
      <c r="AD852" s="83">
        <v>0</v>
      </c>
      <c r="AE852" s="83">
        <v>0</v>
      </c>
      <c r="AF852" s="83">
        <v>0</v>
      </c>
      <c r="AG852" s="83">
        <v>0</v>
      </c>
      <c r="AH852" s="83">
        <v>0</v>
      </c>
      <c r="AI852" s="83">
        <v>41475.591118181197</v>
      </c>
      <c r="AJ852" s="83">
        <v>0</v>
      </c>
      <c r="AK852" s="83">
        <v>0</v>
      </c>
      <c r="AL852" s="83">
        <v>0</v>
      </c>
      <c r="AM852" s="83">
        <v>0</v>
      </c>
      <c r="AN852" s="83">
        <v>1158129.36788218</v>
      </c>
      <c r="AO852" s="83">
        <v>0.40041813248399999</v>
      </c>
      <c r="AP852" s="83">
        <v>345.74559940244501</v>
      </c>
    </row>
    <row r="853" spans="1:42" x14ac:dyDescent="0.2">
      <c r="A853" s="83" t="s">
        <v>371</v>
      </c>
      <c r="B853" s="83">
        <v>2026</v>
      </c>
      <c r="C853" s="83" t="s">
        <v>358</v>
      </c>
      <c r="D853" s="83" t="s">
        <v>297</v>
      </c>
      <c r="E853" s="83">
        <v>0</v>
      </c>
      <c r="F853" s="83">
        <v>0</v>
      </c>
      <c r="G853" s="83">
        <v>0</v>
      </c>
      <c r="H853" s="83">
        <v>433.1</v>
      </c>
      <c r="I853" s="83">
        <v>15.3</v>
      </c>
      <c r="J853" s="83">
        <v>0</v>
      </c>
      <c r="K853" s="83">
        <v>2.8</v>
      </c>
      <c r="L853" s="83">
        <v>278</v>
      </c>
      <c r="M853" s="83">
        <v>32.8763636363636</v>
      </c>
      <c r="N853" s="83">
        <v>0</v>
      </c>
      <c r="O853" s="83">
        <v>0</v>
      </c>
      <c r="P853" s="83">
        <v>0</v>
      </c>
      <c r="Q853" s="83">
        <v>0</v>
      </c>
      <c r="R853" s="83">
        <v>0</v>
      </c>
      <c r="S853" s="83">
        <v>0</v>
      </c>
      <c r="T853" s="83">
        <v>0</v>
      </c>
      <c r="U853" s="83">
        <v>0</v>
      </c>
      <c r="V853" s="83">
        <v>0</v>
      </c>
      <c r="W853" s="83">
        <v>12815.281919999999</v>
      </c>
      <c r="X853" s="83">
        <v>0</v>
      </c>
      <c r="Y853" s="83">
        <v>0</v>
      </c>
      <c r="Z853" s="83">
        <v>0</v>
      </c>
      <c r="AA853" s="83">
        <v>64167.82557288</v>
      </c>
      <c r="AB853" s="83">
        <v>1033605.64799999</v>
      </c>
      <c r="AC853" s="83">
        <v>37939.56</v>
      </c>
      <c r="AD853" s="83">
        <v>0</v>
      </c>
      <c r="AE853" s="83">
        <v>0</v>
      </c>
      <c r="AF853" s="83">
        <v>0</v>
      </c>
      <c r="AG853" s="83">
        <v>0</v>
      </c>
      <c r="AH853" s="83">
        <v>0</v>
      </c>
      <c r="AI853" s="83">
        <v>40746.0155243599</v>
      </c>
      <c r="AJ853" s="83">
        <v>0</v>
      </c>
      <c r="AK853" s="83">
        <v>0</v>
      </c>
      <c r="AL853" s="83">
        <v>0</v>
      </c>
      <c r="AM853" s="83">
        <v>0</v>
      </c>
      <c r="AN853" s="83">
        <v>1189274.3310172299</v>
      </c>
      <c r="AO853" s="83">
        <v>0.40041813248399999</v>
      </c>
      <c r="AP853" s="83">
        <v>336.69114185076501</v>
      </c>
    </row>
    <row r="854" spans="1:42" x14ac:dyDescent="0.2">
      <c r="A854" s="83" t="s">
        <v>371</v>
      </c>
      <c r="B854" s="83">
        <v>2028</v>
      </c>
      <c r="C854" s="83" t="s">
        <v>358</v>
      </c>
      <c r="D854" s="83" t="s">
        <v>297</v>
      </c>
      <c r="E854" s="83">
        <v>0</v>
      </c>
      <c r="F854" s="83">
        <v>0</v>
      </c>
      <c r="G854" s="83">
        <v>0</v>
      </c>
      <c r="H854" s="83">
        <v>433.1</v>
      </c>
      <c r="I854" s="83">
        <v>224.85323103566299</v>
      </c>
      <c r="J854" s="83">
        <v>0</v>
      </c>
      <c r="K854" s="83">
        <v>2.8</v>
      </c>
      <c r="L854" s="83">
        <v>278</v>
      </c>
      <c r="M854" s="83">
        <v>62.37</v>
      </c>
      <c r="N854" s="83">
        <v>0</v>
      </c>
      <c r="O854" s="83">
        <v>0</v>
      </c>
      <c r="P854" s="83">
        <v>50.091444679367498</v>
      </c>
      <c r="Q854" s="83">
        <v>0</v>
      </c>
      <c r="R854" s="83">
        <v>0</v>
      </c>
      <c r="S854" s="83">
        <v>0</v>
      </c>
      <c r="T854" s="83">
        <v>0</v>
      </c>
      <c r="U854" s="83">
        <v>0</v>
      </c>
      <c r="V854" s="83">
        <v>102874.188210755</v>
      </c>
      <c r="W854" s="83">
        <v>12815.281919999999</v>
      </c>
      <c r="X854" s="83">
        <v>0</v>
      </c>
      <c r="Y854" s="83">
        <v>0</v>
      </c>
      <c r="Z854" s="83">
        <v>0</v>
      </c>
      <c r="AA854" s="83">
        <v>121733.27090694</v>
      </c>
      <c r="AB854" s="83">
        <v>918668.76</v>
      </c>
      <c r="AC854" s="83">
        <v>37939.56</v>
      </c>
      <c r="AD854" s="83">
        <v>0</v>
      </c>
      <c r="AE854" s="83">
        <v>0</v>
      </c>
      <c r="AF854" s="83">
        <v>0</v>
      </c>
      <c r="AG854" s="83">
        <v>0</v>
      </c>
      <c r="AH854" s="83">
        <v>0</v>
      </c>
      <c r="AI854" s="83">
        <v>644193.62461065303</v>
      </c>
      <c r="AJ854" s="83">
        <v>0</v>
      </c>
      <c r="AK854" s="83">
        <v>0</v>
      </c>
      <c r="AL854" s="83">
        <v>0</v>
      </c>
      <c r="AM854" s="83">
        <v>0</v>
      </c>
      <c r="AN854" s="83">
        <v>1838224.68564834</v>
      </c>
      <c r="AO854" s="83">
        <v>0.35869604214</v>
      </c>
      <c r="AP854" s="83">
        <v>195.13177303104601</v>
      </c>
    </row>
    <row r="855" spans="1:42" x14ac:dyDescent="0.2">
      <c r="A855" s="83" t="s">
        <v>371</v>
      </c>
      <c r="B855" s="83">
        <v>2030</v>
      </c>
      <c r="C855" s="83" t="s">
        <v>358</v>
      </c>
      <c r="D855" s="83" t="s">
        <v>297</v>
      </c>
      <c r="E855" s="83">
        <v>0</v>
      </c>
      <c r="F855" s="83">
        <v>0</v>
      </c>
      <c r="G855" s="83">
        <v>0</v>
      </c>
      <c r="H855" s="83">
        <v>369.1</v>
      </c>
      <c r="I855" s="83">
        <v>1040.2049230769201</v>
      </c>
      <c r="J855" s="83">
        <v>0</v>
      </c>
      <c r="K855" s="83">
        <v>2.8</v>
      </c>
      <c r="L855" s="83">
        <v>278</v>
      </c>
      <c r="M855" s="83">
        <v>109.173636363635</v>
      </c>
      <c r="N855" s="83">
        <v>0</v>
      </c>
      <c r="O855" s="83">
        <v>0</v>
      </c>
      <c r="P855" s="83">
        <v>251.07831501511799</v>
      </c>
      <c r="Q855" s="83">
        <v>0</v>
      </c>
      <c r="R855" s="83">
        <v>0</v>
      </c>
      <c r="S855" s="83">
        <v>0</v>
      </c>
      <c r="T855" s="83">
        <v>0</v>
      </c>
      <c r="U855" s="83">
        <v>0</v>
      </c>
      <c r="V855" s="83">
        <v>460553.58064414101</v>
      </c>
      <c r="W855" s="83">
        <v>12815.281919999999</v>
      </c>
      <c r="X855" s="83">
        <v>0</v>
      </c>
      <c r="Y855" s="83">
        <v>0</v>
      </c>
      <c r="Z855" s="83">
        <v>0</v>
      </c>
      <c r="AA855" s="83">
        <v>213084.23683422001</v>
      </c>
      <c r="AB855" s="83">
        <v>918668.76</v>
      </c>
      <c r="AC855" s="83">
        <v>32333.16</v>
      </c>
      <c r="AD855" s="83">
        <v>0</v>
      </c>
      <c r="AE855" s="83">
        <v>0</v>
      </c>
      <c r="AF855" s="83">
        <v>0</v>
      </c>
      <c r="AG855" s="83">
        <v>0</v>
      </c>
      <c r="AH855" s="83">
        <v>0</v>
      </c>
      <c r="AI855" s="83">
        <v>3052661.9337291</v>
      </c>
      <c r="AJ855" s="83">
        <v>0</v>
      </c>
      <c r="AK855" s="83">
        <v>0</v>
      </c>
      <c r="AL855" s="83">
        <v>0</v>
      </c>
      <c r="AM855" s="83">
        <v>0</v>
      </c>
      <c r="AN855" s="83">
        <v>4690116.9531274699</v>
      </c>
      <c r="AO855" s="83">
        <v>0.35290294901999902</v>
      </c>
      <c r="AP855" s="83">
        <v>75.243955011543207</v>
      </c>
    </row>
    <row r="856" spans="1:42" x14ac:dyDescent="0.2">
      <c r="A856" s="83" t="s">
        <v>371</v>
      </c>
      <c r="B856" s="83">
        <v>2032</v>
      </c>
      <c r="C856" s="83" t="s">
        <v>358</v>
      </c>
      <c r="D856" s="83" t="s">
        <v>297</v>
      </c>
      <c r="E856" s="83">
        <v>0</v>
      </c>
      <c r="F856" s="83">
        <v>0</v>
      </c>
      <c r="G856" s="83">
        <v>0</v>
      </c>
      <c r="H856" s="83">
        <v>369.1</v>
      </c>
      <c r="I856" s="83">
        <v>2293.9274660302099</v>
      </c>
      <c r="J856" s="83">
        <v>0</v>
      </c>
      <c r="K856" s="83">
        <v>2.8</v>
      </c>
      <c r="L856" s="83">
        <v>278</v>
      </c>
      <c r="M856" s="83">
        <v>164.506363636364</v>
      </c>
      <c r="N856" s="83">
        <v>0</v>
      </c>
      <c r="O856" s="83">
        <v>0</v>
      </c>
      <c r="P856" s="83">
        <v>1037.20371</v>
      </c>
      <c r="Q856" s="83">
        <v>0</v>
      </c>
      <c r="R856" s="83">
        <v>0</v>
      </c>
      <c r="S856" s="83">
        <v>0</v>
      </c>
      <c r="T856" s="83">
        <v>0</v>
      </c>
      <c r="U856" s="83">
        <v>0</v>
      </c>
      <c r="V856" s="83">
        <v>1724992.97733545</v>
      </c>
      <c r="W856" s="83">
        <v>12815.281919999999</v>
      </c>
      <c r="X856" s="83">
        <v>0</v>
      </c>
      <c r="Y856" s="83">
        <v>0</v>
      </c>
      <c r="Z856" s="83">
        <v>0</v>
      </c>
      <c r="AA856" s="83">
        <v>321082.21469394001</v>
      </c>
      <c r="AB856" s="83">
        <v>635826.58200000005</v>
      </c>
      <c r="AC856" s="83">
        <v>32333.16</v>
      </c>
      <c r="AD856" s="83">
        <v>0</v>
      </c>
      <c r="AE856" s="83">
        <v>0</v>
      </c>
      <c r="AF856" s="83">
        <v>0</v>
      </c>
      <c r="AG856" s="83">
        <v>0</v>
      </c>
      <c r="AH856" s="83">
        <v>0</v>
      </c>
      <c r="AI856" s="83">
        <v>7023376.1258682497</v>
      </c>
      <c r="AJ856" s="83">
        <v>0</v>
      </c>
      <c r="AK856" s="83">
        <v>0</v>
      </c>
      <c r="AL856" s="83">
        <v>0</v>
      </c>
      <c r="AM856" s="83">
        <v>0</v>
      </c>
      <c r="AN856" s="83">
        <v>9750426.3418176491</v>
      </c>
      <c r="AO856" s="83">
        <v>0.25023123840599998</v>
      </c>
      <c r="AP856" s="83">
        <v>25.663620198104301</v>
      </c>
    </row>
    <row r="857" spans="1:42" x14ac:dyDescent="0.2">
      <c r="A857" s="83" t="s">
        <v>371</v>
      </c>
      <c r="B857" s="83">
        <v>2034</v>
      </c>
      <c r="C857" s="83" t="s">
        <v>358</v>
      </c>
      <c r="D857" s="83" t="s">
        <v>297</v>
      </c>
      <c r="E857" s="83">
        <v>0</v>
      </c>
      <c r="F857" s="83">
        <v>0</v>
      </c>
      <c r="G857" s="83">
        <v>0</v>
      </c>
      <c r="H857" s="83">
        <v>369.1</v>
      </c>
      <c r="I857" s="83">
        <v>2294.1213081383598</v>
      </c>
      <c r="J857" s="83">
        <v>0</v>
      </c>
      <c r="K857" s="83">
        <v>2.8</v>
      </c>
      <c r="L857" s="83">
        <v>278</v>
      </c>
      <c r="M857" s="83">
        <v>221.17090909090899</v>
      </c>
      <c r="N857" s="83">
        <v>0</v>
      </c>
      <c r="O857" s="83">
        <v>0</v>
      </c>
      <c r="P857" s="83">
        <v>1037.8067169999499</v>
      </c>
      <c r="Q857" s="83">
        <v>0</v>
      </c>
      <c r="R857" s="83">
        <v>0</v>
      </c>
      <c r="S857" s="83">
        <v>0</v>
      </c>
      <c r="T857" s="83">
        <v>0</v>
      </c>
      <c r="U857" s="83">
        <v>0</v>
      </c>
      <c r="V857" s="83">
        <v>1515477.69766076</v>
      </c>
      <c r="W857" s="83">
        <v>12815.281919999999</v>
      </c>
      <c r="X857" s="83">
        <v>0</v>
      </c>
      <c r="Y857" s="83">
        <v>0</v>
      </c>
      <c r="Z857" s="83">
        <v>0</v>
      </c>
      <c r="AA857" s="83">
        <v>431653.69649447699</v>
      </c>
      <c r="AB857" s="83">
        <v>592825.78200000001</v>
      </c>
      <c r="AC857" s="83">
        <v>32333.16</v>
      </c>
      <c r="AD857" s="83">
        <v>0</v>
      </c>
      <c r="AE857" s="83">
        <v>0</v>
      </c>
      <c r="AF857" s="83">
        <v>0</v>
      </c>
      <c r="AG857" s="83">
        <v>0</v>
      </c>
      <c r="AH857" s="83">
        <v>0</v>
      </c>
      <c r="AI857" s="83">
        <v>7070441.1475523002</v>
      </c>
      <c r="AJ857" s="83">
        <v>0</v>
      </c>
      <c r="AK857" s="83">
        <v>0</v>
      </c>
      <c r="AL857" s="83">
        <v>0</v>
      </c>
      <c r="AM857" s="83">
        <v>0</v>
      </c>
      <c r="AN857" s="83">
        <v>9655546.7656275406</v>
      </c>
      <c r="AO857" s="83">
        <v>0.234621948006</v>
      </c>
      <c r="AP857" s="83">
        <v>24.299188197319101</v>
      </c>
    </row>
    <row r="858" spans="1:42" x14ac:dyDescent="0.2">
      <c r="A858" s="83" t="s">
        <v>371</v>
      </c>
      <c r="B858" s="83">
        <v>2036</v>
      </c>
      <c r="C858" s="83" t="s">
        <v>358</v>
      </c>
      <c r="D858" s="83" t="s">
        <v>297</v>
      </c>
      <c r="E858" s="83">
        <v>0</v>
      </c>
      <c r="F858" s="83">
        <v>0</v>
      </c>
      <c r="G858" s="83">
        <v>0</v>
      </c>
      <c r="H858" s="83">
        <v>369.1</v>
      </c>
      <c r="I858" s="83">
        <v>2294.13062855824</v>
      </c>
      <c r="J858" s="83">
        <v>0</v>
      </c>
      <c r="K858" s="83">
        <v>2.8</v>
      </c>
      <c r="L858" s="83">
        <v>278</v>
      </c>
      <c r="M858" s="83">
        <v>272.137272727273</v>
      </c>
      <c r="N858" s="83">
        <v>0</v>
      </c>
      <c r="O858" s="83">
        <v>0</v>
      </c>
      <c r="P858" s="83">
        <v>1043.18280053943</v>
      </c>
      <c r="Q858" s="83">
        <v>0</v>
      </c>
      <c r="R858" s="83">
        <v>0</v>
      </c>
      <c r="S858" s="83">
        <v>0</v>
      </c>
      <c r="T858" s="83">
        <v>0</v>
      </c>
      <c r="U858" s="83">
        <v>0</v>
      </c>
      <c r="V858" s="83">
        <v>1524534.96292526</v>
      </c>
      <c r="W858" s="83">
        <v>12815.281919999999</v>
      </c>
      <c r="X858" s="83">
        <v>0</v>
      </c>
      <c r="Y858" s="83">
        <v>0</v>
      </c>
      <c r="Z858" s="83">
        <v>0</v>
      </c>
      <c r="AA858" s="83">
        <v>531155.36868342001</v>
      </c>
      <c r="AB858" s="83">
        <v>565113.72600000002</v>
      </c>
      <c r="AC858" s="83">
        <v>32333.16</v>
      </c>
      <c r="AD858" s="83">
        <v>0</v>
      </c>
      <c r="AE858" s="83">
        <v>0</v>
      </c>
      <c r="AF858" s="83">
        <v>0</v>
      </c>
      <c r="AG858" s="83">
        <v>0</v>
      </c>
      <c r="AH858" s="83">
        <v>0</v>
      </c>
      <c r="AI858" s="83">
        <v>6972146.30748682</v>
      </c>
      <c r="AJ858" s="83">
        <v>0</v>
      </c>
      <c r="AK858" s="83">
        <v>0</v>
      </c>
      <c r="AL858" s="83">
        <v>0</v>
      </c>
      <c r="AM858" s="83">
        <v>0</v>
      </c>
      <c r="AN858" s="83">
        <v>9638098.8070155103</v>
      </c>
      <c r="AO858" s="83">
        <v>0.224562471678</v>
      </c>
      <c r="AP858" s="83">
        <v>23.2994573073418</v>
      </c>
    </row>
    <row r="859" spans="1:42" x14ac:dyDescent="0.2">
      <c r="A859" s="83" t="s">
        <v>371</v>
      </c>
      <c r="B859" s="83">
        <v>2038</v>
      </c>
      <c r="C859" s="83" t="s">
        <v>358</v>
      </c>
      <c r="D859" s="83" t="s">
        <v>297</v>
      </c>
      <c r="E859" s="83">
        <v>0</v>
      </c>
      <c r="F859" s="83">
        <v>0</v>
      </c>
      <c r="G859" s="83">
        <v>0</v>
      </c>
      <c r="H859" s="83">
        <v>369.1</v>
      </c>
      <c r="I859" s="83">
        <v>2384.7525855372901</v>
      </c>
      <c r="J859" s="83">
        <v>0</v>
      </c>
      <c r="K859" s="83">
        <v>2.8</v>
      </c>
      <c r="L859" s="83">
        <v>278</v>
      </c>
      <c r="M859" s="83">
        <v>312.36090909090899</v>
      </c>
      <c r="N859" s="83">
        <v>0</v>
      </c>
      <c r="O859" s="83">
        <v>0</v>
      </c>
      <c r="P859" s="83">
        <v>1167.6964960816099</v>
      </c>
      <c r="Q859" s="83">
        <v>0</v>
      </c>
      <c r="R859" s="83">
        <v>0</v>
      </c>
      <c r="S859" s="83">
        <v>0</v>
      </c>
      <c r="T859" s="83">
        <v>0</v>
      </c>
      <c r="U859" s="83">
        <v>0</v>
      </c>
      <c r="V859" s="83">
        <v>1757252.2596455901</v>
      </c>
      <c r="W859" s="83">
        <v>12815.281919999999</v>
      </c>
      <c r="X859" s="83">
        <v>0</v>
      </c>
      <c r="Y859" s="83">
        <v>0</v>
      </c>
      <c r="Z859" s="83">
        <v>0</v>
      </c>
      <c r="AA859" s="83">
        <v>609663.54284273996</v>
      </c>
      <c r="AB859" s="83">
        <v>429279.22200000001</v>
      </c>
      <c r="AC859" s="83">
        <v>32333.16</v>
      </c>
      <c r="AD859" s="83">
        <v>0</v>
      </c>
      <c r="AE859" s="83">
        <v>0</v>
      </c>
      <c r="AF859" s="83">
        <v>0</v>
      </c>
      <c r="AG859" s="83">
        <v>0</v>
      </c>
      <c r="AH859" s="83">
        <v>0</v>
      </c>
      <c r="AI859" s="83">
        <v>7124937.1135687502</v>
      </c>
      <c r="AJ859" s="83">
        <v>0</v>
      </c>
      <c r="AK859" s="83">
        <v>0</v>
      </c>
      <c r="AL859" s="83">
        <v>0</v>
      </c>
      <c r="AM859" s="83">
        <v>0</v>
      </c>
      <c r="AN859" s="83">
        <v>9966280.5799770802</v>
      </c>
      <c r="AO859" s="83">
        <v>0.17525454672599999</v>
      </c>
      <c r="AP859" s="83">
        <v>17.584749427795298</v>
      </c>
    </row>
    <row r="860" spans="1:42" x14ac:dyDescent="0.2">
      <c r="A860" s="83" t="s">
        <v>371</v>
      </c>
      <c r="B860" s="83">
        <v>2040</v>
      </c>
      <c r="C860" s="83" t="s">
        <v>358</v>
      </c>
      <c r="D860" s="83" t="s">
        <v>297</v>
      </c>
      <c r="E860" s="83">
        <v>0</v>
      </c>
      <c r="F860" s="83">
        <v>0</v>
      </c>
      <c r="G860" s="83">
        <v>0</v>
      </c>
      <c r="H860" s="83">
        <v>369.1</v>
      </c>
      <c r="I860" s="83">
        <v>2384.7525855372901</v>
      </c>
      <c r="J860" s="83">
        <v>0</v>
      </c>
      <c r="K860" s="83">
        <v>2.8</v>
      </c>
      <c r="L860" s="83">
        <v>278</v>
      </c>
      <c r="M860" s="83">
        <v>348.85272727272599</v>
      </c>
      <c r="N860" s="83">
        <v>0</v>
      </c>
      <c r="O860" s="83">
        <v>0</v>
      </c>
      <c r="P860" s="83">
        <v>1182.44835177659</v>
      </c>
      <c r="Q860" s="83">
        <v>0</v>
      </c>
      <c r="R860" s="83">
        <v>0</v>
      </c>
      <c r="S860" s="83">
        <v>0</v>
      </c>
      <c r="T860" s="83">
        <v>0</v>
      </c>
      <c r="U860" s="83">
        <v>0</v>
      </c>
      <c r="V860" s="83">
        <v>1759238.9269008399</v>
      </c>
      <c r="W860" s="83">
        <v>12815.281919999999</v>
      </c>
      <c r="X860" s="83">
        <v>0</v>
      </c>
      <c r="Y860" s="83">
        <v>0</v>
      </c>
      <c r="Z860" s="83">
        <v>0</v>
      </c>
      <c r="AA860" s="83">
        <v>680887.98389796005</v>
      </c>
      <c r="AB860" s="83">
        <v>429279.22200000001</v>
      </c>
      <c r="AC860" s="83">
        <v>32333.16</v>
      </c>
      <c r="AD860" s="83">
        <v>0</v>
      </c>
      <c r="AE860" s="83">
        <v>0</v>
      </c>
      <c r="AF860" s="83">
        <v>0</v>
      </c>
      <c r="AG860" s="83">
        <v>0</v>
      </c>
      <c r="AH860" s="83">
        <v>0</v>
      </c>
      <c r="AI860" s="83">
        <v>6996846.6891126595</v>
      </c>
      <c r="AJ860" s="83">
        <v>0</v>
      </c>
      <c r="AK860" s="83">
        <v>0</v>
      </c>
      <c r="AL860" s="83">
        <v>0</v>
      </c>
      <c r="AM860" s="83">
        <v>0</v>
      </c>
      <c r="AN860" s="83">
        <v>9911401.2638314702</v>
      </c>
      <c r="AO860" s="83">
        <v>0.17525454672599999</v>
      </c>
      <c r="AP860" s="83">
        <v>17.682115985510102</v>
      </c>
    </row>
    <row r="861" spans="1:42" x14ac:dyDescent="0.2">
      <c r="A861" s="83" t="s">
        <v>371</v>
      </c>
      <c r="B861" s="83">
        <v>2042</v>
      </c>
      <c r="C861" s="83" t="s">
        <v>358</v>
      </c>
      <c r="D861" s="83" t="s">
        <v>297</v>
      </c>
      <c r="E861" s="83">
        <v>0</v>
      </c>
      <c r="F861" s="83">
        <v>0</v>
      </c>
      <c r="G861" s="83">
        <v>0</v>
      </c>
      <c r="H861" s="83">
        <v>369.1</v>
      </c>
      <c r="I861" s="83">
        <v>2513.34877853732</v>
      </c>
      <c r="J861" s="83">
        <v>0</v>
      </c>
      <c r="K861" s="83">
        <v>2.8</v>
      </c>
      <c r="L861" s="83">
        <v>278</v>
      </c>
      <c r="M861" s="83">
        <v>379.92</v>
      </c>
      <c r="N861" s="83">
        <v>0</v>
      </c>
      <c r="O861" s="83">
        <v>0</v>
      </c>
      <c r="P861" s="83">
        <v>1332.4224175156301</v>
      </c>
      <c r="Q861" s="83">
        <v>0</v>
      </c>
      <c r="R861" s="83">
        <v>0</v>
      </c>
      <c r="S861" s="83">
        <v>0</v>
      </c>
      <c r="T861" s="83">
        <v>0</v>
      </c>
      <c r="U861" s="83">
        <v>0</v>
      </c>
      <c r="V861" s="83">
        <v>2027938.3714082299</v>
      </c>
      <c r="W861" s="83">
        <v>12815.281919999999</v>
      </c>
      <c r="X861" s="83">
        <v>0</v>
      </c>
      <c r="Y861" s="83">
        <v>0</v>
      </c>
      <c r="Z861" s="83">
        <v>0</v>
      </c>
      <c r="AA861" s="83">
        <v>741524.84019503999</v>
      </c>
      <c r="AB861" s="83">
        <v>429279.22200000001</v>
      </c>
      <c r="AC861" s="83">
        <v>32333.16</v>
      </c>
      <c r="AD861" s="83">
        <v>0</v>
      </c>
      <c r="AE861" s="83">
        <v>0</v>
      </c>
      <c r="AF861" s="83">
        <v>0</v>
      </c>
      <c r="AG861" s="83">
        <v>0</v>
      </c>
      <c r="AH861" s="83">
        <v>0</v>
      </c>
      <c r="AI861" s="83">
        <v>7285249.3791579101</v>
      </c>
      <c r="AJ861" s="83">
        <v>0</v>
      </c>
      <c r="AK861" s="83">
        <v>0</v>
      </c>
      <c r="AL861" s="83">
        <v>0</v>
      </c>
      <c r="AM861" s="83">
        <v>0</v>
      </c>
      <c r="AN861" s="83">
        <v>10529140.254681099</v>
      </c>
      <c r="AO861" s="83">
        <v>0.17525454672599999</v>
      </c>
      <c r="AP861" s="83">
        <v>16.6447157590177</v>
      </c>
    </row>
    <row r="862" spans="1:42" x14ac:dyDescent="0.2">
      <c r="A862" s="83" t="s">
        <v>371</v>
      </c>
      <c r="B862" s="83">
        <v>2044</v>
      </c>
      <c r="C862" s="83" t="s">
        <v>358</v>
      </c>
      <c r="D862" s="83" t="s">
        <v>297</v>
      </c>
      <c r="E862" s="83">
        <v>0</v>
      </c>
      <c r="F862" s="83">
        <v>0</v>
      </c>
      <c r="G862" s="83">
        <v>0</v>
      </c>
      <c r="H862" s="83">
        <v>369.1</v>
      </c>
      <c r="I862" s="83">
        <v>3272.54354446555</v>
      </c>
      <c r="J862" s="83">
        <v>0</v>
      </c>
      <c r="K862" s="83">
        <v>2.8</v>
      </c>
      <c r="L862" s="83">
        <v>278</v>
      </c>
      <c r="M862" s="83">
        <v>411.57454545454499</v>
      </c>
      <c r="N862" s="83">
        <v>0</v>
      </c>
      <c r="O862" s="83">
        <v>0</v>
      </c>
      <c r="P862" s="83">
        <v>1813.9312698367601</v>
      </c>
      <c r="Q862" s="83">
        <v>0</v>
      </c>
      <c r="R862" s="83">
        <v>0</v>
      </c>
      <c r="S862" s="83">
        <v>0</v>
      </c>
      <c r="T862" s="83">
        <v>0</v>
      </c>
      <c r="U862" s="83">
        <v>0</v>
      </c>
      <c r="V862" s="83">
        <v>2943864.0235618502</v>
      </c>
      <c r="W862" s="83">
        <v>12815.281919999999</v>
      </c>
      <c r="X862" s="83">
        <v>0</v>
      </c>
      <c r="Y862" s="83">
        <v>0</v>
      </c>
      <c r="Z862" s="83">
        <v>0</v>
      </c>
      <c r="AA862" s="83">
        <v>803307.93073944002</v>
      </c>
      <c r="AB862" s="83">
        <v>424035.22200000001</v>
      </c>
      <c r="AC862" s="83">
        <v>32333.16</v>
      </c>
      <c r="AD862" s="83">
        <v>0</v>
      </c>
      <c r="AE862" s="83">
        <v>0</v>
      </c>
      <c r="AF862" s="83">
        <v>0</v>
      </c>
      <c r="AG862" s="83">
        <v>0</v>
      </c>
      <c r="AH862" s="83">
        <v>0</v>
      </c>
      <c r="AI862" s="83">
        <v>9472047.8492747992</v>
      </c>
      <c r="AJ862" s="83">
        <v>0</v>
      </c>
      <c r="AK862" s="83">
        <v>0</v>
      </c>
      <c r="AL862" s="83">
        <v>0</v>
      </c>
      <c r="AM862" s="83">
        <v>0</v>
      </c>
      <c r="AN862" s="83">
        <v>13688403.467496101</v>
      </c>
      <c r="AO862" s="83">
        <v>0.173350974726</v>
      </c>
      <c r="AP862" s="83">
        <v>12.664075480945</v>
      </c>
    </row>
    <row r="863" spans="1:42" x14ac:dyDescent="0.2">
      <c r="A863" s="83" t="s">
        <v>371</v>
      </c>
      <c r="B863" s="83">
        <v>2046</v>
      </c>
      <c r="C863" s="83" t="s">
        <v>358</v>
      </c>
      <c r="D863" s="83" t="s">
        <v>297</v>
      </c>
      <c r="E863" s="83">
        <v>0</v>
      </c>
      <c r="F863" s="83">
        <v>0</v>
      </c>
      <c r="G863" s="83">
        <v>0</v>
      </c>
      <c r="H863" s="83">
        <v>369.1</v>
      </c>
      <c r="I863" s="83">
        <v>3396.80266827174</v>
      </c>
      <c r="J863" s="83">
        <v>0</v>
      </c>
      <c r="K863" s="83">
        <v>2.8</v>
      </c>
      <c r="L863" s="83">
        <v>278</v>
      </c>
      <c r="M863" s="83">
        <v>431.92545454545399</v>
      </c>
      <c r="N863" s="83">
        <v>0</v>
      </c>
      <c r="O863" s="83">
        <v>0</v>
      </c>
      <c r="P863" s="83">
        <v>1685.4267652737899</v>
      </c>
      <c r="Q863" s="83">
        <v>0</v>
      </c>
      <c r="R863" s="83">
        <v>0</v>
      </c>
      <c r="S863" s="83">
        <v>0</v>
      </c>
      <c r="T863" s="83">
        <v>0</v>
      </c>
      <c r="U863" s="83">
        <v>0</v>
      </c>
      <c r="V863" s="83">
        <v>2707711.8033106402</v>
      </c>
      <c r="W863" s="83">
        <v>12815.281919999999</v>
      </c>
      <c r="X863" s="83">
        <v>0</v>
      </c>
      <c r="Y863" s="83">
        <v>0</v>
      </c>
      <c r="Z863" s="83">
        <v>0</v>
      </c>
      <c r="AA863" s="83">
        <v>843028.67355755996</v>
      </c>
      <c r="AB863" s="83">
        <v>424035.22200000001</v>
      </c>
      <c r="AC863" s="83">
        <v>32333.16</v>
      </c>
      <c r="AD863" s="83">
        <v>0</v>
      </c>
      <c r="AE863" s="83">
        <v>0</v>
      </c>
      <c r="AF863" s="83">
        <v>0</v>
      </c>
      <c r="AG863" s="83">
        <v>0</v>
      </c>
      <c r="AH863" s="83">
        <v>0</v>
      </c>
      <c r="AI863" s="83">
        <v>9642746.8058231398</v>
      </c>
      <c r="AJ863" s="83">
        <v>0</v>
      </c>
      <c r="AK863" s="83">
        <v>0</v>
      </c>
      <c r="AL863" s="83">
        <v>0</v>
      </c>
      <c r="AM863" s="83">
        <v>0</v>
      </c>
      <c r="AN863" s="83">
        <v>13662670.9466113</v>
      </c>
      <c r="AO863" s="83">
        <v>0.173350974726</v>
      </c>
      <c r="AP863" s="83">
        <v>12.687927229118699</v>
      </c>
    </row>
    <row r="864" spans="1:42" x14ac:dyDescent="0.2">
      <c r="A864" s="83" t="s">
        <v>371</v>
      </c>
      <c r="B864" s="83">
        <v>2048</v>
      </c>
      <c r="C864" s="83" t="s">
        <v>358</v>
      </c>
      <c r="D864" s="83" t="s">
        <v>297</v>
      </c>
      <c r="E864" s="83">
        <v>0</v>
      </c>
      <c r="F864" s="83">
        <v>0</v>
      </c>
      <c r="G864" s="83">
        <v>0</v>
      </c>
      <c r="H864" s="83">
        <v>369.1</v>
      </c>
      <c r="I864" s="83">
        <v>3656.0432347485398</v>
      </c>
      <c r="J864" s="83">
        <v>0</v>
      </c>
      <c r="K864" s="83">
        <v>2.8</v>
      </c>
      <c r="L864" s="83">
        <v>278</v>
      </c>
      <c r="M864" s="83">
        <v>477.29090909090797</v>
      </c>
      <c r="N864" s="83">
        <v>0</v>
      </c>
      <c r="O864" s="83">
        <v>0</v>
      </c>
      <c r="P864" s="83">
        <v>1385.59783555178</v>
      </c>
      <c r="Q864" s="83">
        <v>0</v>
      </c>
      <c r="R864" s="83">
        <v>0</v>
      </c>
      <c r="S864" s="83">
        <v>0</v>
      </c>
      <c r="T864" s="83">
        <v>0</v>
      </c>
      <c r="U864" s="83">
        <v>0</v>
      </c>
      <c r="V864" s="83">
        <v>2485372.8816100401</v>
      </c>
      <c r="W864" s="83">
        <v>12815.281919999999</v>
      </c>
      <c r="X864" s="83">
        <v>0</v>
      </c>
      <c r="Y864" s="83">
        <v>0</v>
      </c>
      <c r="Z864" s="83">
        <v>0</v>
      </c>
      <c r="AA864" s="83">
        <v>931572.60762839997</v>
      </c>
      <c r="AB864" s="83">
        <v>246859.78200000001</v>
      </c>
      <c r="AC864" s="83">
        <v>32333.16</v>
      </c>
      <c r="AD864" s="83">
        <v>0</v>
      </c>
      <c r="AE864" s="83">
        <v>0</v>
      </c>
      <c r="AF864" s="83">
        <v>0</v>
      </c>
      <c r="AG864" s="83">
        <v>0</v>
      </c>
      <c r="AH864" s="83">
        <v>0</v>
      </c>
      <c r="AI864" s="83">
        <v>10037056.2364213</v>
      </c>
      <c r="AJ864" s="83">
        <v>0</v>
      </c>
      <c r="AK864" s="83">
        <v>0</v>
      </c>
      <c r="AL864" s="83">
        <v>0</v>
      </c>
      <c r="AM864" s="83">
        <v>0</v>
      </c>
      <c r="AN864" s="83">
        <v>13746009.9495798</v>
      </c>
      <c r="AO864" s="83">
        <v>0.109036290006</v>
      </c>
      <c r="AP864" s="83">
        <v>7.9322138137498399</v>
      </c>
    </row>
    <row r="865" spans="1:42" x14ac:dyDescent="0.2">
      <c r="A865" s="83" t="s">
        <v>371</v>
      </c>
      <c r="B865" s="83">
        <v>2050</v>
      </c>
      <c r="C865" s="83" t="s">
        <v>358</v>
      </c>
      <c r="D865" s="83" t="s">
        <v>297</v>
      </c>
      <c r="E865" s="83">
        <v>0</v>
      </c>
      <c r="F865" s="83">
        <v>0</v>
      </c>
      <c r="G865" s="83">
        <v>0</v>
      </c>
      <c r="H865" s="83">
        <v>369.1</v>
      </c>
      <c r="I865" s="83">
        <v>3656.0432347485398</v>
      </c>
      <c r="J865" s="83">
        <v>0</v>
      </c>
      <c r="K865" s="83">
        <v>2.8</v>
      </c>
      <c r="L865" s="83">
        <v>278</v>
      </c>
      <c r="M865" s="83">
        <v>520.40272727272702</v>
      </c>
      <c r="N865" s="83">
        <v>0</v>
      </c>
      <c r="O865" s="83">
        <v>0</v>
      </c>
      <c r="P865" s="83">
        <v>1482.96249214985</v>
      </c>
      <c r="Q865" s="83">
        <v>0</v>
      </c>
      <c r="R865" s="83">
        <v>0</v>
      </c>
      <c r="S865" s="83">
        <v>0</v>
      </c>
      <c r="T865" s="83">
        <v>0</v>
      </c>
      <c r="U865" s="83">
        <v>0</v>
      </c>
      <c r="V865" s="83">
        <v>2617557.71853877</v>
      </c>
      <c r="W865" s="83">
        <v>12815.281919999999</v>
      </c>
      <c r="X865" s="83">
        <v>0</v>
      </c>
      <c r="Y865" s="83">
        <v>0</v>
      </c>
      <c r="Z865" s="83">
        <v>0</v>
      </c>
      <c r="AA865" s="83">
        <v>1015669.07213406</v>
      </c>
      <c r="AB865" s="83">
        <v>246859.78200000001</v>
      </c>
      <c r="AC865" s="83">
        <v>32333.16</v>
      </c>
      <c r="AD865" s="83">
        <v>0</v>
      </c>
      <c r="AE865" s="83">
        <v>0</v>
      </c>
      <c r="AF865" s="83">
        <v>0</v>
      </c>
      <c r="AG865" s="83">
        <v>0</v>
      </c>
      <c r="AH865" s="83">
        <v>0</v>
      </c>
      <c r="AI865" s="83">
        <v>9978920.7742340602</v>
      </c>
      <c r="AJ865" s="83">
        <v>0</v>
      </c>
      <c r="AK865" s="83">
        <v>0</v>
      </c>
      <c r="AL865" s="83">
        <v>0</v>
      </c>
      <c r="AM865" s="83">
        <v>0</v>
      </c>
      <c r="AN865" s="83">
        <v>13904155.788826801</v>
      </c>
      <c r="AO865" s="83">
        <v>0.109036290006</v>
      </c>
      <c r="AP865" s="83">
        <v>7.8419928302025603</v>
      </c>
    </row>
    <row r="866" spans="1:42" x14ac:dyDescent="0.2">
      <c r="A866" s="83" t="s">
        <v>372</v>
      </c>
      <c r="B866" s="83">
        <v>2020</v>
      </c>
      <c r="C866" s="83" t="s">
        <v>358</v>
      </c>
      <c r="D866" s="83" t="s">
        <v>297</v>
      </c>
      <c r="E866" s="83">
        <v>0</v>
      </c>
      <c r="F866" s="83">
        <v>650</v>
      </c>
      <c r="G866" s="83">
        <v>0</v>
      </c>
      <c r="H866" s="83">
        <v>402</v>
      </c>
      <c r="I866" s="83">
        <v>1015</v>
      </c>
      <c r="J866" s="83">
        <v>9255.4</v>
      </c>
      <c r="K866" s="83">
        <v>0</v>
      </c>
      <c r="L866" s="83">
        <v>212</v>
      </c>
      <c r="M866" s="83">
        <v>12.660909090909</v>
      </c>
      <c r="N866" s="83">
        <v>0</v>
      </c>
      <c r="O866" s="83">
        <v>0</v>
      </c>
      <c r="P866" s="83">
        <v>227.446804192857</v>
      </c>
      <c r="Q866" s="83">
        <v>0</v>
      </c>
      <c r="R866" s="83">
        <v>0</v>
      </c>
      <c r="S866" s="83">
        <v>0</v>
      </c>
      <c r="T866" s="83">
        <v>0</v>
      </c>
      <c r="U866" s="83">
        <v>0</v>
      </c>
      <c r="V866" s="83">
        <v>487553.199982466</v>
      </c>
      <c r="W866" s="83">
        <v>0</v>
      </c>
      <c r="X866" s="83">
        <v>0</v>
      </c>
      <c r="Y866" s="83">
        <v>287040</v>
      </c>
      <c r="Z866" s="83">
        <v>0</v>
      </c>
      <c r="AA866" s="83">
        <v>22093.71453026</v>
      </c>
      <c r="AB866" s="83">
        <v>8056</v>
      </c>
      <c r="AC866" s="83">
        <v>35215.199999999997</v>
      </c>
      <c r="AD866" s="83">
        <v>0</v>
      </c>
      <c r="AE866" s="83">
        <v>0</v>
      </c>
      <c r="AF866" s="83">
        <v>0</v>
      </c>
      <c r="AG866" s="83">
        <v>0</v>
      </c>
      <c r="AH866" s="83">
        <v>0</v>
      </c>
      <c r="AI866" s="83">
        <v>2719491.1873595701</v>
      </c>
      <c r="AJ866" s="83">
        <v>0</v>
      </c>
      <c r="AK866" s="83">
        <v>29023039.989006601</v>
      </c>
      <c r="AL866" s="83">
        <v>0</v>
      </c>
      <c r="AM866" s="83">
        <v>0</v>
      </c>
      <c r="AN866" s="83">
        <v>32582489.290878899</v>
      </c>
      <c r="AO866" s="83">
        <v>0.34835662895999903</v>
      </c>
      <c r="AP866" s="83">
        <v>10.691528994303001</v>
      </c>
    </row>
    <row r="867" spans="1:42" x14ac:dyDescent="0.2">
      <c r="A867" s="83" t="s">
        <v>372</v>
      </c>
      <c r="B867" s="83">
        <v>2022</v>
      </c>
      <c r="C867" s="83" t="s">
        <v>358</v>
      </c>
      <c r="D867" s="83" t="s">
        <v>297</v>
      </c>
      <c r="E867" s="83">
        <v>0</v>
      </c>
      <c r="F867" s="83">
        <v>650</v>
      </c>
      <c r="G867" s="83">
        <v>0</v>
      </c>
      <c r="H867" s="83">
        <v>402</v>
      </c>
      <c r="I867" s="83">
        <v>1035</v>
      </c>
      <c r="J867" s="83">
        <v>9255.4</v>
      </c>
      <c r="K867" s="83">
        <v>0</v>
      </c>
      <c r="L867" s="83">
        <v>1618.6</v>
      </c>
      <c r="M867" s="83">
        <v>18.560909090909099</v>
      </c>
      <c r="N867" s="83">
        <v>0</v>
      </c>
      <c r="O867" s="83">
        <v>0</v>
      </c>
      <c r="P867" s="83">
        <v>227.446804192857</v>
      </c>
      <c r="Q867" s="83">
        <v>0</v>
      </c>
      <c r="R867" s="83">
        <v>0</v>
      </c>
      <c r="S867" s="83">
        <v>0</v>
      </c>
      <c r="T867" s="83">
        <v>0</v>
      </c>
      <c r="U867" s="83">
        <v>0</v>
      </c>
      <c r="V867" s="83">
        <v>8915.91472435998</v>
      </c>
      <c r="W867" s="83">
        <v>0</v>
      </c>
      <c r="X867" s="83">
        <v>0</v>
      </c>
      <c r="Y867" s="83">
        <v>423276.82035924098</v>
      </c>
      <c r="Z867" s="83">
        <v>0</v>
      </c>
      <c r="AA867" s="83">
        <v>32389.414056459998</v>
      </c>
      <c r="AB867" s="83">
        <v>10543343.7136</v>
      </c>
      <c r="AC867" s="83">
        <v>35215.199999999997</v>
      </c>
      <c r="AD867" s="83">
        <v>0</v>
      </c>
      <c r="AE867" s="83">
        <v>0</v>
      </c>
      <c r="AF867" s="83">
        <v>0</v>
      </c>
      <c r="AG867" s="83">
        <v>0</v>
      </c>
      <c r="AH867" s="83">
        <v>0</v>
      </c>
      <c r="AI867" s="83">
        <v>2736598.4374928498</v>
      </c>
      <c r="AJ867" s="83">
        <v>0</v>
      </c>
      <c r="AK867" s="83">
        <v>30843844.508741699</v>
      </c>
      <c r="AL867" s="83">
        <v>0</v>
      </c>
      <c r="AM867" s="83">
        <v>0</v>
      </c>
      <c r="AN867" s="83">
        <v>44623584.008974597</v>
      </c>
      <c r="AO867" s="83">
        <v>4.2690372171564004</v>
      </c>
      <c r="AP867" s="83">
        <v>95.667735166628702</v>
      </c>
    </row>
    <row r="868" spans="1:42" x14ac:dyDescent="0.2">
      <c r="A868" s="83" t="s">
        <v>372</v>
      </c>
      <c r="B868" s="83">
        <v>2024</v>
      </c>
      <c r="C868" s="83" t="s">
        <v>358</v>
      </c>
      <c r="D868" s="83" t="s">
        <v>297</v>
      </c>
      <c r="E868" s="83">
        <v>0</v>
      </c>
      <c r="F868" s="83">
        <v>0</v>
      </c>
      <c r="G868" s="83">
        <v>0</v>
      </c>
      <c r="H868" s="83">
        <v>402</v>
      </c>
      <c r="I868" s="83">
        <v>1280.84676923077</v>
      </c>
      <c r="J868" s="83">
        <v>9255.4</v>
      </c>
      <c r="K868" s="83">
        <v>0</v>
      </c>
      <c r="L868" s="83">
        <v>1618.6</v>
      </c>
      <c r="M868" s="83">
        <v>26.687272727272699</v>
      </c>
      <c r="N868" s="83">
        <v>0</v>
      </c>
      <c r="O868" s="83">
        <v>0</v>
      </c>
      <c r="P868" s="83">
        <v>227.446804192857</v>
      </c>
      <c r="Q868" s="83">
        <v>0</v>
      </c>
      <c r="R868" s="83">
        <v>0</v>
      </c>
      <c r="S868" s="83">
        <v>0</v>
      </c>
      <c r="T868" s="83">
        <v>0</v>
      </c>
      <c r="U868" s="83">
        <v>0</v>
      </c>
      <c r="V868" s="83">
        <v>8915.91472435998</v>
      </c>
      <c r="W868" s="83">
        <v>0</v>
      </c>
      <c r="X868" s="83">
        <v>0</v>
      </c>
      <c r="Y868" s="83">
        <v>0</v>
      </c>
      <c r="Z868" s="83">
        <v>0</v>
      </c>
      <c r="AA868" s="83">
        <v>46570.193419280004</v>
      </c>
      <c r="AB868" s="83">
        <v>10458146.0926142</v>
      </c>
      <c r="AC868" s="83">
        <v>35215.199999999997</v>
      </c>
      <c r="AD868" s="83">
        <v>0</v>
      </c>
      <c r="AE868" s="83">
        <v>0</v>
      </c>
      <c r="AF868" s="83">
        <v>0</v>
      </c>
      <c r="AG868" s="83">
        <v>0</v>
      </c>
      <c r="AH868" s="83">
        <v>0</v>
      </c>
      <c r="AI868" s="83">
        <v>3382928.3881175802</v>
      </c>
      <c r="AJ868" s="83">
        <v>0</v>
      </c>
      <c r="AK868" s="83">
        <v>30689660.208154101</v>
      </c>
      <c r="AL868" s="83">
        <v>0</v>
      </c>
      <c r="AM868" s="83">
        <v>0</v>
      </c>
      <c r="AN868" s="83">
        <v>44621435.997029603</v>
      </c>
      <c r="AO868" s="83">
        <v>3.7787223391251601</v>
      </c>
      <c r="AP868" s="83">
        <v>84.684014637644196</v>
      </c>
    </row>
    <row r="869" spans="1:42" x14ac:dyDescent="0.2">
      <c r="A869" s="83" t="s">
        <v>372</v>
      </c>
      <c r="B869" s="83">
        <v>2026</v>
      </c>
      <c r="C869" s="83" t="s">
        <v>358</v>
      </c>
      <c r="D869" s="83" t="s">
        <v>297</v>
      </c>
      <c r="E869" s="83">
        <v>0</v>
      </c>
      <c r="F869" s="83">
        <v>0</v>
      </c>
      <c r="G869" s="83">
        <v>0</v>
      </c>
      <c r="H869" s="83">
        <v>402</v>
      </c>
      <c r="I869" s="83">
        <v>1280.84676923077</v>
      </c>
      <c r="J869" s="83">
        <v>9255.4</v>
      </c>
      <c r="K869" s="83">
        <v>0</v>
      </c>
      <c r="L869" s="83">
        <v>1618.6</v>
      </c>
      <c r="M869" s="83">
        <v>38.2454545454545</v>
      </c>
      <c r="N869" s="83">
        <v>0</v>
      </c>
      <c r="O869" s="83">
        <v>0</v>
      </c>
      <c r="P869" s="83">
        <v>227.446804192857</v>
      </c>
      <c r="Q869" s="83">
        <v>0</v>
      </c>
      <c r="R869" s="83">
        <v>0</v>
      </c>
      <c r="S869" s="83">
        <v>0</v>
      </c>
      <c r="T869" s="83">
        <v>0</v>
      </c>
      <c r="U869" s="83">
        <v>0</v>
      </c>
      <c r="V869" s="83">
        <v>0</v>
      </c>
      <c r="W869" s="83">
        <v>0</v>
      </c>
      <c r="X869" s="83">
        <v>0</v>
      </c>
      <c r="Y869" s="83">
        <v>0</v>
      </c>
      <c r="Z869" s="83">
        <v>0</v>
      </c>
      <c r="AA869" s="83">
        <v>66739.611566599997</v>
      </c>
      <c r="AB869" s="83">
        <v>9723196.5190566294</v>
      </c>
      <c r="AC869" s="83">
        <v>35215.199999999997</v>
      </c>
      <c r="AD869" s="83">
        <v>0</v>
      </c>
      <c r="AE869" s="83">
        <v>0</v>
      </c>
      <c r="AF869" s="83">
        <v>0</v>
      </c>
      <c r="AG869" s="83">
        <v>0</v>
      </c>
      <c r="AH869" s="83">
        <v>0</v>
      </c>
      <c r="AI869" s="83">
        <v>3342650.8471071101</v>
      </c>
      <c r="AJ869" s="83">
        <v>0</v>
      </c>
      <c r="AK869" s="83">
        <v>30584609.761113599</v>
      </c>
      <c r="AL869" s="83">
        <v>0</v>
      </c>
      <c r="AM869" s="83">
        <v>0</v>
      </c>
      <c r="AN869" s="83">
        <v>43752411.938843898</v>
      </c>
      <c r="AO869" s="83">
        <v>3.5155368968341798</v>
      </c>
      <c r="AP869" s="83">
        <v>80.350699333972898</v>
      </c>
    </row>
    <row r="870" spans="1:42" x14ac:dyDescent="0.2">
      <c r="A870" s="83" t="s">
        <v>372</v>
      </c>
      <c r="B870" s="83">
        <v>2028</v>
      </c>
      <c r="C870" s="83" t="s">
        <v>358</v>
      </c>
      <c r="D870" s="83" t="s">
        <v>297</v>
      </c>
      <c r="E870" s="83">
        <v>0</v>
      </c>
      <c r="F870" s="83">
        <v>0</v>
      </c>
      <c r="G870" s="83">
        <v>0</v>
      </c>
      <c r="H870" s="83">
        <v>402</v>
      </c>
      <c r="I870" s="83">
        <v>3635.0485003096001</v>
      </c>
      <c r="J870" s="83">
        <v>9221.1</v>
      </c>
      <c r="K870" s="83">
        <v>0</v>
      </c>
      <c r="L870" s="83">
        <v>1618.6</v>
      </c>
      <c r="M870" s="83">
        <v>54.404545454545399</v>
      </c>
      <c r="N870" s="83">
        <v>0</v>
      </c>
      <c r="O870" s="83">
        <v>0</v>
      </c>
      <c r="P870" s="83">
        <v>227.446804192857</v>
      </c>
      <c r="Q870" s="83">
        <v>0</v>
      </c>
      <c r="R870" s="83">
        <v>0</v>
      </c>
      <c r="S870" s="83">
        <v>0</v>
      </c>
      <c r="T870" s="83">
        <v>0</v>
      </c>
      <c r="U870" s="83">
        <v>0</v>
      </c>
      <c r="V870" s="83">
        <v>0</v>
      </c>
      <c r="W870" s="83">
        <v>0</v>
      </c>
      <c r="X870" s="83">
        <v>0</v>
      </c>
      <c r="Y870" s="83">
        <v>0</v>
      </c>
      <c r="Z870" s="83">
        <v>0</v>
      </c>
      <c r="AA870" s="83">
        <v>94937.771671099996</v>
      </c>
      <c r="AB870" s="83">
        <v>9695268.9977233708</v>
      </c>
      <c r="AC870" s="83">
        <v>35215.199999999997</v>
      </c>
      <c r="AD870" s="83">
        <v>0</v>
      </c>
      <c r="AE870" s="83">
        <v>0</v>
      </c>
      <c r="AF870" s="83">
        <v>0</v>
      </c>
      <c r="AG870" s="83">
        <v>0</v>
      </c>
      <c r="AH870" s="83">
        <v>0</v>
      </c>
      <c r="AI870" s="83">
        <v>9801974.4356968794</v>
      </c>
      <c r="AJ870" s="83">
        <v>0</v>
      </c>
      <c r="AK870" s="83">
        <v>30215680.712411001</v>
      </c>
      <c r="AL870" s="83">
        <v>0</v>
      </c>
      <c r="AM870" s="83">
        <v>0</v>
      </c>
      <c r="AN870" s="83">
        <v>49843077.117502302</v>
      </c>
      <c r="AO870" s="83">
        <v>3.5041963386447401</v>
      </c>
      <c r="AP870" s="83">
        <v>70.304574703198696</v>
      </c>
    </row>
    <row r="871" spans="1:42" x14ac:dyDescent="0.2">
      <c r="A871" s="83" t="s">
        <v>372</v>
      </c>
      <c r="B871" s="83">
        <v>2030</v>
      </c>
      <c r="C871" s="83" t="s">
        <v>358</v>
      </c>
      <c r="D871" s="83" t="s">
        <v>297</v>
      </c>
      <c r="E871" s="83">
        <v>0</v>
      </c>
      <c r="F871" s="83">
        <v>0</v>
      </c>
      <c r="G871" s="83">
        <v>0</v>
      </c>
      <c r="H871" s="83">
        <v>402</v>
      </c>
      <c r="I871" s="83">
        <v>4404.3070680565897</v>
      </c>
      <c r="J871" s="83">
        <v>9146.1</v>
      </c>
      <c r="K871" s="83">
        <v>0</v>
      </c>
      <c r="L871" s="83">
        <v>1618.6</v>
      </c>
      <c r="M871" s="83">
        <v>77.025454545454494</v>
      </c>
      <c r="N871" s="83">
        <v>0</v>
      </c>
      <c r="O871" s="83">
        <v>0</v>
      </c>
      <c r="P871" s="83">
        <v>227.446804192857</v>
      </c>
      <c r="Q871" s="83">
        <v>0</v>
      </c>
      <c r="R871" s="83">
        <v>0</v>
      </c>
      <c r="S871" s="83">
        <v>0</v>
      </c>
      <c r="T871" s="83">
        <v>0</v>
      </c>
      <c r="U871" s="83">
        <v>0</v>
      </c>
      <c r="V871" s="83">
        <v>0</v>
      </c>
      <c r="W871" s="83">
        <v>0</v>
      </c>
      <c r="X871" s="83">
        <v>0</v>
      </c>
      <c r="Y871" s="83">
        <v>0</v>
      </c>
      <c r="Z871" s="83">
        <v>0</v>
      </c>
      <c r="AA871" s="83">
        <v>134412.02302863999</v>
      </c>
      <c r="AB871" s="83">
        <v>9836288.6626665294</v>
      </c>
      <c r="AC871" s="83">
        <v>35215.199999999997</v>
      </c>
      <c r="AD871" s="83">
        <v>0</v>
      </c>
      <c r="AE871" s="83">
        <v>0</v>
      </c>
      <c r="AF871" s="83">
        <v>0</v>
      </c>
      <c r="AG871" s="83">
        <v>0</v>
      </c>
      <c r="AH871" s="83">
        <v>0</v>
      </c>
      <c r="AI871" s="83">
        <v>11830365.846940299</v>
      </c>
      <c r="AJ871" s="83">
        <v>0</v>
      </c>
      <c r="AK871" s="83">
        <v>29944193.104293399</v>
      </c>
      <c r="AL871" s="83">
        <v>0</v>
      </c>
      <c r="AM871" s="83">
        <v>0</v>
      </c>
      <c r="AN871" s="83">
        <v>51780474.836928897</v>
      </c>
      <c r="AO871" s="83">
        <v>3.5546954806608899</v>
      </c>
      <c r="AP871" s="83">
        <v>68.6493411243449</v>
      </c>
    </row>
    <row r="872" spans="1:42" x14ac:dyDescent="0.2">
      <c r="A872" s="83" t="s">
        <v>372</v>
      </c>
      <c r="B872" s="83">
        <v>2032</v>
      </c>
      <c r="C872" s="83" t="s">
        <v>358</v>
      </c>
      <c r="D872" s="83" t="s">
        <v>297</v>
      </c>
      <c r="E872" s="83">
        <v>0</v>
      </c>
      <c r="F872" s="83">
        <v>0</v>
      </c>
      <c r="G872" s="83">
        <v>0</v>
      </c>
      <c r="H872" s="83">
        <v>402</v>
      </c>
      <c r="I872" s="83">
        <v>4404.3070680565897</v>
      </c>
      <c r="J872" s="83">
        <v>8994.1</v>
      </c>
      <c r="K872" s="83">
        <v>0</v>
      </c>
      <c r="L872" s="83">
        <v>1618.6</v>
      </c>
      <c r="M872" s="83">
        <v>99.5654545454545</v>
      </c>
      <c r="N872" s="83">
        <v>0</v>
      </c>
      <c r="O872" s="83">
        <v>0</v>
      </c>
      <c r="P872" s="83">
        <v>775.26991794935896</v>
      </c>
      <c r="Q872" s="83">
        <v>0</v>
      </c>
      <c r="R872" s="83">
        <v>0</v>
      </c>
      <c r="S872" s="83">
        <v>0</v>
      </c>
      <c r="T872" s="83">
        <v>0</v>
      </c>
      <c r="U872" s="83">
        <v>0</v>
      </c>
      <c r="V872" s="83">
        <v>488030.49172407901</v>
      </c>
      <c r="W872" s="83">
        <v>0</v>
      </c>
      <c r="X872" s="83">
        <v>0</v>
      </c>
      <c r="Y872" s="83">
        <v>0</v>
      </c>
      <c r="Z872" s="83">
        <v>0</v>
      </c>
      <c r="AA872" s="83">
        <v>173745.08528636</v>
      </c>
      <c r="AB872" s="83">
        <v>10049164.8372858</v>
      </c>
      <c r="AC872" s="83">
        <v>35215.199999999997</v>
      </c>
      <c r="AD872" s="83">
        <v>0</v>
      </c>
      <c r="AE872" s="83">
        <v>0</v>
      </c>
      <c r="AF872" s="83">
        <v>0</v>
      </c>
      <c r="AG872" s="83">
        <v>0</v>
      </c>
      <c r="AH872" s="83">
        <v>0</v>
      </c>
      <c r="AI872" s="83">
        <v>11665619.5410644</v>
      </c>
      <c r="AJ872" s="83">
        <v>0</v>
      </c>
      <c r="AK872" s="83">
        <v>29489674.208640501</v>
      </c>
      <c r="AL872" s="83">
        <v>0</v>
      </c>
      <c r="AM872" s="83">
        <v>0</v>
      </c>
      <c r="AN872" s="83">
        <v>51901449.3640012</v>
      </c>
      <c r="AO872" s="83">
        <v>3.6309264387920601</v>
      </c>
      <c r="AP872" s="83">
        <v>69.958093334296393</v>
      </c>
    </row>
    <row r="873" spans="1:42" x14ac:dyDescent="0.2">
      <c r="A873" s="83" t="s">
        <v>372</v>
      </c>
      <c r="B873" s="83">
        <v>2034</v>
      </c>
      <c r="C873" s="83" t="s">
        <v>358</v>
      </c>
      <c r="D873" s="83" t="s">
        <v>297</v>
      </c>
      <c r="E873" s="83">
        <v>0</v>
      </c>
      <c r="F873" s="83">
        <v>0</v>
      </c>
      <c r="G873" s="83">
        <v>0</v>
      </c>
      <c r="H873" s="83">
        <v>402</v>
      </c>
      <c r="I873" s="83">
        <v>5933.3495126319704</v>
      </c>
      <c r="J873" s="83">
        <v>8796.6</v>
      </c>
      <c r="K873" s="83">
        <v>0</v>
      </c>
      <c r="L873" s="83">
        <v>1618.6</v>
      </c>
      <c r="M873" s="83">
        <v>104.553636363636</v>
      </c>
      <c r="N873" s="83">
        <v>0</v>
      </c>
      <c r="O873" s="83">
        <v>0</v>
      </c>
      <c r="P873" s="83">
        <v>671.66991794935802</v>
      </c>
      <c r="Q873" s="83">
        <v>0</v>
      </c>
      <c r="R873" s="83">
        <v>0</v>
      </c>
      <c r="S873" s="83">
        <v>0</v>
      </c>
      <c r="T873" s="83">
        <v>0</v>
      </c>
      <c r="U873" s="83">
        <v>0</v>
      </c>
      <c r="V873" s="83">
        <v>192631.41754259099</v>
      </c>
      <c r="W873" s="83">
        <v>0</v>
      </c>
      <c r="X873" s="83">
        <v>0</v>
      </c>
      <c r="Y873" s="83">
        <v>0</v>
      </c>
      <c r="Z873" s="83">
        <v>0</v>
      </c>
      <c r="AA873" s="83">
        <v>182449.63124942</v>
      </c>
      <c r="AB873" s="83">
        <v>6376353.6825397396</v>
      </c>
      <c r="AC873" s="83">
        <v>35215.199999999997</v>
      </c>
      <c r="AD873" s="83">
        <v>0</v>
      </c>
      <c r="AE873" s="83">
        <v>0</v>
      </c>
      <c r="AF873" s="83">
        <v>0</v>
      </c>
      <c r="AG873" s="83">
        <v>0</v>
      </c>
      <c r="AH873" s="83">
        <v>0</v>
      </c>
      <c r="AI873" s="83">
        <v>15391969.0879563</v>
      </c>
      <c r="AJ873" s="83">
        <v>0</v>
      </c>
      <c r="AK873" s="83">
        <v>28944849.087595802</v>
      </c>
      <c r="AL873" s="83">
        <v>0</v>
      </c>
      <c r="AM873" s="83">
        <v>0</v>
      </c>
      <c r="AN873" s="83">
        <v>51123468.106884003</v>
      </c>
      <c r="AO873" s="83">
        <v>2.3156927642774798</v>
      </c>
      <c r="AP873" s="83">
        <v>45.296081232909501</v>
      </c>
    </row>
    <row r="874" spans="1:42" x14ac:dyDescent="0.2">
      <c r="A874" s="83" t="s">
        <v>372</v>
      </c>
      <c r="B874" s="83">
        <v>2036</v>
      </c>
      <c r="C874" s="83" t="s">
        <v>358</v>
      </c>
      <c r="D874" s="83" t="s">
        <v>297</v>
      </c>
      <c r="E874" s="83">
        <v>0</v>
      </c>
      <c r="F874" s="83">
        <v>0</v>
      </c>
      <c r="G874" s="83">
        <v>0</v>
      </c>
      <c r="H874" s="83">
        <v>402</v>
      </c>
      <c r="I874" s="83">
        <v>6657.7681773521699</v>
      </c>
      <c r="J874" s="83">
        <v>8478.7999999999993</v>
      </c>
      <c r="K874" s="83">
        <v>0</v>
      </c>
      <c r="L874" s="83">
        <v>1618.6</v>
      </c>
      <c r="M874" s="83">
        <v>109.098181818181</v>
      </c>
      <c r="N874" s="83">
        <v>0</v>
      </c>
      <c r="O874" s="83">
        <v>0</v>
      </c>
      <c r="P874" s="83">
        <v>883.44683708873504</v>
      </c>
      <c r="Q874" s="83">
        <v>0</v>
      </c>
      <c r="R874" s="83">
        <v>0</v>
      </c>
      <c r="S874" s="83">
        <v>0</v>
      </c>
      <c r="T874" s="83">
        <v>0</v>
      </c>
      <c r="U874" s="83">
        <v>0</v>
      </c>
      <c r="V874" s="83">
        <v>287231.248192097</v>
      </c>
      <c r="W874" s="83">
        <v>0</v>
      </c>
      <c r="X874" s="83">
        <v>0</v>
      </c>
      <c r="Y874" s="83">
        <v>0</v>
      </c>
      <c r="Z874" s="83">
        <v>0</v>
      </c>
      <c r="AA874" s="83">
        <v>190380.01675504001</v>
      </c>
      <c r="AB874" s="83">
        <v>5872346.8232000005</v>
      </c>
      <c r="AC874" s="83">
        <v>35215.199999999997</v>
      </c>
      <c r="AD874" s="83">
        <v>0</v>
      </c>
      <c r="AE874" s="83">
        <v>0</v>
      </c>
      <c r="AF874" s="83">
        <v>0</v>
      </c>
      <c r="AG874" s="83">
        <v>0</v>
      </c>
      <c r="AH874" s="83">
        <v>0</v>
      </c>
      <c r="AI874" s="83">
        <v>17424129.762461901</v>
      </c>
      <c r="AJ874" s="83">
        <v>0</v>
      </c>
      <c r="AK874" s="83">
        <v>27994218.550583899</v>
      </c>
      <c r="AL874" s="83">
        <v>0</v>
      </c>
      <c r="AM874" s="83">
        <v>0</v>
      </c>
      <c r="AN874" s="83">
        <v>51803521.601193003</v>
      </c>
      <c r="AO874" s="83">
        <v>2.1352079079479198</v>
      </c>
      <c r="AP874" s="83">
        <v>41.2174277336918</v>
      </c>
    </row>
    <row r="875" spans="1:42" x14ac:dyDescent="0.2">
      <c r="A875" s="83" t="s">
        <v>372</v>
      </c>
      <c r="B875" s="83">
        <v>2038</v>
      </c>
      <c r="C875" s="83" t="s">
        <v>358</v>
      </c>
      <c r="D875" s="83" t="s">
        <v>297</v>
      </c>
      <c r="E875" s="83">
        <v>0</v>
      </c>
      <c r="F875" s="83">
        <v>0</v>
      </c>
      <c r="G875" s="83">
        <v>0</v>
      </c>
      <c r="H875" s="83">
        <v>0</v>
      </c>
      <c r="I875" s="83">
        <v>9018.3015811252699</v>
      </c>
      <c r="J875" s="83">
        <v>7019.5735999999997</v>
      </c>
      <c r="K875" s="83">
        <v>0</v>
      </c>
      <c r="L875" s="83">
        <v>1618.6</v>
      </c>
      <c r="M875" s="83">
        <v>113.574545454545</v>
      </c>
      <c r="N875" s="83">
        <v>0</v>
      </c>
      <c r="O875" s="83">
        <v>0</v>
      </c>
      <c r="P875" s="83">
        <v>883.44683708873504</v>
      </c>
      <c r="Q875" s="83">
        <v>0</v>
      </c>
      <c r="R875" s="83">
        <v>0</v>
      </c>
      <c r="S875" s="83">
        <v>0</v>
      </c>
      <c r="T875" s="83">
        <v>0</v>
      </c>
      <c r="U875" s="83">
        <v>0</v>
      </c>
      <c r="V875" s="83">
        <v>0</v>
      </c>
      <c r="W875" s="83">
        <v>0</v>
      </c>
      <c r="X875" s="83">
        <v>0</v>
      </c>
      <c r="Y875" s="83">
        <v>0</v>
      </c>
      <c r="Z875" s="83">
        <v>0</v>
      </c>
      <c r="AA875" s="83">
        <v>198191.42268215999</v>
      </c>
      <c r="AB875" s="83">
        <v>5872346.8232000005</v>
      </c>
      <c r="AC875" s="83">
        <v>0</v>
      </c>
      <c r="AD875" s="83">
        <v>0</v>
      </c>
      <c r="AE875" s="83">
        <v>0</v>
      </c>
      <c r="AF875" s="83">
        <v>0</v>
      </c>
      <c r="AG875" s="83">
        <v>0</v>
      </c>
      <c r="AH875" s="83">
        <v>0</v>
      </c>
      <c r="AI875" s="83">
        <v>23758534.9208383</v>
      </c>
      <c r="AJ875" s="83">
        <v>0</v>
      </c>
      <c r="AK875" s="83">
        <v>24984262.774019901</v>
      </c>
      <c r="AL875" s="83">
        <v>0</v>
      </c>
      <c r="AM875" s="83">
        <v>0</v>
      </c>
      <c r="AN875" s="83">
        <v>54813335.940740399</v>
      </c>
      <c r="AO875" s="83">
        <v>2.1028873973879199</v>
      </c>
      <c r="AP875" s="83">
        <v>38.3645213577473</v>
      </c>
    </row>
    <row r="876" spans="1:42" x14ac:dyDescent="0.2">
      <c r="A876" s="83" t="s">
        <v>372</v>
      </c>
      <c r="B876" s="83">
        <v>2040</v>
      </c>
      <c r="C876" s="83" t="s">
        <v>358</v>
      </c>
      <c r="D876" s="83" t="s">
        <v>297</v>
      </c>
      <c r="E876" s="83">
        <v>0</v>
      </c>
      <c r="F876" s="83">
        <v>0</v>
      </c>
      <c r="G876" s="83">
        <v>0</v>
      </c>
      <c r="H876" s="83">
        <v>0</v>
      </c>
      <c r="I876" s="83">
        <v>9018.3015811252699</v>
      </c>
      <c r="J876" s="83">
        <v>8452.3750447174898</v>
      </c>
      <c r="K876" s="83">
        <v>0</v>
      </c>
      <c r="L876" s="83">
        <v>1618.6</v>
      </c>
      <c r="M876" s="83">
        <v>119.15</v>
      </c>
      <c r="N876" s="83">
        <v>0</v>
      </c>
      <c r="O876" s="83">
        <v>0</v>
      </c>
      <c r="P876" s="83">
        <v>1354.42079941825</v>
      </c>
      <c r="Q876" s="83">
        <v>0</v>
      </c>
      <c r="R876" s="83">
        <v>0</v>
      </c>
      <c r="S876" s="83">
        <v>0</v>
      </c>
      <c r="T876" s="83">
        <v>0</v>
      </c>
      <c r="U876" s="83">
        <v>0</v>
      </c>
      <c r="V876" s="83">
        <v>500168.54049116798</v>
      </c>
      <c r="W876" s="83">
        <v>0</v>
      </c>
      <c r="X876" s="83">
        <v>0</v>
      </c>
      <c r="Y876" s="83">
        <v>0</v>
      </c>
      <c r="Z876" s="83">
        <v>0</v>
      </c>
      <c r="AA876" s="83">
        <v>207920.77941469999</v>
      </c>
      <c r="AB876" s="83">
        <v>5101765.8384476705</v>
      </c>
      <c r="AC876" s="83">
        <v>0</v>
      </c>
      <c r="AD876" s="83">
        <v>0</v>
      </c>
      <c r="AE876" s="83">
        <v>0</v>
      </c>
      <c r="AF876" s="83">
        <v>0</v>
      </c>
      <c r="AG876" s="83">
        <v>0</v>
      </c>
      <c r="AH876" s="83">
        <v>0</v>
      </c>
      <c r="AI876" s="83">
        <v>23752107.0321474</v>
      </c>
      <c r="AJ876" s="83">
        <v>0</v>
      </c>
      <c r="AK876" s="83">
        <v>32208403.8728991</v>
      </c>
      <c r="AL876" s="83">
        <v>0</v>
      </c>
      <c r="AM876" s="83">
        <v>0</v>
      </c>
      <c r="AN876" s="83">
        <v>61770366.063400097</v>
      </c>
      <c r="AO876" s="83">
        <v>1.8269423467481101</v>
      </c>
      <c r="AP876" s="83">
        <v>29.576356158759999</v>
      </c>
    </row>
    <row r="877" spans="1:42" x14ac:dyDescent="0.2">
      <c r="A877" s="83" t="s">
        <v>372</v>
      </c>
      <c r="B877" s="83">
        <v>2042</v>
      </c>
      <c r="C877" s="83" t="s">
        <v>358</v>
      </c>
      <c r="D877" s="83" t="s">
        <v>297</v>
      </c>
      <c r="E877" s="83">
        <v>0</v>
      </c>
      <c r="F877" s="83">
        <v>0</v>
      </c>
      <c r="G877" s="83">
        <v>0</v>
      </c>
      <c r="H877" s="83">
        <v>0</v>
      </c>
      <c r="I877" s="83">
        <v>9018.3015811252699</v>
      </c>
      <c r="J877" s="83">
        <v>8276.9750447174902</v>
      </c>
      <c r="K877" s="83">
        <v>0</v>
      </c>
      <c r="L877" s="83">
        <v>1618.6</v>
      </c>
      <c r="M877" s="83">
        <v>123.007272727273</v>
      </c>
      <c r="N877" s="83">
        <v>0</v>
      </c>
      <c r="O877" s="83">
        <v>0</v>
      </c>
      <c r="P877" s="83">
        <v>1354.42079941825</v>
      </c>
      <c r="Q877" s="83">
        <v>0</v>
      </c>
      <c r="R877" s="83">
        <v>0</v>
      </c>
      <c r="S877" s="83">
        <v>0</v>
      </c>
      <c r="T877" s="83">
        <v>0</v>
      </c>
      <c r="U877" s="83">
        <v>0</v>
      </c>
      <c r="V877" s="83">
        <v>181731.510656981</v>
      </c>
      <c r="W877" s="83">
        <v>0</v>
      </c>
      <c r="X877" s="83">
        <v>0</v>
      </c>
      <c r="Y877" s="83">
        <v>0</v>
      </c>
      <c r="Z877" s="83">
        <v>0</v>
      </c>
      <c r="AA877" s="83">
        <v>214651.85076904</v>
      </c>
      <c r="AB877" s="83">
        <v>3814654.5514915702</v>
      </c>
      <c r="AC877" s="83">
        <v>0</v>
      </c>
      <c r="AD877" s="83">
        <v>0</v>
      </c>
      <c r="AE877" s="83">
        <v>0</v>
      </c>
      <c r="AF877" s="83">
        <v>0</v>
      </c>
      <c r="AG877" s="83">
        <v>0</v>
      </c>
      <c r="AH877" s="83">
        <v>0</v>
      </c>
      <c r="AI877" s="83">
        <v>23420920.241805501</v>
      </c>
      <c r="AJ877" s="83">
        <v>0</v>
      </c>
      <c r="AK877" s="83">
        <v>31648202.265492398</v>
      </c>
      <c r="AL877" s="83">
        <v>0</v>
      </c>
      <c r="AM877" s="83">
        <v>0</v>
      </c>
      <c r="AN877" s="83">
        <v>59280160.420215599</v>
      </c>
      <c r="AO877" s="83">
        <v>1.36602779488913</v>
      </c>
      <c r="AP877" s="83">
        <v>23.0435914006617</v>
      </c>
    </row>
    <row r="878" spans="1:42" x14ac:dyDescent="0.2">
      <c r="A878" s="83" t="s">
        <v>372</v>
      </c>
      <c r="B878" s="83">
        <v>2044</v>
      </c>
      <c r="C878" s="83" t="s">
        <v>358</v>
      </c>
      <c r="D878" s="83" t="s">
        <v>297</v>
      </c>
      <c r="E878" s="83">
        <v>0</v>
      </c>
      <c r="F878" s="83">
        <v>0</v>
      </c>
      <c r="G878" s="83">
        <v>0</v>
      </c>
      <c r="H878" s="83">
        <v>0</v>
      </c>
      <c r="I878" s="83">
        <v>9018.3015811252699</v>
      </c>
      <c r="J878" s="83">
        <v>8263.1637700330703</v>
      </c>
      <c r="K878" s="83">
        <v>0</v>
      </c>
      <c r="L878" s="83">
        <v>1618.6</v>
      </c>
      <c r="M878" s="83">
        <v>128.22545454545499</v>
      </c>
      <c r="N878" s="83">
        <v>0</v>
      </c>
      <c r="O878" s="83">
        <v>0</v>
      </c>
      <c r="P878" s="83">
        <v>2831.5572239206699</v>
      </c>
      <c r="Q878" s="83">
        <v>0</v>
      </c>
      <c r="R878" s="83">
        <v>0</v>
      </c>
      <c r="S878" s="83">
        <v>0</v>
      </c>
      <c r="T878" s="83">
        <v>0</v>
      </c>
      <c r="U878" s="83">
        <v>0</v>
      </c>
      <c r="V878" s="83">
        <v>1601577.2974300501</v>
      </c>
      <c r="W878" s="83">
        <v>0</v>
      </c>
      <c r="X878" s="83">
        <v>0</v>
      </c>
      <c r="Y878" s="83">
        <v>0</v>
      </c>
      <c r="Z878" s="83">
        <v>0</v>
      </c>
      <c r="AA878" s="83">
        <v>164861.95473935999</v>
      </c>
      <c r="AB878" s="83">
        <v>5095575.8854</v>
      </c>
      <c r="AC878" s="83">
        <v>0</v>
      </c>
      <c r="AD878" s="83">
        <v>0</v>
      </c>
      <c r="AE878" s="83">
        <v>0</v>
      </c>
      <c r="AF878" s="83">
        <v>0</v>
      </c>
      <c r="AG878" s="83">
        <v>0</v>
      </c>
      <c r="AH878" s="83">
        <v>0</v>
      </c>
      <c r="AI878" s="83">
        <v>22907279.153911799</v>
      </c>
      <c r="AJ878" s="83">
        <v>0</v>
      </c>
      <c r="AK878" s="83">
        <v>31634773.847816698</v>
      </c>
      <c r="AL878" s="83">
        <v>0</v>
      </c>
      <c r="AM878" s="83">
        <v>0</v>
      </c>
      <c r="AN878" s="83">
        <v>61404068.139297903</v>
      </c>
      <c r="AO878" s="83">
        <v>1.8247257245617301</v>
      </c>
      <c r="AP878" s="83">
        <v>29.716691089949698</v>
      </c>
    </row>
    <row r="879" spans="1:42" x14ac:dyDescent="0.2">
      <c r="A879" s="83" t="s">
        <v>372</v>
      </c>
      <c r="B879" s="83">
        <v>2046</v>
      </c>
      <c r="C879" s="83" t="s">
        <v>358</v>
      </c>
      <c r="D879" s="83" t="s">
        <v>297</v>
      </c>
      <c r="E879" s="83">
        <v>0</v>
      </c>
      <c r="F879" s="83">
        <v>0</v>
      </c>
      <c r="G879" s="83">
        <v>0</v>
      </c>
      <c r="H879" s="83">
        <v>0</v>
      </c>
      <c r="I879" s="83">
        <v>8918.3015811252699</v>
      </c>
      <c r="J879" s="83">
        <v>7396.8</v>
      </c>
      <c r="K879" s="83">
        <v>0</v>
      </c>
      <c r="L879" s="83">
        <v>1618.6</v>
      </c>
      <c r="M879" s="83">
        <v>134.97</v>
      </c>
      <c r="N879" s="83">
        <v>0</v>
      </c>
      <c r="O879" s="83">
        <v>0</v>
      </c>
      <c r="P879" s="83">
        <v>3043.3163205893702</v>
      </c>
      <c r="Q879" s="83">
        <v>0</v>
      </c>
      <c r="R879" s="83">
        <v>0</v>
      </c>
      <c r="S879" s="83">
        <v>0</v>
      </c>
      <c r="T879" s="83">
        <v>0</v>
      </c>
      <c r="U879" s="83">
        <v>0</v>
      </c>
      <c r="V879" s="83">
        <v>502120.67179521301</v>
      </c>
      <c r="W879" s="83">
        <v>0</v>
      </c>
      <c r="X879" s="83">
        <v>0</v>
      </c>
      <c r="Y879" s="83">
        <v>0</v>
      </c>
      <c r="Z879" s="83">
        <v>0</v>
      </c>
      <c r="AA879" s="83">
        <v>235527.21441546001</v>
      </c>
      <c r="AB879" s="83">
        <v>4530651.5669999998</v>
      </c>
      <c r="AC879" s="83">
        <v>0</v>
      </c>
      <c r="AD879" s="83">
        <v>0</v>
      </c>
      <c r="AE879" s="83">
        <v>0</v>
      </c>
      <c r="AF879" s="83">
        <v>0</v>
      </c>
      <c r="AG879" s="83">
        <v>0</v>
      </c>
      <c r="AH879" s="83">
        <v>0</v>
      </c>
      <c r="AI879" s="83">
        <v>22556882.300856601</v>
      </c>
      <c r="AJ879" s="83">
        <v>0</v>
      </c>
      <c r="AK879" s="83">
        <v>29309153.117354602</v>
      </c>
      <c r="AL879" s="83">
        <v>0</v>
      </c>
      <c r="AM879" s="83">
        <v>0</v>
      </c>
      <c r="AN879" s="83">
        <v>57134334.871421903</v>
      </c>
      <c r="AO879" s="83">
        <v>1.6224263261427001</v>
      </c>
      <c r="AP879" s="83">
        <v>28.3966957836105</v>
      </c>
    </row>
    <row r="880" spans="1:42" x14ac:dyDescent="0.2">
      <c r="A880" s="83" t="s">
        <v>372</v>
      </c>
      <c r="B880" s="83">
        <v>2048</v>
      </c>
      <c r="C880" s="83" t="s">
        <v>358</v>
      </c>
      <c r="D880" s="83" t="s">
        <v>297</v>
      </c>
      <c r="E880" s="83">
        <v>0</v>
      </c>
      <c r="F880" s="83">
        <v>0</v>
      </c>
      <c r="G880" s="83">
        <v>0</v>
      </c>
      <c r="H880" s="83">
        <v>0</v>
      </c>
      <c r="I880" s="83">
        <v>8868.3015811252699</v>
      </c>
      <c r="J880" s="83">
        <v>7985.5672000000004</v>
      </c>
      <c r="K880" s="83">
        <v>0</v>
      </c>
      <c r="L880" s="83">
        <v>1406.6</v>
      </c>
      <c r="M880" s="83">
        <v>138.86545454545501</v>
      </c>
      <c r="N880" s="83">
        <v>0</v>
      </c>
      <c r="O880" s="83">
        <v>0</v>
      </c>
      <c r="P880" s="83">
        <v>3018.2266165709498</v>
      </c>
      <c r="Q880" s="83">
        <v>0</v>
      </c>
      <c r="R880" s="83">
        <v>0</v>
      </c>
      <c r="S880" s="83">
        <v>0</v>
      </c>
      <c r="T880" s="83">
        <v>0</v>
      </c>
      <c r="U880" s="83">
        <v>0</v>
      </c>
      <c r="V880" s="83">
        <v>1220276.30932597</v>
      </c>
      <c r="W880" s="83">
        <v>0</v>
      </c>
      <c r="X880" s="83">
        <v>0</v>
      </c>
      <c r="Y880" s="83">
        <v>0</v>
      </c>
      <c r="Z880" s="83">
        <v>0</v>
      </c>
      <c r="AA880" s="83">
        <v>242324.91433376001</v>
      </c>
      <c r="AB880" s="83">
        <v>1459509.2590000001</v>
      </c>
      <c r="AC880" s="83">
        <v>0</v>
      </c>
      <c r="AD880" s="83">
        <v>0</v>
      </c>
      <c r="AE880" s="83">
        <v>0</v>
      </c>
      <c r="AF880" s="83">
        <v>0</v>
      </c>
      <c r="AG880" s="83">
        <v>0</v>
      </c>
      <c r="AH880" s="83">
        <v>0</v>
      </c>
      <c r="AI880" s="83">
        <v>22091567.923908699</v>
      </c>
      <c r="AJ880" s="83">
        <v>0</v>
      </c>
      <c r="AK880" s="83">
        <v>32187237.6157507</v>
      </c>
      <c r="AL880" s="83">
        <v>0</v>
      </c>
      <c r="AM880" s="83">
        <v>0</v>
      </c>
      <c r="AN880" s="83">
        <v>57200916.022319198</v>
      </c>
      <c r="AO880" s="83">
        <v>0.52265026564789996</v>
      </c>
      <c r="AP880" s="83">
        <v>9.1370960815377007</v>
      </c>
    </row>
    <row r="881" spans="1:42" x14ac:dyDescent="0.2">
      <c r="A881" s="83" t="s">
        <v>372</v>
      </c>
      <c r="B881" s="83">
        <v>2050</v>
      </c>
      <c r="C881" s="83" t="s">
        <v>358</v>
      </c>
      <c r="D881" s="83" t="s">
        <v>297</v>
      </c>
      <c r="E881" s="83">
        <v>0</v>
      </c>
      <c r="F881" s="83">
        <v>0</v>
      </c>
      <c r="G881" s="83">
        <v>0</v>
      </c>
      <c r="H881" s="83">
        <v>0</v>
      </c>
      <c r="I881" s="83">
        <v>25072.3764547559</v>
      </c>
      <c r="J881" s="83">
        <v>5955.9</v>
      </c>
      <c r="K881" s="83">
        <v>0</v>
      </c>
      <c r="L881" s="83">
        <v>1406.6</v>
      </c>
      <c r="M881" s="83">
        <v>144.89727272727299</v>
      </c>
      <c r="N881" s="83">
        <v>0</v>
      </c>
      <c r="O881" s="83">
        <v>0</v>
      </c>
      <c r="P881" s="83">
        <v>7417.9836885472796</v>
      </c>
      <c r="Q881" s="83">
        <v>0</v>
      </c>
      <c r="R881" s="83">
        <v>0</v>
      </c>
      <c r="S881" s="83">
        <v>0</v>
      </c>
      <c r="T881" s="83">
        <v>0</v>
      </c>
      <c r="U881" s="83">
        <v>0</v>
      </c>
      <c r="V881" s="83">
        <v>13835013.271467701</v>
      </c>
      <c r="W881" s="83">
        <v>0</v>
      </c>
      <c r="X881" s="83">
        <v>0</v>
      </c>
      <c r="Y881" s="83">
        <v>0</v>
      </c>
      <c r="Z881" s="83">
        <v>0</v>
      </c>
      <c r="AA881" s="83">
        <v>252850.64104506001</v>
      </c>
      <c r="AB881" s="83">
        <v>1043805.41102419</v>
      </c>
      <c r="AC881" s="83">
        <v>0</v>
      </c>
      <c r="AD881" s="83">
        <v>0</v>
      </c>
      <c r="AE881" s="83">
        <v>0</v>
      </c>
      <c r="AF881" s="83">
        <v>0</v>
      </c>
      <c r="AG881" s="83">
        <v>0</v>
      </c>
      <c r="AH881" s="83">
        <v>0</v>
      </c>
      <c r="AI881" s="83">
        <v>63863083.540036</v>
      </c>
      <c r="AJ881" s="83">
        <v>0</v>
      </c>
      <c r="AK881" s="83">
        <v>24428230.357329302</v>
      </c>
      <c r="AL881" s="83">
        <v>0</v>
      </c>
      <c r="AM881" s="83">
        <v>0</v>
      </c>
      <c r="AN881" s="83">
        <v>103422983.220902</v>
      </c>
      <c r="AO881" s="83">
        <v>0.373786717687763</v>
      </c>
      <c r="AP881" s="83">
        <v>3.6141552491228</v>
      </c>
    </row>
    <row r="882" spans="1:42" x14ac:dyDescent="0.2">
      <c r="A882" s="83" t="s">
        <v>373</v>
      </c>
      <c r="B882" s="83">
        <v>2020</v>
      </c>
      <c r="C882" s="83" t="s">
        <v>358</v>
      </c>
      <c r="D882" s="83" t="s">
        <v>297</v>
      </c>
      <c r="E882" s="83">
        <v>0</v>
      </c>
      <c r="F882" s="83">
        <v>0</v>
      </c>
      <c r="G882" s="83">
        <v>0</v>
      </c>
      <c r="H882" s="83">
        <v>0</v>
      </c>
      <c r="I882" s="83">
        <v>2045.8</v>
      </c>
      <c r="J882" s="83">
        <v>5157.8999999999996</v>
      </c>
      <c r="K882" s="83">
        <v>0</v>
      </c>
      <c r="L882" s="83">
        <v>0</v>
      </c>
      <c r="M882" s="83">
        <v>17.38</v>
      </c>
      <c r="N882" s="83">
        <v>0</v>
      </c>
      <c r="O882" s="83">
        <v>0</v>
      </c>
      <c r="P882" s="83">
        <v>88.483028496144001</v>
      </c>
      <c r="Q882" s="83">
        <v>0</v>
      </c>
      <c r="R882" s="83">
        <v>0</v>
      </c>
      <c r="S882" s="83">
        <v>0</v>
      </c>
      <c r="T882" s="83">
        <v>75.8</v>
      </c>
      <c r="U882" s="83">
        <v>0</v>
      </c>
      <c r="V882" s="83">
        <v>315540.60082619899</v>
      </c>
      <c r="W882" s="83">
        <v>0</v>
      </c>
      <c r="X882" s="83">
        <v>0</v>
      </c>
      <c r="Y882" s="83">
        <v>0</v>
      </c>
      <c r="Z882" s="83">
        <v>0</v>
      </c>
      <c r="AA882" s="83">
        <v>30508.689653419999</v>
      </c>
      <c r="AB882" s="83">
        <v>0</v>
      </c>
      <c r="AC882" s="83">
        <v>0</v>
      </c>
      <c r="AD882" s="83">
        <v>0</v>
      </c>
      <c r="AE882" s="83">
        <v>113985.396096</v>
      </c>
      <c r="AF882" s="83">
        <v>0</v>
      </c>
      <c r="AG882" s="83">
        <v>0</v>
      </c>
      <c r="AH882" s="83">
        <v>0</v>
      </c>
      <c r="AI882" s="83">
        <v>5631879.6937319599</v>
      </c>
      <c r="AJ882" s="83">
        <v>0</v>
      </c>
      <c r="AK882" s="83">
        <v>15041358.2034289</v>
      </c>
      <c r="AL882" s="83">
        <v>0</v>
      </c>
      <c r="AM882" s="83">
        <v>0</v>
      </c>
      <c r="AN882" s="83">
        <v>21133272.583736502</v>
      </c>
      <c r="AO882" s="83">
        <v>0</v>
      </c>
      <c r="AP882" s="83">
        <v>0</v>
      </c>
    </row>
    <row r="883" spans="1:42" x14ac:dyDescent="0.2">
      <c r="A883" s="83" t="s">
        <v>373</v>
      </c>
      <c r="B883" s="83">
        <v>2022</v>
      </c>
      <c r="C883" s="83" t="s">
        <v>358</v>
      </c>
      <c r="D883" s="83" t="s">
        <v>297</v>
      </c>
      <c r="E883" s="83">
        <v>0</v>
      </c>
      <c r="F883" s="83">
        <v>0</v>
      </c>
      <c r="G883" s="83">
        <v>0</v>
      </c>
      <c r="H883" s="83">
        <v>0</v>
      </c>
      <c r="I883" s="83">
        <v>2420.8000000000002</v>
      </c>
      <c r="J883" s="83">
        <v>5601.5</v>
      </c>
      <c r="K883" s="83">
        <v>0</v>
      </c>
      <c r="L883" s="83">
        <v>0</v>
      </c>
      <c r="M883" s="83">
        <v>28.940909090909098</v>
      </c>
      <c r="N883" s="83">
        <v>0</v>
      </c>
      <c r="O883" s="83">
        <v>0</v>
      </c>
      <c r="P883" s="83">
        <v>88.483028496144001</v>
      </c>
      <c r="Q883" s="83">
        <v>0</v>
      </c>
      <c r="R883" s="83">
        <v>0</v>
      </c>
      <c r="S883" s="83">
        <v>0</v>
      </c>
      <c r="T883" s="83">
        <v>75.8</v>
      </c>
      <c r="U883" s="83">
        <v>0</v>
      </c>
      <c r="V883" s="83">
        <v>0</v>
      </c>
      <c r="W883" s="83">
        <v>0</v>
      </c>
      <c r="X883" s="83">
        <v>0</v>
      </c>
      <c r="Y883" s="83">
        <v>0</v>
      </c>
      <c r="Z883" s="83">
        <v>0</v>
      </c>
      <c r="AA883" s="83">
        <v>50802.601481149999</v>
      </c>
      <c r="AB883" s="83">
        <v>0</v>
      </c>
      <c r="AC883" s="83">
        <v>0</v>
      </c>
      <c r="AD883" s="83">
        <v>0</v>
      </c>
      <c r="AE883" s="83">
        <v>113985.396096</v>
      </c>
      <c r="AF883" s="83">
        <v>0</v>
      </c>
      <c r="AG883" s="83">
        <v>0</v>
      </c>
      <c r="AH883" s="83">
        <v>0</v>
      </c>
      <c r="AI883" s="83">
        <v>6623450.31870877</v>
      </c>
      <c r="AJ883" s="83">
        <v>0</v>
      </c>
      <c r="AK883" s="83">
        <v>17057934.175924901</v>
      </c>
      <c r="AL883" s="83">
        <v>0</v>
      </c>
      <c r="AM883" s="83">
        <v>0</v>
      </c>
      <c r="AN883" s="83">
        <v>23846172.492210802</v>
      </c>
      <c r="AO883" s="83">
        <v>0</v>
      </c>
      <c r="AP883" s="83">
        <v>0</v>
      </c>
    </row>
    <row r="884" spans="1:42" x14ac:dyDescent="0.2">
      <c r="A884" s="83" t="s">
        <v>373</v>
      </c>
      <c r="B884" s="83">
        <v>2024</v>
      </c>
      <c r="C884" s="83" t="s">
        <v>358</v>
      </c>
      <c r="D884" s="83" t="s">
        <v>297</v>
      </c>
      <c r="E884" s="83">
        <v>0</v>
      </c>
      <c r="F884" s="83">
        <v>0</v>
      </c>
      <c r="G884" s="83">
        <v>0</v>
      </c>
      <c r="H884" s="83">
        <v>0</v>
      </c>
      <c r="I884" s="83">
        <v>3738.0582074676699</v>
      </c>
      <c r="J884" s="83">
        <v>5601.5</v>
      </c>
      <c r="K884" s="83">
        <v>0</v>
      </c>
      <c r="L884" s="83">
        <v>0</v>
      </c>
      <c r="M884" s="83">
        <v>44.981818181818198</v>
      </c>
      <c r="N884" s="83">
        <v>0</v>
      </c>
      <c r="O884" s="83">
        <v>0</v>
      </c>
      <c r="P884" s="83">
        <v>88.483028496144001</v>
      </c>
      <c r="Q884" s="83">
        <v>0</v>
      </c>
      <c r="R884" s="83">
        <v>0</v>
      </c>
      <c r="S884" s="83">
        <v>0</v>
      </c>
      <c r="T884" s="83">
        <v>75.8</v>
      </c>
      <c r="U884" s="83">
        <v>0</v>
      </c>
      <c r="V884" s="83">
        <v>0</v>
      </c>
      <c r="W884" s="83">
        <v>0</v>
      </c>
      <c r="X884" s="83">
        <v>0</v>
      </c>
      <c r="Y884" s="83">
        <v>0</v>
      </c>
      <c r="Z884" s="83">
        <v>0</v>
      </c>
      <c r="AA884" s="83">
        <v>78960.663461200005</v>
      </c>
      <c r="AB884" s="83">
        <v>0</v>
      </c>
      <c r="AC884" s="83">
        <v>0</v>
      </c>
      <c r="AD884" s="83">
        <v>0</v>
      </c>
      <c r="AE884" s="83">
        <v>113985.396096</v>
      </c>
      <c r="AF884" s="83">
        <v>0</v>
      </c>
      <c r="AG884" s="83">
        <v>0</v>
      </c>
      <c r="AH884" s="83">
        <v>0</v>
      </c>
      <c r="AI884" s="83">
        <v>10366521.605501899</v>
      </c>
      <c r="AJ884" s="83">
        <v>0</v>
      </c>
      <c r="AK884" s="83">
        <v>17556251.316030499</v>
      </c>
      <c r="AL884" s="83">
        <v>0</v>
      </c>
      <c r="AM884" s="83">
        <v>0</v>
      </c>
      <c r="AN884" s="83">
        <v>28115718.981089599</v>
      </c>
      <c r="AO884" s="83">
        <v>0</v>
      </c>
      <c r="AP884" s="83">
        <v>0</v>
      </c>
    </row>
    <row r="885" spans="1:42" x14ac:dyDescent="0.2">
      <c r="A885" s="83" t="s">
        <v>373</v>
      </c>
      <c r="B885" s="83">
        <v>2026</v>
      </c>
      <c r="C885" s="83" t="s">
        <v>358</v>
      </c>
      <c r="D885" s="83" t="s">
        <v>297</v>
      </c>
      <c r="E885" s="83">
        <v>0</v>
      </c>
      <c r="F885" s="83">
        <v>0</v>
      </c>
      <c r="G885" s="83">
        <v>0</v>
      </c>
      <c r="H885" s="83">
        <v>0</v>
      </c>
      <c r="I885" s="83">
        <v>7530.9563076923096</v>
      </c>
      <c r="J885" s="83">
        <v>5601.5</v>
      </c>
      <c r="K885" s="83">
        <v>0</v>
      </c>
      <c r="L885" s="83">
        <v>0</v>
      </c>
      <c r="M885" s="83">
        <v>67.224545454545407</v>
      </c>
      <c r="N885" s="83">
        <v>0</v>
      </c>
      <c r="O885" s="83">
        <v>0</v>
      </c>
      <c r="P885" s="83">
        <v>80.483028496144101</v>
      </c>
      <c r="Q885" s="83">
        <v>0</v>
      </c>
      <c r="R885" s="83">
        <v>0</v>
      </c>
      <c r="S885" s="83">
        <v>0</v>
      </c>
      <c r="T885" s="83">
        <v>75.8</v>
      </c>
      <c r="U885" s="83">
        <v>0</v>
      </c>
      <c r="V885" s="83">
        <v>0</v>
      </c>
      <c r="W885" s="83">
        <v>0</v>
      </c>
      <c r="X885" s="83">
        <v>0</v>
      </c>
      <c r="Y885" s="83">
        <v>0</v>
      </c>
      <c r="Z885" s="83">
        <v>0</v>
      </c>
      <c r="AA885" s="83">
        <v>118005.33914642999</v>
      </c>
      <c r="AB885" s="83">
        <v>0</v>
      </c>
      <c r="AC885" s="83">
        <v>0</v>
      </c>
      <c r="AD885" s="83">
        <v>0</v>
      </c>
      <c r="AE885" s="83">
        <v>113985.396096</v>
      </c>
      <c r="AF885" s="83">
        <v>0</v>
      </c>
      <c r="AG885" s="83">
        <v>0</v>
      </c>
      <c r="AH885" s="83">
        <v>0</v>
      </c>
      <c r="AI885" s="83">
        <v>21474417.158589602</v>
      </c>
      <c r="AJ885" s="83">
        <v>0</v>
      </c>
      <c r="AK885" s="83">
        <v>17292529.789081499</v>
      </c>
      <c r="AL885" s="83">
        <v>0</v>
      </c>
      <c r="AM885" s="83">
        <v>0</v>
      </c>
      <c r="AN885" s="83">
        <v>38998937.682913601</v>
      </c>
      <c r="AO885" s="83">
        <v>0</v>
      </c>
      <c r="AP885" s="83">
        <v>0</v>
      </c>
    </row>
    <row r="886" spans="1:42" x14ac:dyDescent="0.2">
      <c r="A886" s="83" t="s">
        <v>373</v>
      </c>
      <c r="B886" s="83">
        <v>2028</v>
      </c>
      <c r="C886" s="83" t="s">
        <v>358</v>
      </c>
      <c r="D886" s="83" t="s">
        <v>297</v>
      </c>
      <c r="E886" s="83">
        <v>0</v>
      </c>
      <c r="F886" s="83">
        <v>0</v>
      </c>
      <c r="G886" s="83">
        <v>0</v>
      </c>
      <c r="H886" s="83">
        <v>0</v>
      </c>
      <c r="I886" s="83">
        <v>7530.9563076923096</v>
      </c>
      <c r="J886" s="83">
        <v>5601.5</v>
      </c>
      <c r="K886" s="83">
        <v>0</v>
      </c>
      <c r="L886" s="83">
        <v>0</v>
      </c>
      <c r="M886" s="83">
        <v>98.267272727272697</v>
      </c>
      <c r="N886" s="83">
        <v>0</v>
      </c>
      <c r="O886" s="83">
        <v>0</v>
      </c>
      <c r="P886" s="83">
        <v>80.483028496144101</v>
      </c>
      <c r="Q886" s="83">
        <v>0</v>
      </c>
      <c r="R886" s="83">
        <v>0</v>
      </c>
      <c r="S886" s="83">
        <v>0</v>
      </c>
      <c r="T886" s="83">
        <v>75.8</v>
      </c>
      <c r="U886" s="83">
        <v>0</v>
      </c>
      <c r="V886" s="83">
        <v>0</v>
      </c>
      <c r="W886" s="83">
        <v>0</v>
      </c>
      <c r="X886" s="83">
        <v>0</v>
      </c>
      <c r="Y886" s="83">
        <v>0</v>
      </c>
      <c r="Z886" s="83">
        <v>0</v>
      </c>
      <c r="AA886" s="83">
        <v>172497.45263086</v>
      </c>
      <c r="AB886" s="83">
        <v>0</v>
      </c>
      <c r="AC886" s="83">
        <v>0</v>
      </c>
      <c r="AD886" s="83">
        <v>0</v>
      </c>
      <c r="AE886" s="83">
        <v>113985.396096</v>
      </c>
      <c r="AF886" s="83">
        <v>0</v>
      </c>
      <c r="AG886" s="83">
        <v>0</v>
      </c>
      <c r="AH886" s="83">
        <v>0</v>
      </c>
      <c r="AI886" s="83">
        <v>21174643.8200824</v>
      </c>
      <c r="AJ886" s="83">
        <v>0</v>
      </c>
      <c r="AK886" s="83">
        <v>17370619.344710398</v>
      </c>
      <c r="AL886" s="83">
        <v>0</v>
      </c>
      <c r="AM886" s="83">
        <v>0</v>
      </c>
      <c r="AN886" s="83">
        <v>38831746.0135196</v>
      </c>
      <c r="AO886" s="83">
        <v>0</v>
      </c>
      <c r="AP886" s="83">
        <v>0</v>
      </c>
    </row>
    <row r="887" spans="1:42" x14ac:dyDescent="0.2">
      <c r="A887" s="83" t="s">
        <v>373</v>
      </c>
      <c r="B887" s="83">
        <v>2030</v>
      </c>
      <c r="C887" s="83" t="s">
        <v>358</v>
      </c>
      <c r="D887" s="83" t="s">
        <v>297</v>
      </c>
      <c r="E887" s="83">
        <v>0</v>
      </c>
      <c r="F887" s="83">
        <v>0</v>
      </c>
      <c r="G887" s="83">
        <v>0</v>
      </c>
      <c r="H887" s="83">
        <v>0</v>
      </c>
      <c r="I887" s="83">
        <v>8858.7687804563793</v>
      </c>
      <c r="J887" s="83">
        <v>5601.5</v>
      </c>
      <c r="K887" s="83">
        <v>0</v>
      </c>
      <c r="L887" s="83">
        <v>0</v>
      </c>
      <c r="M887" s="83">
        <v>140.40909090909099</v>
      </c>
      <c r="N887" s="83">
        <v>0</v>
      </c>
      <c r="O887" s="83">
        <v>0</v>
      </c>
      <c r="P887" s="83">
        <v>80.483028496144101</v>
      </c>
      <c r="Q887" s="83">
        <v>0</v>
      </c>
      <c r="R887" s="83">
        <v>0</v>
      </c>
      <c r="S887" s="83">
        <v>0</v>
      </c>
      <c r="T887" s="83">
        <v>75.8</v>
      </c>
      <c r="U887" s="83">
        <v>0</v>
      </c>
      <c r="V887" s="83">
        <v>19315.9268390746</v>
      </c>
      <c r="W887" s="83">
        <v>0</v>
      </c>
      <c r="X887" s="83">
        <v>0</v>
      </c>
      <c r="Y887" s="83">
        <v>0</v>
      </c>
      <c r="Z887" s="83">
        <v>0</v>
      </c>
      <c r="AA887" s="83">
        <v>246472.80662049999</v>
      </c>
      <c r="AB887" s="83">
        <v>0</v>
      </c>
      <c r="AC887" s="83">
        <v>0</v>
      </c>
      <c r="AD887" s="83">
        <v>0</v>
      </c>
      <c r="AE887" s="83">
        <v>113985.396096</v>
      </c>
      <c r="AF887" s="83">
        <v>0</v>
      </c>
      <c r="AG887" s="83">
        <v>0</v>
      </c>
      <c r="AH887" s="83">
        <v>0</v>
      </c>
      <c r="AI887" s="83">
        <v>24617003.113884602</v>
      </c>
      <c r="AJ887" s="83">
        <v>0</v>
      </c>
      <c r="AK887" s="83">
        <v>17283132.296550799</v>
      </c>
      <c r="AL887" s="83">
        <v>0</v>
      </c>
      <c r="AM887" s="83">
        <v>0</v>
      </c>
      <c r="AN887" s="83">
        <v>42279909.539991103</v>
      </c>
      <c r="AO887" s="83">
        <v>0</v>
      </c>
      <c r="AP887" s="83">
        <v>0</v>
      </c>
    </row>
    <row r="888" spans="1:42" x14ac:dyDescent="0.2">
      <c r="A888" s="83" t="s">
        <v>373</v>
      </c>
      <c r="B888" s="83">
        <v>2032</v>
      </c>
      <c r="C888" s="83" t="s">
        <v>358</v>
      </c>
      <c r="D888" s="83" t="s">
        <v>297</v>
      </c>
      <c r="E888" s="83">
        <v>0</v>
      </c>
      <c r="F888" s="83">
        <v>0</v>
      </c>
      <c r="G888" s="83">
        <v>0</v>
      </c>
      <c r="H888" s="83">
        <v>0</v>
      </c>
      <c r="I888" s="83">
        <v>8858.7687804563793</v>
      </c>
      <c r="J888" s="83">
        <v>5602.8</v>
      </c>
      <c r="K888" s="83">
        <v>0</v>
      </c>
      <c r="L888" s="83">
        <v>0</v>
      </c>
      <c r="M888" s="83">
        <v>180.96454545454401</v>
      </c>
      <c r="N888" s="83">
        <v>0</v>
      </c>
      <c r="O888" s="83">
        <v>0</v>
      </c>
      <c r="P888" s="83">
        <v>198.12128085382199</v>
      </c>
      <c r="Q888" s="83">
        <v>0</v>
      </c>
      <c r="R888" s="83">
        <v>0</v>
      </c>
      <c r="S888" s="83">
        <v>0</v>
      </c>
      <c r="T888" s="83">
        <v>75.8</v>
      </c>
      <c r="U888" s="83">
        <v>0</v>
      </c>
      <c r="V888" s="83">
        <v>199297.88318263899</v>
      </c>
      <c r="W888" s="83">
        <v>0</v>
      </c>
      <c r="X888" s="83">
        <v>0</v>
      </c>
      <c r="Y888" s="83">
        <v>0</v>
      </c>
      <c r="Z888" s="83">
        <v>0</v>
      </c>
      <c r="AA888" s="83">
        <v>317663.47270108998</v>
      </c>
      <c r="AB888" s="83">
        <v>0</v>
      </c>
      <c r="AC888" s="83">
        <v>0</v>
      </c>
      <c r="AD888" s="83">
        <v>0</v>
      </c>
      <c r="AE888" s="83">
        <v>113985.396096</v>
      </c>
      <c r="AF888" s="83">
        <v>0</v>
      </c>
      <c r="AG888" s="83">
        <v>0</v>
      </c>
      <c r="AH888" s="83">
        <v>0</v>
      </c>
      <c r="AI888" s="83">
        <v>24273141.119131099</v>
      </c>
      <c r="AJ888" s="83">
        <v>0</v>
      </c>
      <c r="AK888" s="83">
        <v>18048057.883843701</v>
      </c>
      <c r="AL888" s="83">
        <v>0</v>
      </c>
      <c r="AM888" s="83">
        <v>0</v>
      </c>
      <c r="AN888" s="83">
        <v>42952145.754954502</v>
      </c>
      <c r="AO888" s="83">
        <v>0</v>
      </c>
      <c r="AP888" s="83">
        <v>0</v>
      </c>
    </row>
    <row r="889" spans="1:42" x14ac:dyDescent="0.2">
      <c r="A889" s="83" t="s">
        <v>373</v>
      </c>
      <c r="B889" s="83">
        <v>2034</v>
      </c>
      <c r="C889" s="83" t="s">
        <v>358</v>
      </c>
      <c r="D889" s="83" t="s">
        <v>297</v>
      </c>
      <c r="E889" s="83">
        <v>0</v>
      </c>
      <c r="F889" s="83">
        <v>0</v>
      </c>
      <c r="G889" s="83">
        <v>0</v>
      </c>
      <c r="H889" s="83">
        <v>0</v>
      </c>
      <c r="I889" s="83">
        <v>8858.7687804563793</v>
      </c>
      <c r="J889" s="83">
        <v>5602.8</v>
      </c>
      <c r="K889" s="83">
        <v>0</v>
      </c>
      <c r="L889" s="83">
        <v>0</v>
      </c>
      <c r="M889" s="83">
        <v>188.59181818181801</v>
      </c>
      <c r="N889" s="83">
        <v>0</v>
      </c>
      <c r="O889" s="83">
        <v>0</v>
      </c>
      <c r="P889" s="83">
        <v>198.12128085382199</v>
      </c>
      <c r="Q889" s="83">
        <v>0</v>
      </c>
      <c r="R889" s="83">
        <v>0</v>
      </c>
      <c r="S889" s="83">
        <v>0</v>
      </c>
      <c r="T889" s="83">
        <v>75.8</v>
      </c>
      <c r="U889" s="83">
        <v>0</v>
      </c>
      <c r="V889" s="83">
        <v>75782.287970759906</v>
      </c>
      <c r="W889" s="83">
        <v>0</v>
      </c>
      <c r="X889" s="83">
        <v>0</v>
      </c>
      <c r="Y889" s="83">
        <v>0</v>
      </c>
      <c r="Z889" s="83">
        <v>0</v>
      </c>
      <c r="AA889" s="83">
        <v>331052.31600018998</v>
      </c>
      <c r="AB889" s="83">
        <v>0</v>
      </c>
      <c r="AC889" s="83">
        <v>0</v>
      </c>
      <c r="AD889" s="83">
        <v>0</v>
      </c>
      <c r="AE889" s="83">
        <v>113985.396096</v>
      </c>
      <c r="AF889" s="83">
        <v>0</v>
      </c>
      <c r="AG889" s="83">
        <v>0</v>
      </c>
      <c r="AH889" s="83">
        <v>0</v>
      </c>
      <c r="AI889" s="83">
        <v>23935367.760735601</v>
      </c>
      <c r="AJ889" s="83">
        <v>0</v>
      </c>
      <c r="AK889" s="83">
        <v>18079850.517182201</v>
      </c>
      <c r="AL889" s="83">
        <v>0</v>
      </c>
      <c r="AM889" s="83">
        <v>0</v>
      </c>
      <c r="AN889" s="83">
        <v>42536038.277984798</v>
      </c>
      <c r="AO889" s="83">
        <v>0</v>
      </c>
      <c r="AP889" s="83">
        <v>0</v>
      </c>
    </row>
    <row r="890" spans="1:42" x14ac:dyDescent="0.2">
      <c r="A890" s="83" t="s">
        <v>373</v>
      </c>
      <c r="B890" s="83">
        <v>2036</v>
      </c>
      <c r="C890" s="83" t="s">
        <v>358</v>
      </c>
      <c r="D890" s="83" t="s">
        <v>297</v>
      </c>
      <c r="E890" s="83">
        <v>0</v>
      </c>
      <c r="F890" s="83">
        <v>0</v>
      </c>
      <c r="G890" s="83">
        <v>0</v>
      </c>
      <c r="H890" s="83">
        <v>0</v>
      </c>
      <c r="I890" s="83">
        <v>9510.5536967963599</v>
      </c>
      <c r="J890" s="83">
        <v>4508.5</v>
      </c>
      <c r="K890" s="83">
        <v>0</v>
      </c>
      <c r="L890" s="83">
        <v>0</v>
      </c>
      <c r="M890" s="83">
        <v>195.500909090909</v>
      </c>
      <c r="N890" s="83">
        <v>0</v>
      </c>
      <c r="O890" s="83">
        <v>0</v>
      </c>
      <c r="P890" s="83">
        <v>384.77777725957799</v>
      </c>
      <c r="Q890" s="83">
        <v>0</v>
      </c>
      <c r="R890" s="83">
        <v>0</v>
      </c>
      <c r="S890" s="83">
        <v>0</v>
      </c>
      <c r="T890" s="83">
        <v>75.8</v>
      </c>
      <c r="U890" s="83">
        <v>0</v>
      </c>
      <c r="V890" s="83">
        <v>345437.74197121098</v>
      </c>
      <c r="W890" s="83">
        <v>0</v>
      </c>
      <c r="X890" s="83">
        <v>0</v>
      </c>
      <c r="Y890" s="83">
        <v>0</v>
      </c>
      <c r="Z890" s="83">
        <v>0</v>
      </c>
      <c r="AA890" s="83">
        <v>343180.46964418999</v>
      </c>
      <c r="AB890" s="83">
        <v>0</v>
      </c>
      <c r="AC890" s="83">
        <v>0</v>
      </c>
      <c r="AD890" s="83">
        <v>0</v>
      </c>
      <c r="AE890" s="83">
        <v>113985.396096</v>
      </c>
      <c r="AF890" s="83">
        <v>0</v>
      </c>
      <c r="AG890" s="83">
        <v>0</v>
      </c>
      <c r="AH890" s="83">
        <v>0</v>
      </c>
      <c r="AI890" s="83">
        <v>25225379.766301699</v>
      </c>
      <c r="AJ890" s="83">
        <v>0</v>
      </c>
      <c r="AK890" s="83">
        <v>15342386.510759501</v>
      </c>
      <c r="AL890" s="83">
        <v>0</v>
      </c>
      <c r="AM890" s="83">
        <v>0</v>
      </c>
      <c r="AN890" s="83">
        <v>41370369.884772703</v>
      </c>
      <c r="AO890" s="83">
        <v>0</v>
      </c>
      <c r="AP890" s="83">
        <v>0</v>
      </c>
    </row>
    <row r="891" spans="1:42" x14ac:dyDescent="0.2">
      <c r="A891" s="83" t="s">
        <v>373</v>
      </c>
      <c r="B891" s="83">
        <v>2038</v>
      </c>
      <c r="C891" s="83" t="s">
        <v>358</v>
      </c>
      <c r="D891" s="83" t="s">
        <v>297</v>
      </c>
      <c r="E891" s="83">
        <v>0</v>
      </c>
      <c r="F891" s="83">
        <v>0</v>
      </c>
      <c r="G891" s="83">
        <v>0</v>
      </c>
      <c r="H891" s="83">
        <v>0</v>
      </c>
      <c r="I891" s="83">
        <v>9510.5536967963599</v>
      </c>
      <c r="J891" s="83">
        <v>5156.442</v>
      </c>
      <c r="K891" s="83">
        <v>0</v>
      </c>
      <c r="L891" s="83">
        <v>0</v>
      </c>
      <c r="M891" s="83">
        <v>202.16</v>
      </c>
      <c r="N891" s="83">
        <v>0</v>
      </c>
      <c r="O891" s="83">
        <v>0</v>
      </c>
      <c r="P891" s="83">
        <v>587.592036866841</v>
      </c>
      <c r="Q891" s="83">
        <v>0</v>
      </c>
      <c r="R891" s="83">
        <v>0</v>
      </c>
      <c r="S891" s="83">
        <v>0</v>
      </c>
      <c r="T891" s="83">
        <v>75.8</v>
      </c>
      <c r="U891" s="83">
        <v>0</v>
      </c>
      <c r="V891" s="83">
        <v>576790.79350576596</v>
      </c>
      <c r="W891" s="83">
        <v>0</v>
      </c>
      <c r="X891" s="83">
        <v>0</v>
      </c>
      <c r="Y891" s="83">
        <v>0</v>
      </c>
      <c r="Z891" s="83">
        <v>0</v>
      </c>
      <c r="AA891" s="83">
        <v>354869.77562343999</v>
      </c>
      <c r="AB891" s="83">
        <v>0</v>
      </c>
      <c r="AC891" s="83">
        <v>0</v>
      </c>
      <c r="AD891" s="83">
        <v>0</v>
      </c>
      <c r="AE891" s="83">
        <v>113985.396096</v>
      </c>
      <c r="AF891" s="83">
        <v>0</v>
      </c>
      <c r="AG891" s="83">
        <v>0</v>
      </c>
      <c r="AH891" s="83">
        <v>0</v>
      </c>
      <c r="AI891" s="83">
        <v>25089643.919251401</v>
      </c>
      <c r="AJ891" s="83">
        <v>0</v>
      </c>
      <c r="AK891" s="83">
        <v>20298259.545602899</v>
      </c>
      <c r="AL891" s="83">
        <v>0</v>
      </c>
      <c r="AM891" s="83">
        <v>0</v>
      </c>
      <c r="AN891" s="83">
        <v>46433549.430079497</v>
      </c>
      <c r="AO891" s="83">
        <v>0</v>
      </c>
      <c r="AP891" s="83">
        <v>0</v>
      </c>
    </row>
    <row r="892" spans="1:42" x14ac:dyDescent="0.2">
      <c r="A892" s="83" t="s">
        <v>373</v>
      </c>
      <c r="B892" s="83">
        <v>2040</v>
      </c>
      <c r="C892" s="83" t="s">
        <v>358</v>
      </c>
      <c r="D892" s="83" t="s">
        <v>297</v>
      </c>
      <c r="E892" s="83">
        <v>0</v>
      </c>
      <c r="F892" s="83">
        <v>0</v>
      </c>
      <c r="G892" s="83">
        <v>0</v>
      </c>
      <c r="H892" s="83">
        <v>0</v>
      </c>
      <c r="I892" s="83">
        <v>9510.5536967963599</v>
      </c>
      <c r="J892" s="83">
        <v>7002.8184000000001</v>
      </c>
      <c r="K892" s="83">
        <v>0</v>
      </c>
      <c r="L892" s="83">
        <v>0</v>
      </c>
      <c r="M892" s="83">
        <v>210.06727272727201</v>
      </c>
      <c r="N892" s="83">
        <v>0</v>
      </c>
      <c r="O892" s="83">
        <v>0</v>
      </c>
      <c r="P892" s="83">
        <v>996.25596428709798</v>
      </c>
      <c r="Q892" s="83">
        <v>0</v>
      </c>
      <c r="R892" s="83">
        <v>0</v>
      </c>
      <c r="S892" s="83">
        <v>0</v>
      </c>
      <c r="T892" s="83">
        <v>75.8</v>
      </c>
      <c r="U892" s="83">
        <v>0</v>
      </c>
      <c r="V892" s="83">
        <v>720377.89571809</v>
      </c>
      <c r="W892" s="83">
        <v>0</v>
      </c>
      <c r="X892" s="83">
        <v>0</v>
      </c>
      <c r="Y892" s="83">
        <v>0</v>
      </c>
      <c r="Z892" s="83">
        <v>0</v>
      </c>
      <c r="AA892" s="83">
        <v>368750.12830705999</v>
      </c>
      <c r="AB892" s="83">
        <v>0</v>
      </c>
      <c r="AC892" s="83">
        <v>0</v>
      </c>
      <c r="AD892" s="83">
        <v>0</v>
      </c>
      <c r="AE892" s="83">
        <v>113985.396096</v>
      </c>
      <c r="AF892" s="83">
        <v>0</v>
      </c>
      <c r="AG892" s="83">
        <v>0</v>
      </c>
      <c r="AH892" s="83">
        <v>0</v>
      </c>
      <c r="AI892" s="83">
        <v>24739008.950131699</v>
      </c>
      <c r="AJ892" s="83">
        <v>0</v>
      </c>
      <c r="AK892" s="83">
        <v>29369895.041819301</v>
      </c>
      <c r="AL892" s="83">
        <v>0</v>
      </c>
      <c r="AM892" s="83">
        <v>0</v>
      </c>
      <c r="AN892" s="83">
        <v>55312017.412072197</v>
      </c>
      <c r="AO892" s="83">
        <v>0</v>
      </c>
      <c r="AP892" s="83">
        <v>0</v>
      </c>
    </row>
    <row r="893" spans="1:42" x14ac:dyDescent="0.2">
      <c r="A893" s="83" t="s">
        <v>373</v>
      </c>
      <c r="B893" s="83">
        <v>2042</v>
      </c>
      <c r="C893" s="83" t="s">
        <v>358</v>
      </c>
      <c r="D893" s="83" t="s">
        <v>297</v>
      </c>
      <c r="E893" s="83">
        <v>0</v>
      </c>
      <c r="F893" s="83">
        <v>0</v>
      </c>
      <c r="G893" s="83">
        <v>0</v>
      </c>
      <c r="H893" s="83">
        <v>0</v>
      </c>
      <c r="I893" s="83">
        <v>9510.5536967963599</v>
      </c>
      <c r="J893" s="83">
        <v>6758.0183999999999</v>
      </c>
      <c r="K893" s="83">
        <v>0</v>
      </c>
      <c r="L893" s="83">
        <v>0</v>
      </c>
      <c r="M893" s="83">
        <v>215.958181818182</v>
      </c>
      <c r="N893" s="83">
        <v>0</v>
      </c>
      <c r="O893" s="83">
        <v>0</v>
      </c>
      <c r="P893" s="83">
        <v>996.25596428709798</v>
      </c>
      <c r="Q893" s="83">
        <v>0</v>
      </c>
      <c r="R893" s="83">
        <v>0</v>
      </c>
      <c r="S893" s="83">
        <v>0</v>
      </c>
      <c r="T893" s="83">
        <v>75.8</v>
      </c>
      <c r="U893" s="83">
        <v>0</v>
      </c>
      <c r="V893" s="83">
        <v>0</v>
      </c>
      <c r="W893" s="83">
        <v>0</v>
      </c>
      <c r="X893" s="83">
        <v>0</v>
      </c>
      <c r="Y893" s="83">
        <v>0</v>
      </c>
      <c r="Z893" s="83">
        <v>0</v>
      </c>
      <c r="AA893" s="83">
        <v>379090.97509825998</v>
      </c>
      <c r="AB893" s="83">
        <v>0</v>
      </c>
      <c r="AC893" s="83">
        <v>0</v>
      </c>
      <c r="AD893" s="83">
        <v>0</v>
      </c>
      <c r="AE893" s="83">
        <v>113985.396096</v>
      </c>
      <c r="AF893" s="83">
        <v>0</v>
      </c>
      <c r="AG893" s="83">
        <v>0</v>
      </c>
      <c r="AH893" s="83">
        <v>0</v>
      </c>
      <c r="AI893" s="83">
        <v>24394349.913852099</v>
      </c>
      <c r="AJ893" s="83">
        <v>0</v>
      </c>
      <c r="AK893" s="83">
        <v>28448207.700486999</v>
      </c>
      <c r="AL893" s="83">
        <v>0</v>
      </c>
      <c r="AM893" s="83">
        <v>0</v>
      </c>
      <c r="AN893" s="83">
        <v>53335633.985533498</v>
      </c>
      <c r="AO893" s="83">
        <v>0</v>
      </c>
      <c r="AP893" s="83">
        <v>0</v>
      </c>
    </row>
    <row r="894" spans="1:42" x14ac:dyDescent="0.2">
      <c r="A894" s="83" t="s">
        <v>373</v>
      </c>
      <c r="B894" s="83">
        <v>2044</v>
      </c>
      <c r="C894" s="83" t="s">
        <v>358</v>
      </c>
      <c r="D894" s="83" t="s">
        <v>297</v>
      </c>
      <c r="E894" s="83">
        <v>0</v>
      </c>
      <c r="F894" s="83">
        <v>0</v>
      </c>
      <c r="G894" s="83">
        <v>0</v>
      </c>
      <c r="H894" s="83">
        <v>0</v>
      </c>
      <c r="I894" s="83">
        <v>9460.9536967963595</v>
      </c>
      <c r="J894" s="83">
        <v>6903.0183999999999</v>
      </c>
      <c r="K894" s="83">
        <v>0</v>
      </c>
      <c r="L894" s="83">
        <v>0</v>
      </c>
      <c r="M894" s="83">
        <v>223.511818181818</v>
      </c>
      <c r="N894" s="83">
        <v>0</v>
      </c>
      <c r="O894" s="83">
        <v>0</v>
      </c>
      <c r="P894" s="83">
        <v>1053.4153706741299</v>
      </c>
      <c r="Q894" s="83">
        <v>0</v>
      </c>
      <c r="R894" s="83">
        <v>0</v>
      </c>
      <c r="S894" s="83">
        <v>0</v>
      </c>
      <c r="T894" s="83">
        <v>75.8</v>
      </c>
      <c r="U894" s="83">
        <v>0</v>
      </c>
      <c r="V894" s="83">
        <v>307812.568952284</v>
      </c>
      <c r="W894" s="83">
        <v>0</v>
      </c>
      <c r="X894" s="83">
        <v>0</v>
      </c>
      <c r="Y894" s="83">
        <v>0</v>
      </c>
      <c r="Z894" s="83">
        <v>0</v>
      </c>
      <c r="AA894" s="83">
        <v>392350.55781247001</v>
      </c>
      <c r="AB894" s="83">
        <v>0</v>
      </c>
      <c r="AC894" s="83">
        <v>0</v>
      </c>
      <c r="AD894" s="83">
        <v>0</v>
      </c>
      <c r="AE894" s="83">
        <v>113985.396096</v>
      </c>
      <c r="AF894" s="83">
        <v>0</v>
      </c>
      <c r="AG894" s="83">
        <v>0</v>
      </c>
      <c r="AH894" s="83">
        <v>0</v>
      </c>
      <c r="AI894" s="83">
        <v>23942945.307963502</v>
      </c>
      <c r="AJ894" s="83">
        <v>0</v>
      </c>
      <c r="AK894" s="83">
        <v>26369254.0357228</v>
      </c>
      <c r="AL894" s="83">
        <v>0</v>
      </c>
      <c r="AM894" s="83">
        <v>0</v>
      </c>
      <c r="AN894" s="83">
        <v>51126347.8665471</v>
      </c>
      <c r="AO894" s="83">
        <v>0</v>
      </c>
      <c r="AP894" s="83">
        <v>0</v>
      </c>
    </row>
    <row r="895" spans="1:42" x14ac:dyDescent="0.2">
      <c r="A895" s="83" t="s">
        <v>373</v>
      </c>
      <c r="B895" s="83">
        <v>2046</v>
      </c>
      <c r="C895" s="83" t="s">
        <v>358</v>
      </c>
      <c r="D895" s="83" t="s">
        <v>297</v>
      </c>
      <c r="E895" s="83">
        <v>0</v>
      </c>
      <c r="F895" s="83">
        <v>0</v>
      </c>
      <c r="G895" s="83">
        <v>0</v>
      </c>
      <c r="H895" s="83">
        <v>0</v>
      </c>
      <c r="I895" s="83">
        <v>9322.8536967963591</v>
      </c>
      <c r="J895" s="83">
        <v>7736.8</v>
      </c>
      <c r="K895" s="83">
        <v>0</v>
      </c>
      <c r="L895" s="83">
        <v>0</v>
      </c>
      <c r="M895" s="83">
        <v>232.87181818181801</v>
      </c>
      <c r="N895" s="83">
        <v>0</v>
      </c>
      <c r="O895" s="83">
        <v>0</v>
      </c>
      <c r="P895" s="83">
        <v>1260.0688751965199</v>
      </c>
      <c r="Q895" s="83">
        <v>0</v>
      </c>
      <c r="R895" s="83">
        <v>0</v>
      </c>
      <c r="S895" s="83">
        <v>0</v>
      </c>
      <c r="T895" s="83">
        <v>75.8</v>
      </c>
      <c r="U895" s="83">
        <v>0</v>
      </c>
      <c r="V895" s="83">
        <v>852231.12734182901</v>
      </c>
      <c r="W895" s="83">
        <v>0</v>
      </c>
      <c r="X895" s="83">
        <v>0</v>
      </c>
      <c r="Y895" s="83">
        <v>0</v>
      </c>
      <c r="Z895" s="83">
        <v>0</v>
      </c>
      <c r="AA895" s="83">
        <v>408781.01438071002</v>
      </c>
      <c r="AB895" s="83">
        <v>0</v>
      </c>
      <c r="AC895" s="83">
        <v>0</v>
      </c>
      <c r="AD895" s="83">
        <v>0</v>
      </c>
      <c r="AE895" s="83">
        <v>113985.396096</v>
      </c>
      <c r="AF895" s="83">
        <v>0</v>
      </c>
      <c r="AG895" s="83">
        <v>0</v>
      </c>
      <c r="AH895" s="83">
        <v>0</v>
      </c>
      <c r="AI895" s="83">
        <v>22978576.375560101</v>
      </c>
      <c r="AJ895" s="83">
        <v>0</v>
      </c>
      <c r="AK895" s="83">
        <v>31366580.197207998</v>
      </c>
      <c r="AL895" s="83">
        <v>0</v>
      </c>
      <c r="AM895" s="83">
        <v>0</v>
      </c>
      <c r="AN895" s="83">
        <v>55720154.110586703</v>
      </c>
      <c r="AO895" s="83">
        <v>0</v>
      </c>
      <c r="AP895" s="83">
        <v>0</v>
      </c>
    </row>
    <row r="896" spans="1:42" x14ac:dyDescent="0.2">
      <c r="A896" s="83" t="s">
        <v>373</v>
      </c>
      <c r="B896" s="83">
        <v>2048</v>
      </c>
      <c r="C896" s="83" t="s">
        <v>358</v>
      </c>
      <c r="D896" s="83" t="s">
        <v>297</v>
      </c>
      <c r="E896" s="83">
        <v>0</v>
      </c>
      <c r="F896" s="83">
        <v>0</v>
      </c>
      <c r="G896" s="83">
        <v>0</v>
      </c>
      <c r="H896" s="83">
        <v>0</v>
      </c>
      <c r="I896" s="83">
        <v>8762.0536967963599</v>
      </c>
      <c r="J896" s="83">
        <v>12296.605</v>
      </c>
      <c r="K896" s="83">
        <v>0</v>
      </c>
      <c r="L896" s="83">
        <v>0</v>
      </c>
      <c r="M896" s="83">
        <v>237.66909090908999</v>
      </c>
      <c r="N896" s="83">
        <v>0</v>
      </c>
      <c r="O896" s="83">
        <v>0</v>
      </c>
      <c r="P896" s="83">
        <v>2357.1984254358799</v>
      </c>
      <c r="Q896" s="83">
        <v>0</v>
      </c>
      <c r="R896" s="83">
        <v>0</v>
      </c>
      <c r="S896" s="83">
        <v>0</v>
      </c>
      <c r="T896" s="83">
        <v>75.8</v>
      </c>
      <c r="U896" s="83">
        <v>0</v>
      </c>
      <c r="V896" s="83">
        <v>3667522.4846839998</v>
      </c>
      <c r="W896" s="83">
        <v>0</v>
      </c>
      <c r="X896" s="83">
        <v>0</v>
      </c>
      <c r="Y896" s="83">
        <v>0</v>
      </c>
      <c r="Z896" s="83">
        <v>0</v>
      </c>
      <c r="AA896" s="83">
        <v>417202.10211484</v>
      </c>
      <c r="AB896" s="83">
        <v>0</v>
      </c>
      <c r="AC896" s="83">
        <v>0</v>
      </c>
      <c r="AD896" s="83">
        <v>0</v>
      </c>
      <c r="AE896" s="83">
        <v>113985.396096</v>
      </c>
      <c r="AF896" s="83">
        <v>0</v>
      </c>
      <c r="AG896" s="83">
        <v>0</v>
      </c>
      <c r="AH896" s="83">
        <v>0</v>
      </c>
      <c r="AI896" s="83">
        <v>21335869.325377502</v>
      </c>
      <c r="AJ896" s="83">
        <v>0</v>
      </c>
      <c r="AK896" s="83">
        <v>49694225.9972931</v>
      </c>
      <c r="AL896" s="83">
        <v>0</v>
      </c>
      <c r="AM896" s="83">
        <v>0</v>
      </c>
      <c r="AN896" s="83">
        <v>75228805.305565506</v>
      </c>
      <c r="AO896" s="83">
        <v>0</v>
      </c>
      <c r="AP896" s="83">
        <v>0</v>
      </c>
    </row>
    <row r="897" spans="1:42" x14ac:dyDescent="0.2">
      <c r="A897" s="83" t="s">
        <v>373</v>
      </c>
      <c r="B897" s="83">
        <v>2050</v>
      </c>
      <c r="C897" s="83" t="s">
        <v>358</v>
      </c>
      <c r="D897" s="83" t="s">
        <v>297</v>
      </c>
      <c r="E897" s="83">
        <v>0</v>
      </c>
      <c r="F897" s="83">
        <v>0</v>
      </c>
      <c r="G897" s="83">
        <v>0</v>
      </c>
      <c r="H897" s="83">
        <v>0</v>
      </c>
      <c r="I897" s="83">
        <v>8450.5536967963599</v>
      </c>
      <c r="J897" s="83">
        <v>10970.305</v>
      </c>
      <c r="K897" s="83">
        <v>0</v>
      </c>
      <c r="L897" s="83">
        <v>0</v>
      </c>
      <c r="M897" s="83">
        <v>246.53</v>
      </c>
      <c r="N897" s="83">
        <v>0</v>
      </c>
      <c r="O897" s="83">
        <v>0</v>
      </c>
      <c r="P897" s="83">
        <v>2557.2916103694502</v>
      </c>
      <c r="Q897" s="83">
        <v>0</v>
      </c>
      <c r="R897" s="83">
        <v>0</v>
      </c>
      <c r="S897" s="83">
        <v>0</v>
      </c>
      <c r="T897" s="83">
        <v>75.8</v>
      </c>
      <c r="U897" s="83">
        <v>0</v>
      </c>
      <c r="V897" s="83">
        <v>1361352.5653522499</v>
      </c>
      <c r="W897" s="83">
        <v>0</v>
      </c>
      <c r="X897" s="83">
        <v>0</v>
      </c>
      <c r="Y897" s="83">
        <v>0</v>
      </c>
      <c r="Z897" s="83">
        <v>0</v>
      </c>
      <c r="AA897" s="83">
        <v>432756.45916327002</v>
      </c>
      <c r="AB897" s="83">
        <v>0</v>
      </c>
      <c r="AC897" s="83">
        <v>0</v>
      </c>
      <c r="AD897" s="83">
        <v>0</v>
      </c>
      <c r="AE897" s="83">
        <v>113985.396096</v>
      </c>
      <c r="AF897" s="83">
        <v>0</v>
      </c>
      <c r="AG897" s="83">
        <v>0</v>
      </c>
      <c r="AH897" s="83">
        <v>0</v>
      </c>
      <c r="AI897" s="83">
        <v>20294836.014625698</v>
      </c>
      <c r="AJ897" s="83">
        <v>0</v>
      </c>
      <c r="AK897" s="83">
        <v>46643868.567166202</v>
      </c>
      <c r="AL897" s="83">
        <v>0</v>
      </c>
      <c r="AM897" s="83">
        <v>0</v>
      </c>
      <c r="AN897" s="83">
        <v>68846799.002403498</v>
      </c>
      <c r="AO897" s="83">
        <v>0</v>
      </c>
      <c r="AP897" s="83">
        <v>0</v>
      </c>
    </row>
    <row r="898" spans="1:42" x14ac:dyDescent="0.2">
      <c r="A898" s="83" t="s">
        <v>374</v>
      </c>
      <c r="B898" s="83">
        <v>2020</v>
      </c>
      <c r="C898" s="83" t="s">
        <v>358</v>
      </c>
      <c r="D898" s="83" t="s">
        <v>297</v>
      </c>
      <c r="E898" s="83">
        <v>0</v>
      </c>
      <c r="F898" s="83">
        <v>0</v>
      </c>
      <c r="G898" s="83">
        <v>0</v>
      </c>
      <c r="H898" s="83">
        <v>621</v>
      </c>
      <c r="I898" s="83">
        <v>1560</v>
      </c>
      <c r="J898" s="83">
        <v>2173.5</v>
      </c>
      <c r="K898" s="83">
        <v>0</v>
      </c>
      <c r="L898" s="83">
        <v>1463</v>
      </c>
      <c r="M898" s="83">
        <v>16.345454545454501</v>
      </c>
      <c r="N898" s="83">
        <v>0</v>
      </c>
      <c r="O898" s="83">
        <v>0</v>
      </c>
      <c r="P898" s="83">
        <v>91.8</v>
      </c>
      <c r="Q898" s="83">
        <v>0</v>
      </c>
      <c r="R898" s="83">
        <v>0</v>
      </c>
      <c r="S898" s="83">
        <v>0</v>
      </c>
      <c r="T898" s="83">
        <v>0</v>
      </c>
      <c r="U898" s="83">
        <v>0</v>
      </c>
      <c r="V898" s="83">
        <v>48036.198607567501</v>
      </c>
      <c r="W898" s="83">
        <v>0</v>
      </c>
      <c r="X898" s="83">
        <v>0</v>
      </c>
      <c r="Y898" s="83">
        <v>0</v>
      </c>
      <c r="Z898" s="83">
        <v>0</v>
      </c>
      <c r="AA898" s="83">
        <v>29549.165732599999</v>
      </c>
      <c r="AB898" s="83">
        <v>2581270.1954699899</v>
      </c>
      <c r="AC898" s="83">
        <v>54399.6</v>
      </c>
      <c r="AD898" s="83">
        <v>0</v>
      </c>
      <c r="AE898" s="83">
        <v>0</v>
      </c>
      <c r="AF898" s="83">
        <v>0</v>
      </c>
      <c r="AG898" s="83">
        <v>0</v>
      </c>
      <c r="AH898" s="83">
        <v>0</v>
      </c>
      <c r="AI898" s="83">
        <v>4219676.8516583098</v>
      </c>
      <c r="AJ898" s="83">
        <v>0</v>
      </c>
      <c r="AK898" s="83">
        <v>4712172.1063721599</v>
      </c>
      <c r="AL898" s="83">
        <v>0</v>
      </c>
      <c r="AM898" s="83">
        <v>0</v>
      </c>
      <c r="AN898" s="83">
        <v>11645104.117840599</v>
      </c>
      <c r="AO898" s="83">
        <v>1.08247324083305</v>
      </c>
      <c r="AP898" s="83">
        <v>92.955222201463101</v>
      </c>
    </row>
    <row r="899" spans="1:42" x14ac:dyDescent="0.2">
      <c r="A899" s="83" t="s">
        <v>374</v>
      </c>
      <c r="B899" s="83">
        <v>2022</v>
      </c>
      <c r="C899" s="83" t="s">
        <v>358</v>
      </c>
      <c r="D899" s="83" t="s">
        <v>297</v>
      </c>
      <c r="E899" s="83">
        <v>0</v>
      </c>
      <c r="F899" s="83">
        <v>0</v>
      </c>
      <c r="G899" s="83">
        <v>0</v>
      </c>
      <c r="H899" s="83">
        <v>621</v>
      </c>
      <c r="I899" s="83">
        <v>1560</v>
      </c>
      <c r="J899" s="83">
        <v>2173.5</v>
      </c>
      <c r="K899" s="83">
        <v>0</v>
      </c>
      <c r="L899" s="83">
        <v>1463</v>
      </c>
      <c r="M899" s="83">
        <v>28.363636363636399</v>
      </c>
      <c r="N899" s="83">
        <v>0</v>
      </c>
      <c r="O899" s="83">
        <v>0</v>
      </c>
      <c r="P899" s="83">
        <v>91.8</v>
      </c>
      <c r="Q899" s="83">
        <v>0</v>
      </c>
      <c r="R899" s="83">
        <v>0</v>
      </c>
      <c r="S899" s="83">
        <v>0</v>
      </c>
      <c r="T899" s="83">
        <v>0</v>
      </c>
      <c r="U899" s="83">
        <v>0</v>
      </c>
      <c r="V899" s="83">
        <v>0</v>
      </c>
      <c r="W899" s="83">
        <v>0</v>
      </c>
      <c r="X899" s="83">
        <v>0</v>
      </c>
      <c r="Y899" s="83">
        <v>0</v>
      </c>
      <c r="Z899" s="83">
        <v>0</v>
      </c>
      <c r="AA899" s="83">
        <v>51275.526744000003</v>
      </c>
      <c r="AB899" s="83">
        <v>2428411.9885583799</v>
      </c>
      <c r="AC899" s="83">
        <v>54399.6</v>
      </c>
      <c r="AD899" s="83">
        <v>0</v>
      </c>
      <c r="AE899" s="83">
        <v>0</v>
      </c>
      <c r="AF899" s="83">
        <v>0</v>
      </c>
      <c r="AG899" s="83">
        <v>0</v>
      </c>
      <c r="AH899" s="83">
        <v>0</v>
      </c>
      <c r="AI899" s="83">
        <v>4160693.4899960598</v>
      </c>
      <c r="AJ899" s="83">
        <v>0</v>
      </c>
      <c r="AK899" s="83">
        <v>5607914.0928243604</v>
      </c>
      <c r="AL899" s="83">
        <v>0</v>
      </c>
      <c r="AM899" s="83">
        <v>0</v>
      </c>
      <c r="AN899" s="83">
        <v>12302694.698122799</v>
      </c>
      <c r="AO899" s="83">
        <v>1.0208255259855901</v>
      </c>
      <c r="AP899" s="83">
        <v>82.975766775823601</v>
      </c>
    </row>
    <row r="900" spans="1:42" x14ac:dyDescent="0.2">
      <c r="A900" s="83" t="s">
        <v>374</v>
      </c>
      <c r="B900" s="83">
        <v>2024</v>
      </c>
      <c r="C900" s="83" t="s">
        <v>358</v>
      </c>
      <c r="D900" s="83" t="s">
        <v>297</v>
      </c>
      <c r="E900" s="83">
        <v>0</v>
      </c>
      <c r="F900" s="83">
        <v>0</v>
      </c>
      <c r="G900" s="83">
        <v>0</v>
      </c>
      <c r="H900" s="83">
        <v>621</v>
      </c>
      <c r="I900" s="83">
        <v>1560</v>
      </c>
      <c r="J900" s="83">
        <v>2173.5</v>
      </c>
      <c r="K900" s="83">
        <v>0</v>
      </c>
      <c r="L900" s="83">
        <v>1463</v>
      </c>
      <c r="M900" s="83">
        <v>44.1309090909091</v>
      </c>
      <c r="N900" s="83">
        <v>0</v>
      </c>
      <c r="O900" s="83">
        <v>0</v>
      </c>
      <c r="P900" s="83">
        <v>91.8</v>
      </c>
      <c r="Q900" s="83">
        <v>0</v>
      </c>
      <c r="R900" s="83">
        <v>0</v>
      </c>
      <c r="S900" s="83">
        <v>0</v>
      </c>
      <c r="T900" s="83">
        <v>0</v>
      </c>
      <c r="U900" s="83">
        <v>0</v>
      </c>
      <c r="V900" s="83">
        <v>1704.635622643</v>
      </c>
      <c r="W900" s="83">
        <v>0</v>
      </c>
      <c r="X900" s="83">
        <v>0</v>
      </c>
      <c r="Y900" s="83">
        <v>0</v>
      </c>
      <c r="Z900" s="83">
        <v>0</v>
      </c>
      <c r="AA900" s="83">
        <v>79779.460585280001</v>
      </c>
      <c r="AB900" s="83">
        <v>1335018.0094573</v>
      </c>
      <c r="AC900" s="83">
        <v>54399.6</v>
      </c>
      <c r="AD900" s="83">
        <v>0</v>
      </c>
      <c r="AE900" s="83">
        <v>0</v>
      </c>
      <c r="AF900" s="83">
        <v>0</v>
      </c>
      <c r="AG900" s="83">
        <v>0</v>
      </c>
      <c r="AH900" s="83">
        <v>0</v>
      </c>
      <c r="AI900" s="83">
        <v>4041415.1485787602</v>
      </c>
      <c r="AJ900" s="83">
        <v>0</v>
      </c>
      <c r="AK900" s="83">
        <v>6075714.8384972103</v>
      </c>
      <c r="AL900" s="83">
        <v>0</v>
      </c>
      <c r="AM900" s="83">
        <v>0</v>
      </c>
      <c r="AN900" s="83">
        <v>11588031.6927412</v>
      </c>
      <c r="AO900" s="83">
        <v>0.58667474758666605</v>
      </c>
      <c r="AP900" s="83">
        <v>50.627644378480703</v>
      </c>
    </row>
    <row r="901" spans="1:42" x14ac:dyDescent="0.2">
      <c r="A901" s="83" t="s">
        <v>374</v>
      </c>
      <c r="B901" s="83">
        <v>2026</v>
      </c>
      <c r="C901" s="83" t="s">
        <v>358</v>
      </c>
      <c r="D901" s="83" t="s">
        <v>297</v>
      </c>
      <c r="E901" s="83">
        <v>0</v>
      </c>
      <c r="F901" s="83">
        <v>0</v>
      </c>
      <c r="G901" s="83">
        <v>0</v>
      </c>
      <c r="H901" s="83">
        <v>621</v>
      </c>
      <c r="I901" s="83">
        <v>1560</v>
      </c>
      <c r="J901" s="83">
        <v>2173.5</v>
      </c>
      <c r="K901" s="83">
        <v>0</v>
      </c>
      <c r="L901" s="83">
        <v>1463</v>
      </c>
      <c r="M901" s="83">
        <v>65.421818181818196</v>
      </c>
      <c r="N901" s="83">
        <v>0</v>
      </c>
      <c r="O901" s="83">
        <v>0</v>
      </c>
      <c r="P901" s="83">
        <v>91.8</v>
      </c>
      <c r="Q901" s="83">
        <v>0</v>
      </c>
      <c r="R901" s="83">
        <v>0</v>
      </c>
      <c r="S901" s="83">
        <v>0</v>
      </c>
      <c r="T901" s="83">
        <v>0</v>
      </c>
      <c r="U901" s="83">
        <v>0</v>
      </c>
      <c r="V901" s="83">
        <v>0</v>
      </c>
      <c r="W901" s="83">
        <v>0</v>
      </c>
      <c r="X901" s="83">
        <v>0</v>
      </c>
      <c r="Y901" s="83">
        <v>0</v>
      </c>
      <c r="Z901" s="83">
        <v>0</v>
      </c>
      <c r="AA901" s="83">
        <v>118268.97457068</v>
      </c>
      <c r="AB901" s="83">
        <v>1175161.42126125</v>
      </c>
      <c r="AC901" s="83">
        <v>54399.6</v>
      </c>
      <c r="AD901" s="83">
        <v>0</v>
      </c>
      <c r="AE901" s="83">
        <v>0</v>
      </c>
      <c r="AF901" s="83">
        <v>0</v>
      </c>
      <c r="AG901" s="83">
        <v>0</v>
      </c>
      <c r="AH901" s="83">
        <v>0</v>
      </c>
      <c r="AI901" s="83">
        <v>4045512.07765585</v>
      </c>
      <c r="AJ901" s="83">
        <v>0</v>
      </c>
      <c r="AK901" s="83">
        <v>6481311.8970453404</v>
      </c>
      <c r="AL901" s="83">
        <v>0</v>
      </c>
      <c r="AM901" s="83">
        <v>0</v>
      </c>
      <c r="AN901" s="83">
        <v>11874653.970533101</v>
      </c>
      <c r="AO901" s="83">
        <v>0.51538957219466197</v>
      </c>
      <c r="AP901" s="83">
        <v>43.402491851433901</v>
      </c>
    </row>
    <row r="902" spans="1:42" x14ac:dyDescent="0.2">
      <c r="A902" s="83" t="s">
        <v>374</v>
      </c>
      <c r="B902" s="83">
        <v>2028</v>
      </c>
      <c r="C902" s="83" t="s">
        <v>358</v>
      </c>
      <c r="D902" s="83" t="s">
        <v>297</v>
      </c>
      <c r="E902" s="83">
        <v>0</v>
      </c>
      <c r="F902" s="83">
        <v>0</v>
      </c>
      <c r="G902" s="83">
        <v>0</v>
      </c>
      <c r="H902" s="83">
        <v>621</v>
      </c>
      <c r="I902" s="83">
        <v>1560</v>
      </c>
      <c r="J902" s="83">
        <v>2173.5</v>
      </c>
      <c r="K902" s="83">
        <v>0</v>
      </c>
      <c r="L902" s="83">
        <v>990.8</v>
      </c>
      <c r="M902" s="83">
        <v>93.677272727272694</v>
      </c>
      <c r="N902" s="83">
        <v>0</v>
      </c>
      <c r="O902" s="83">
        <v>0</v>
      </c>
      <c r="P902" s="83">
        <v>88.456000082351693</v>
      </c>
      <c r="Q902" s="83">
        <v>0</v>
      </c>
      <c r="R902" s="83">
        <v>0</v>
      </c>
      <c r="S902" s="83">
        <v>0</v>
      </c>
      <c r="T902" s="83">
        <v>0</v>
      </c>
      <c r="U902" s="83">
        <v>0</v>
      </c>
      <c r="V902" s="83">
        <v>42045.251480351602</v>
      </c>
      <c r="W902" s="83">
        <v>0</v>
      </c>
      <c r="X902" s="83">
        <v>0</v>
      </c>
      <c r="Y902" s="83">
        <v>0</v>
      </c>
      <c r="Z902" s="83">
        <v>0</v>
      </c>
      <c r="AA902" s="83">
        <v>169348.93119665</v>
      </c>
      <c r="AB902" s="83">
        <v>705912.25835226802</v>
      </c>
      <c r="AC902" s="83">
        <v>54399.6</v>
      </c>
      <c r="AD902" s="83">
        <v>0</v>
      </c>
      <c r="AE902" s="83">
        <v>0</v>
      </c>
      <c r="AF902" s="83">
        <v>0</v>
      </c>
      <c r="AG902" s="83">
        <v>0</v>
      </c>
      <c r="AH902" s="83">
        <v>0</v>
      </c>
      <c r="AI902" s="83">
        <v>3989314.0269778701</v>
      </c>
      <c r="AJ902" s="83">
        <v>0</v>
      </c>
      <c r="AK902" s="83">
        <v>6497276.1578532597</v>
      </c>
      <c r="AL902" s="83">
        <v>0</v>
      </c>
      <c r="AM902" s="83">
        <v>0</v>
      </c>
      <c r="AN902" s="83">
        <v>11458296.2258604</v>
      </c>
      <c r="AO902" s="83">
        <v>0.32466103779347</v>
      </c>
      <c r="AP902" s="83">
        <v>28.334145966722101</v>
      </c>
    </row>
    <row r="903" spans="1:42" x14ac:dyDescent="0.2">
      <c r="A903" s="83" t="s">
        <v>374</v>
      </c>
      <c r="B903" s="83">
        <v>2030</v>
      </c>
      <c r="C903" s="83" t="s">
        <v>358</v>
      </c>
      <c r="D903" s="83" t="s">
        <v>297</v>
      </c>
      <c r="E903" s="83">
        <v>0</v>
      </c>
      <c r="F903" s="83">
        <v>0</v>
      </c>
      <c r="G903" s="83">
        <v>0</v>
      </c>
      <c r="H903" s="83">
        <v>621</v>
      </c>
      <c r="I903" s="83">
        <v>1560</v>
      </c>
      <c r="J903" s="83">
        <v>2173.5</v>
      </c>
      <c r="K903" s="83">
        <v>0</v>
      </c>
      <c r="L903" s="83">
        <v>196.955392734838</v>
      </c>
      <c r="M903" s="83">
        <v>132.41818181818101</v>
      </c>
      <c r="N903" s="83">
        <v>0</v>
      </c>
      <c r="O903" s="83">
        <v>0</v>
      </c>
      <c r="P903" s="83">
        <v>88.456000082351693</v>
      </c>
      <c r="Q903" s="83">
        <v>0</v>
      </c>
      <c r="R903" s="83">
        <v>0</v>
      </c>
      <c r="S903" s="83">
        <v>0</v>
      </c>
      <c r="T903" s="83">
        <v>0</v>
      </c>
      <c r="U903" s="83">
        <v>0</v>
      </c>
      <c r="V903" s="83">
        <v>0</v>
      </c>
      <c r="W903" s="83">
        <v>0</v>
      </c>
      <c r="X903" s="83">
        <v>0</v>
      </c>
      <c r="Y903" s="83">
        <v>0</v>
      </c>
      <c r="Z903" s="83">
        <v>0</v>
      </c>
      <c r="AA903" s="83">
        <v>239384.3982542</v>
      </c>
      <c r="AB903" s="83">
        <v>129726.721811043</v>
      </c>
      <c r="AC903" s="83">
        <v>54399.6</v>
      </c>
      <c r="AD903" s="83">
        <v>0</v>
      </c>
      <c r="AE903" s="83">
        <v>0</v>
      </c>
      <c r="AF903" s="83">
        <v>0</v>
      </c>
      <c r="AG903" s="83">
        <v>0</v>
      </c>
      <c r="AH903" s="83">
        <v>0</v>
      </c>
      <c r="AI903" s="83">
        <v>3933627.7553894999</v>
      </c>
      <c r="AJ903" s="83">
        <v>0</v>
      </c>
      <c r="AK903" s="83">
        <v>6388746.1479617599</v>
      </c>
      <c r="AL903" s="83">
        <v>0</v>
      </c>
      <c r="AM903" s="83">
        <v>0</v>
      </c>
      <c r="AN903" s="83">
        <v>10745884.6234165</v>
      </c>
      <c r="AO903" s="83">
        <v>9.2285410906393806E-2</v>
      </c>
      <c r="AP903" s="83">
        <v>8.5879770852269601</v>
      </c>
    </row>
    <row r="904" spans="1:42" x14ac:dyDescent="0.2">
      <c r="A904" s="83" t="s">
        <v>374</v>
      </c>
      <c r="B904" s="83">
        <v>2032</v>
      </c>
      <c r="C904" s="83" t="s">
        <v>358</v>
      </c>
      <c r="D904" s="83" t="s">
        <v>297</v>
      </c>
      <c r="E904" s="83">
        <v>0</v>
      </c>
      <c r="F904" s="83">
        <v>0</v>
      </c>
      <c r="G904" s="83">
        <v>0</v>
      </c>
      <c r="H904" s="83">
        <v>621</v>
      </c>
      <c r="I904" s="83">
        <v>1560</v>
      </c>
      <c r="J904" s="83">
        <v>1895.5</v>
      </c>
      <c r="K904" s="83">
        <v>0</v>
      </c>
      <c r="L904" s="83">
        <v>196.955392734838</v>
      </c>
      <c r="M904" s="83">
        <v>169.376363636364</v>
      </c>
      <c r="N904" s="83">
        <v>0</v>
      </c>
      <c r="O904" s="83">
        <v>0</v>
      </c>
      <c r="P904" s="83">
        <v>602.632938782157</v>
      </c>
      <c r="Q904" s="83">
        <v>0</v>
      </c>
      <c r="R904" s="83">
        <v>0</v>
      </c>
      <c r="S904" s="83">
        <v>0</v>
      </c>
      <c r="T904" s="83">
        <v>0</v>
      </c>
      <c r="U904" s="83">
        <v>0</v>
      </c>
      <c r="V904" s="83">
        <v>473285.609864022</v>
      </c>
      <c r="W904" s="83">
        <v>0</v>
      </c>
      <c r="X904" s="83">
        <v>0</v>
      </c>
      <c r="Y904" s="83">
        <v>0</v>
      </c>
      <c r="Z904" s="83">
        <v>0</v>
      </c>
      <c r="AA904" s="83">
        <v>306197.06698017998</v>
      </c>
      <c r="AB904" s="83">
        <v>88017.403811334196</v>
      </c>
      <c r="AC904" s="83">
        <v>54399.6</v>
      </c>
      <c r="AD904" s="83">
        <v>0</v>
      </c>
      <c r="AE904" s="83">
        <v>0</v>
      </c>
      <c r="AF904" s="83">
        <v>0</v>
      </c>
      <c r="AG904" s="83">
        <v>0</v>
      </c>
      <c r="AH904" s="83">
        <v>0</v>
      </c>
      <c r="AI904" s="83">
        <v>3878699.3277660301</v>
      </c>
      <c r="AJ904" s="83">
        <v>0</v>
      </c>
      <c r="AK904" s="83">
        <v>5981734.5725223096</v>
      </c>
      <c r="AL904" s="83">
        <v>0</v>
      </c>
      <c r="AM904" s="83">
        <v>0</v>
      </c>
      <c r="AN904" s="83">
        <v>10782333.580943801</v>
      </c>
      <c r="AO904" s="83">
        <v>7.5464042957111094E-2</v>
      </c>
      <c r="AP904" s="83">
        <v>6.9988599768868403</v>
      </c>
    </row>
    <row r="905" spans="1:42" x14ac:dyDescent="0.2">
      <c r="A905" s="83" t="s">
        <v>374</v>
      </c>
      <c r="B905" s="83">
        <v>2034</v>
      </c>
      <c r="C905" s="83" t="s">
        <v>358</v>
      </c>
      <c r="D905" s="83" t="s">
        <v>297</v>
      </c>
      <c r="E905" s="83">
        <v>0</v>
      </c>
      <c r="F905" s="83">
        <v>0</v>
      </c>
      <c r="G905" s="83">
        <v>0</v>
      </c>
      <c r="H905" s="83">
        <v>621</v>
      </c>
      <c r="I905" s="83">
        <v>1560</v>
      </c>
      <c r="J905" s="83">
        <v>1895.5</v>
      </c>
      <c r="K905" s="83">
        <v>0</v>
      </c>
      <c r="L905" s="83">
        <v>196.955392734838</v>
      </c>
      <c r="M905" s="83">
        <v>174.96</v>
      </c>
      <c r="N905" s="83">
        <v>0</v>
      </c>
      <c r="O905" s="83">
        <v>0</v>
      </c>
      <c r="P905" s="83">
        <v>653.55613712225602</v>
      </c>
      <c r="Q905" s="83">
        <v>0</v>
      </c>
      <c r="R905" s="83">
        <v>0</v>
      </c>
      <c r="S905" s="83">
        <v>0</v>
      </c>
      <c r="T905" s="83">
        <v>0</v>
      </c>
      <c r="U905" s="83">
        <v>0</v>
      </c>
      <c r="V905" s="83">
        <v>247666.39157929301</v>
      </c>
      <c r="W905" s="83">
        <v>0</v>
      </c>
      <c r="X905" s="83">
        <v>0</v>
      </c>
      <c r="Y905" s="83">
        <v>0</v>
      </c>
      <c r="Z905" s="83">
        <v>0</v>
      </c>
      <c r="AA905" s="83">
        <v>316291.11458472</v>
      </c>
      <c r="AB905" s="83">
        <v>0</v>
      </c>
      <c r="AC905" s="83">
        <v>54399.6</v>
      </c>
      <c r="AD905" s="83">
        <v>0</v>
      </c>
      <c r="AE905" s="83">
        <v>0</v>
      </c>
      <c r="AF905" s="83">
        <v>0</v>
      </c>
      <c r="AG905" s="83">
        <v>0</v>
      </c>
      <c r="AH905" s="83">
        <v>0</v>
      </c>
      <c r="AI905" s="83">
        <v>3824371.2506369399</v>
      </c>
      <c r="AJ905" s="83">
        <v>0</v>
      </c>
      <c r="AK905" s="83">
        <v>6049653.9334786804</v>
      </c>
      <c r="AL905" s="83">
        <v>0</v>
      </c>
      <c r="AM905" s="83">
        <v>0</v>
      </c>
      <c r="AN905" s="83">
        <v>10492382.290279601</v>
      </c>
      <c r="AO905" s="83">
        <v>3.9966623999999999E-2</v>
      </c>
      <c r="AP905" s="83">
        <v>3.8091086365606301</v>
      </c>
    </row>
    <row r="906" spans="1:42" x14ac:dyDescent="0.2">
      <c r="A906" s="83" t="s">
        <v>374</v>
      </c>
      <c r="B906" s="83">
        <v>2036</v>
      </c>
      <c r="C906" s="83" t="s">
        <v>358</v>
      </c>
      <c r="D906" s="83" t="s">
        <v>297</v>
      </c>
      <c r="E906" s="83">
        <v>0</v>
      </c>
      <c r="F906" s="83">
        <v>0</v>
      </c>
      <c r="G906" s="83">
        <v>0</v>
      </c>
      <c r="H906" s="83">
        <v>621</v>
      </c>
      <c r="I906" s="83">
        <v>1560</v>
      </c>
      <c r="J906" s="83">
        <v>1895.5</v>
      </c>
      <c r="K906" s="83">
        <v>0</v>
      </c>
      <c r="L906" s="83">
        <v>196.955392734838</v>
      </c>
      <c r="M906" s="83">
        <v>179.74181818181799</v>
      </c>
      <c r="N906" s="83">
        <v>0</v>
      </c>
      <c r="O906" s="83">
        <v>0</v>
      </c>
      <c r="P906" s="83">
        <v>730.92158826851596</v>
      </c>
      <c r="Q906" s="83">
        <v>0</v>
      </c>
      <c r="R906" s="83">
        <v>0</v>
      </c>
      <c r="S906" s="83">
        <v>0</v>
      </c>
      <c r="T906" s="83">
        <v>0</v>
      </c>
      <c r="U906" s="83">
        <v>0</v>
      </c>
      <c r="V906" s="83">
        <v>180532.48566847801</v>
      </c>
      <c r="W906" s="83">
        <v>0</v>
      </c>
      <c r="X906" s="83">
        <v>0</v>
      </c>
      <c r="Y906" s="83">
        <v>0</v>
      </c>
      <c r="Z906" s="83">
        <v>0</v>
      </c>
      <c r="AA906" s="83">
        <v>324935.64249092003</v>
      </c>
      <c r="AB906" s="83">
        <v>0</v>
      </c>
      <c r="AC906" s="83">
        <v>54399.6</v>
      </c>
      <c r="AD906" s="83">
        <v>0</v>
      </c>
      <c r="AE906" s="83">
        <v>0</v>
      </c>
      <c r="AF906" s="83">
        <v>0</v>
      </c>
      <c r="AG906" s="83">
        <v>0</v>
      </c>
      <c r="AH906" s="83">
        <v>0</v>
      </c>
      <c r="AI906" s="83">
        <v>3771135.6537528001</v>
      </c>
      <c r="AJ906" s="83">
        <v>0</v>
      </c>
      <c r="AK906" s="83">
        <v>6080576.4093295997</v>
      </c>
      <c r="AL906" s="83">
        <v>0</v>
      </c>
      <c r="AM906" s="83">
        <v>0</v>
      </c>
      <c r="AN906" s="83">
        <v>10411579.7912418</v>
      </c>
      <c r="AO906" s="83">
        <v>3.9966623999999999E-2</v>
      </c>
      <c r="AP906" s="83">
        <v>3.8386704804990099</v>
      </c>
    </row>
    <row r="907" spans="1:42" x14ac:dyDescent="0.2">
      <c r="A907" s="83" t="s">
        <v>374</v>
      </c>
      <c r="B907" s="83">
        <v>2038</v>
      </c>
      <c r="C907" s="83" t="s">
        <v>358</v>
      </c>
      <c r="D907" s="83" t="s">
        <v>297</v>
      </c>
      <c r="E907" s="83">
        <v>0</v>
      </c>
      <c r="F907" s="83">
        <v>0</v>
      </c>
      <c r="G907" s="83">
        <v>0</v>
      </c>
      <c r="H907" s="83">
        <v>429</v>
      </c>
      <c r="I907" s="83">
        <v>1560</v>
      </c>
      <c r="J907" s="83">
        <v>1570</v>
      </c>
      <c r="K907" s="83">
        <v>0</v>
      </c>
      <c r="L907" s="83">
        <v>196.955392734838</v>
      </c>
      <c r="M907" s="83">
        <v>184.272727272727</v>
      </c>
      <c r="N907" s="83">
        <v>0</v>
      </c>
      <c r="O907" s="83">
        <v>0</v>
      </c>
      <c r="P907" s="83">
        <v>735.46997312943699</v>
      </c>
      <c r="Q907" s="83">
        <v>0</v>
      </c>
      <c r="R907" s="83">
        <v>0</v>
      </c>
      <c r="S907" s="83">
        <v>0</v>
      </c>
      <c r="T907" s="83">
        <v>0</v>
      </c>
      <c r="U907" s="83">
        <v>0</v>
      </c>
      <c r="V907" s="83">
        <v>117214.500085533</v>
      </c>
      <c r="W907" s="83">
        <v>0</v>
      </c>
      <c r="X907" s="83">
        <v>0</v>
      </c>
      <c r="Y907" s="83">
        <v>0</v>
      </c>
      <c r="Z907" s="83">
        <v>0</v>
      </c>
      <c r="AA907" s="83">
        <v>333126.57919899898</v>
      </c>
      <c r="AB907" s="83">
        <v>0</v>
      </c>
      <c r="AC907" s="83">
        <v>37580.400000000001</v>
      </c>
      <c r="AD907" s="83">
        <v>0</v>
      </c>
      <c r="AE907" s="83">
        <v>0</v>
      </c>
      <c r="AF907" s="83">
        <v>0</v>
      </c>
      <c r="AG907" s="83">
        <v>0</v>
      </c>
      <c r="AH907" s="83">
        <v>0</v>
      </c>
      <c r="AI907" s="83">
        <v>3687066.8557255501</v>
      </c>
      <c r="AJ907" s="83">
        <v>0</v>
      </c>
      <c r="AK907" s="83">
        <v>5355351.3600225504</v>
      </c>
      <c r="AL907" s="83">
        <v>0</v>
      </c>
      <c r="AM907" s="83">
        <v>0</v>
      </c>
      <c r="AN907" s="83">
        <v>9530339.6950326394</v>
      </c>
      <c r="AO907" s="83">
        <v>2.5502112E-2</v>
      </c>
      <c r="AP907" s="83">
        <v>2.6758869899770801</v>
      </c>
    </row>
    <row r="908" spans="1:42" x14ac:dyDescent="0.2">
      <c r="A908" s="83" t="s">
        <v>374</v>
      </c>
      <c r="B908" s="83">
        <v>2040</v>
      </c>
      <c r="C908" s="83" t="s">
        <v>358</v>
      </c>
      <c r="D908" s="83" t="s">
        <v>297</v>
      </c>
      <c r="E908" s="83">
        <v>0</v>
      </c>
      <c r="F908" s="83">
        <v>0</v>
      </c>
      <c r="G908" s="83">
        <v>0</v>
      </c>
      <c r="H908" s="83">
        <v>300</v>
      </c>
      <c r="I908" s="83">
        <v>1560</v>
      </c>
      <c r="J908" s="83">
        <v>1417.5</v>
      </c>
      <c r="K908" s="83">
        <v>0</v>
      </c>
      <c r="L908" s="83">
        <v>196.955392734838</v>
      </c>
      <c r="M908" s="83">
        <v>190.13454545454499</v>
      </c>
      <c r="N908" s="83">
        <v>0</v>
      </c>
      <c r="O908" s="83">
        <v>0</v>
      </c>
      <c r="P908" s="83">
        <v>765.26859265448695</v>
      </c>
      <c r="Q908" s="83">
        <v>0</v>
      </c>
      <c r="R908" s="83">
        <v>0</v>
      </c>
      <c r="S908" s="83">
        <v>0</v>
      </c>
      <c r="T908" s="83">
        <v>0</v>
      </c>
      <c r="U908" s="83">
        <v>0</v>
      </c>
      <c r="V908" s="83">
        <v>307592.70301935897</v>
      </c>
      <c r="W908" s="83">
        <v>0</v>
      </c>
      <c r="X908" s="83">
        <v>0</v>
      </c>
      <c r="Y908" s="83">
        <v>0</v>
      </c>
      <c r="Z908" s="83">
        <v>0</v>
      </c>
      <c r="AA908" s="83">
        <v>343723.52139275998</v>
      </c>
      <c r="AB908" s="83">
        <v>0</v>
      </c>
      <c r="AC908" s="83">
        <v>26280</v>
      </c>
      <c r="AD908" s="83">
        <v>0</v>
      </c>
      <c r="AE908" s="83">
        <v>0</v>
      </c>
      <c r="AF908" s="83">
        <v>0</v>
      </c>
      <c r="AG908" s="83">
        <v>0</v>
      </c>
      <c r="AH908" s="83">
        <v>0</v>
      </c>
      <c r="AI908" s="83">
        <v>3619027.48361339</v>
      </c>
      <c r="AJ908" s="83">
        <v>0</v>
      </c>
      <c r="AK908" s="83">
        <v>4867145.7932589501</v>
      </c>
      <c r="AL908" s="83">
        <v>0</v>
      </c>
      <c r="AM908" s="83">
        <v>0</v>
      </c>
      <c r="AN908" s="83">
        <v>9163769.5012844596</v>
      </c>
      <c r="AO908" s="83">
        <v>1.5783768E-2</v>
      </c>
      <c r="AP908" s="83">
        <v>1.72240997526046</v>
      </c>
    </row>
    <row r="909" spans="1:42" x14ac:dyDescent="0.2">
      <c r="A909" s="83" t="s">
        <v>374</v>
      </c>
      <c r="B909" s="83">
        <v>2042</v>
      </c>
      <c r="C909" s="83" t="s">
        <v>358</v>
      </c>
      <c r="D909" s="83" t="s">
        <v>297</v>
      </c>
      <c r="E909" s="83">
        <v>0</v>
      </c>
      <c r="F909" s="83">
        <v>0</v>
      </c>
      <c r="G909" s="83">
        <v>0</v>
      </c>
      <c r="H909" s="83">
        <v>300</v>
      </c>
      <c r="I909" s="83">
        <v>1560</v>
      </c>
      <c r="J909" s="83">
        <v>1417.5</v>
      </c>
      <c r="K909" s="83">
        <v>0</v>
      </c>
      <c r="L909" s="83">
        <v>196.955392734838</v>
      </c>
      <c r="M909" s="83">
        <v>194.04454545454499</v>
      </c>
      <c r="N909" s="83">
        <v>0</v>
      </c>
      <c r="O909" s="83">
        <v>0</v>
      </c>
      <c r="P909" s="83">
        <v>765.26859265448695</v>
      </c>
      <c r="Q909" s="83">
        <v>0</v>
      </c>
      <c r="R909" s="83">
        <v>0</v>
      </c>
      <c r="S909" s="83">
        <v>0</v>
      </c>
      <c r="T909" s="83">
        <v>0</v>
      </c>
      <c r="U909" s="83">
        <v>0</v>
      </c>
      <c r="V909" s="83">
        <v>169220.19283072799</v>
      </c>
      <c r="W909" s="83">
        <v>0</v>
      </c>
      <c r="X909" s="83">
        <v>0</v>
      </c>
      <c r="Y909" s="83">
        <v>0</v>
      </c>
      <c r="Z909" s="83">
        <v>0</v>
      </c>
      <c r="AA909" s="83">
        <v>350791.98423012998</v>
      </c>
      <c r="AB909" s="83">
        <v>0</v>
      </c>
      <c r="AC909" s="83">
        <v>26280</v>
      </c>
      <c r="AD909" s="83">
        <v>0</v>
      </c>
      <c r="AE909" s="83">
        <v>0</v>
      </c>
      <c r="AF909" s="83">
        <v>0</v>
      </c>
      <c r="AG909" s="83">
        <v>0</v>
      </c>
      <c r="AH909" s="83">
        <v>0</v>
      </c>
      <c r="AI909" s="83">
        <v>3534884.8087821901</v>
      </c>
      <c r="AJ909" s="83">
        <v>0</v>
      </c>
      <c r="AK909" s="83">
        <v>4832615.9376411103</v>
      </c>
      <c r="AL909" s="83">
        <v>0</v>
      </c>
      <c r="AM909" s="83">
        <v>0</v>
      </c>
      <c r="AN909" s="83">
        <v>8913792.9234841708</v>
      </c>
      <c r="AO909" s="83">
        <v>1.5783768E-2</v>
      </c>
      <c r="AP909" s="83">
        <v>1.7707128868134501</v>
      </c>
    </row>
    <row r="910" spans="1:42" x14ac:dyDescent="0.2">
      <c r="A910" s="83" t="s">
        <v>374</v>
      </c>
      <c r="B910" s="83">
        <v>2044</v>
      </c>
      <c r="C910" s="83" t="s">
        <v>358</v>
      </c>
      <c r="D910" s="83" t="s">
        <v>297</v>
      </c>
      <c r="E910" s="83">
        <v>0</v>
      </c>
      <c r="F910" s="83">
        <v>0</v>
      </c>
      <c r="G910" s="83">
        <v>0</v>
      </c>
      <c r="H910" s="83">
        <v>300</v>
      </c>
      <c r="I910" s="83">
        <v>1560</v>
      </c>
      <c r="J910" s="83">
        <v>1417.5</v>
      </c>
      <c r="K910" s="83">
        <v>0</v>
      </c>
      <c r="L910" s="83">
        <v>196.955392734838</v>
      </c>
      <c r="M910" s="83">
        <v>199.62454545454401</v>
      </c>
      <c r="N910" s="83">
        <v>0</v>
      </c>
      <c r="O910" s="83">
        <v>0</v>
      </c>
      <c r="P910" s="83">
        <v>1415.6415372218501</v>
      </c>
      <c r="Q910" s="83">
        <v>0</v>
      </c>
      <c r="R910" s="83">
        <v>0</v>
      </c>
      <c r="S910" s="83">
        <v>0</v>
      </c>
      <c r="T910" s="83">
        <v>0</v>
      </c>
      <c r="U910" s="83">
        <v>0</v>
      </c>
      <c r="V910" s="83">
        <v>680833.52406473504</v>
      </c>
      <c r="W910" s="83">
        <v>0</v>
      </c>
      <c r="X910" s="83">
        <v>0</v>
      </c>
      <c r="Y910" s="83">
        <v>0</v>
      </c>
      <c r="Z910" s="83">
        <v>0</v>
      </c>
      <c r="AA910" s="83">
        <v>360879.45804919</v>
      </c>
      <c r="AB910" s="83">
        <v>0</v>
      </c>
      <c r="AC910" s="83">
        <v>26280</v>
      </c>
      <c r="AD910" s="83">
        <v>0</v>
      </c>
      <c r="AE910" s="83">
        <v>0</v>
      </c>
      <c r="AF910" s="83">
        <v>0</v>
      </c>
      <c r="AG910" s="83">
        <v>0</v>
      </c>
      <c r="AH910" s="83">
        <v>0</v>
      </c>
      <c r="AI910" s="83">
        <v>3449020.62652387</v>
      </c>
      <c r="AJ910" s="83">
        <v>0</v>
      </c>
      <c r="AK910" s="83">
        <v>4850022.8904246297</v>
      </c>
      <c r="AL910" s="83">
        <v>0</v>
      </c>
      <c r="AM910" s="83">
        <v>0</v>
      </c>
      <c r="AN910" s="83">
        <v>9367036.4990624301</v>
      </c>
      <c r="AO910" s="83">
        <v>1.5783768E-2</v>
      </c>
      <c r="AP910" s="83">
        <v>1.6850332548164799</v>
      </c>
    </row>
    <row r="911" spans="1:42" x14ac:dyDescent="0.2">
      <c r="A911" s="83" t="s">
        <v>374</v>
      </c>
      <c r="B911" s="83">
        <v>2046</v>
      </c>
      <c r="C911" s="83" t="s">
        <v>358</v>
      </c>
      <c r="D911" s="83" t="s">
        <v>297</v>
      </c>
      <c r="E911" s="83">
        <v>0</v>
      </c>
      <c r="F911" s="83">
        <v>0</v>
      </c>
      <c r="G911" s="83">
        <v>0</v>
      </c>
      <c r="H911" s="83">
        <v>300</v>
      </c>
      <c r="I911" s="83">
        <v>1560</v>
      </c>
      <c r="J911" s="83">
        <v>1210.3</v>
      </c>
      <c r="K911" s="83">
        <v>0</v>
      </c>
      <c r="L911" s="83">
        <v>196.955392734838</v>
      </c>
      <c r="M911" s="83">
        <v>206.44272727272701</v>
      </c>
      <c r="N911" s="83">
        <v>0</v>
      </c>
      <c r="O911" s="83">
        <v>0</v>
      </c>
      <c r="P911" s="83">
        <v>1441.1143731173399</v>
      </c>
      <c r="Q911" s="83">
        <v>0</v>
      </c>
      <c r="R911" s="83">
        <v>0</v>
      </c>
      <c r="S911" s="83">
        <v>0</v>
      </c>
      <c r="T911" s="83">
        <v>0</v>
      </c>
      <c r="U911" s="83">
        <v>0</v>
      </c>
      <c r="V911" s="83">
        <v>555107.86642388196</v>
      </c>
      <c r="W911" s="83">
        <v>0</v>
      </c>
      <c r="X911" s="83">
        <v>0</v>
      </c>
      <c r="Y911" s="83">
        <v>0</v>
      </c>
      <c r="Z911" s="83">
        <v>0</v>
      </c>
      <c r="AA911" s="83">
        <v>373205.30582419003</v>
      </c>
      <c r="AB911" s="83">
        <v>0</v>
      </c>
      <c r="AC911" s="83">
        <v>26280</v>
      </c>
      <c r="AD911" s="83">
        <v>0</v>
      </c>
      <c r="AE911" s="83">
        <v>0</v>
      </c>
      <c r="AF911" s="83">
        <v>0</v>
      </c>
      <c r="AG911" s="83">
        <v>0</v>
      </c>
      <c r="AH911" s="83">
        <v>0</v>
      </c>
      <c r="AI911" s="83">
        <v>3469329.96657102</v>
      </c>
      <c r="AJ911" s="83">
        <v>0</v>
      </c>
      <c r="AK911" s="83">
        <v>4286408.6415546397</v>
      </c>
      <c r="AL911" s="83">
        <v>0</v>
      </c>
      <c r="AM911" s="83">
        <v>0</v>
      </c>
      <c r="AN911" s="83">
        <v>8710331.7803737391</v>
      </c>
      <c r="AO911" s="83">
        <v>1.5783768E-2</v>
      </c>
      <c r="AP911" s="83">
        <v>1.8120742582463001</v>
      </c>
    </row>
    <row r="912" spans="1:42" x14ac:dyDescent="0.2">
      <c r="A912" s="83" t="s">
        <v>374</v>
      </c>
      <c r="B912" s="83">
        <v>2048</v>
      </c>
      <c r="C912" s="83" t="s">
        <v>358</v>
      </c>
      <c r="D912" s="83" t="s">
        <v>297</v>
      </c>
      <c r="E912" s="83">
        <v>0</v>
      </c>
      <c r="F912" s="83">
        <v>0</v>
      </c>
      <c r="G912" s="83">
        <v>0</v>
      </c>
      <c r="H912" s="83">
        <v>300</v>
      </c>
      <c r="I912" s="83">
        <v>1230</v>
      </c>
      <c r="J912" s="83">
        <v>713.6</v>
      </c>
      <c r="K912" s="83">
        <v>0</v>
      </c>
      <c r="L912" s="83">
        <v>196.955392734838</v>
      </c>
      <c r="M912" s="83">
        <v>210.22454545454499</v>
      </c>
      <c r="N912" s="83">
        <v>0</v>
      </c>
      <c r="O912" s="83">
        <v>0</v>
      </c>
      <c r="P912" s="83">
        <v>928.50928916498799</v>
      </c>
      <c r="Q912" s="83">
        <v>0</v>
      </c>
      <c r="R912" s="83">
        <v>0</v>
      </c>
      <c r="S912" s="83">
        <v>0</v>
      </c>
      <c r="T912" s="83">
        <v>0</v>
      </c>
      <c r="U912" s="83">
        <v>0</v>
      </c>
      <c r="V912" s="83">
        <v>375211.35802370898</v>
      </c>
      <c r="W912" s="83">
        <v>0</v>
      </c>
      <c r="X912" s="83">
        <v>0</v>
      </c>
      <c r="Y912" s="83">
        <v>0</v>
      </c>
      <c r="Z912" s="83">
        <v>0</v>
      </c>
      <c r="AA912" s="83">
        <v>380042.04272338998</v>
      </c>
      <c r="AB912" s="83">
        <v>0</v>
      </c>
      <c r="AC912" s="83">
        <v>26280</v>
      </c>
      <c r="AD912" s="83">
        <v>0</v>
      </c>
      <c r="AE912" s="83">
        <v>0</v>
      </c>
      <c r="AF912" s="83">
        <v>0</v>
      </c>
      <c r="AG912" s="83">
        <v>0</v>
      </c>
      <c r="AH912" s="83">
        <v>0</v>
      </c>
      <c r="AI912" s="83">
        <v>2743895.7036129599</v>
      </c>
      <c r="AJ912" s="83">
        <v>0</v>
      </c>
      <c r="AK912" s="83">
        <v>2570445.89489963</v>
      </c>
      <c r="AL912" s="83">
        <v>0</v>
      </c>
      <c r="AM912" s="83">
        <v>0</v>
      </c>
      <c r="AN912" s="83">
        <v>6095874.9992596898</v>
      </c>
      <c r="AO912" s="83">
        <v>1.5783768E-2</v>
      </c>
      <c r="AP912" s="83">
        <v>2.5892538810124601</v>
      </c>
    </row>
    <row r="913" spans="1:42" x14ac:dyDescent="0.2">
      <c r="A913" s="83" t="s">
        <v>374</v>
      </c>
      <c r="B913" s="83">
        <v>2050</v>
      </c>
      <c r="C913" s="83" t="s">
        <v>358</v>
      </c>
      <c r="D913" s="83" t="s">
        <v>297</v>
      </c>
      <c r="E913" s="83">
        <v>0</v>
      </c>
      <c r="F913" s="83">
        <v>0</v>
      </c>
      <c r="G913" s="83">
        <v>0</v>
      </c>
      <c r="H913" s="83">
        <v>300</v>
      </c>
      <c r="I913" s="83">
        <v>330</v>
      </c>
      <c r="J913" s="83">
        <v>0</v>
      </c>
      <c r="K913" s="83">
        <v>0</v>
      </c>
      <c r="L913" s="83">
        <v>196.955392734838</v>
      </c>
      <c r="M913" s="83">
        <v>216.85545454545499</v>
      </c>
      <c r="N913" s="83">
        <v>0</v>
      </c>
      <c r="O913" s="83">
        <v>0</v>
      </c>
      <c r="P913" s="83">
        <v>877.58609082488999</v>
      </c>
      <c r="Q913" s="83">
        <v>0</v>
      </c>
      <c r="R913" s="83">
        <v>0</v>
      </c>
      <c r="S913" s="83">
        <v>0</v>
      </c>
      <c r="T913" s="83">
        <v>0</v>
      </c>
      <c r="U913" s="83">
        <v>0</v>
      </c>
      <c r="V913" s="83">
        <v>559781.73921077303</v>
      </c>
      <c r="W913" s="83">
        <v>0</v>
      </c>
      <c r="X913" s="83">
        <v>0</v>
      </c>
      <c r="Y913" s="83">
        <v>0</v>
      </c>
      <c r="Z913" s="83">
        <v>0</v>
      </c>
      <c r="AA913" s="83">
        <v>385577.28357817</v>
      </c>
      <c r="AB913" s="83">
        <v>0</v>
      </c>
      <c r="AC913" s="83">
        <v>26280</v>
      </c>
      <c r="AD913" s="83">
        <v>0</v>
      </c>
      <c r="AE913" s="83">
        <v>0</v>
      </c>
      <c r="AF913" s="83">
        <v>0</v>
      </c>
      <c r="AG913" s="83">
        <v>0</v>
      </c>
      <c r="AH913" s="83">
        <v>0</v>
      </c>
      <c r="AI913" s="83">
        <v>614757.86509456101</v>
      </c>
      <c r="AJ913" s="83">
        <v>0</v>
      </c>
      <c r="AK913" s="83">
        <v>0</v>
      </c>
      <c r="AL913" s="83">
        <v>0</v>
      </c>
      <c r="AM913" s="83">
        <v>0</v>
      </c>
      <c r="AN913" s="83">
        <v>1586396.8878835</v>
      </c>
      <c r="AO913" s="83">
        <v>1.5783768E-2</v>
      </c>
      <c r="AP913" s="83">
        <v>9.9494446317642193</v>
      </c>
    </row>
    <row r="914" spans="1:42" x14ac:dyDescent="0.2">
      <c r="A914" s="83" t="s">
        <v>375</v>
      </c>
      <c r="B914" s="83">
        <v>2020</v>
      </c>
      <c r="C914" s="83" t="s">
        <v>358</v>
      </c>
      <c r="D914" s="83" t="s">
        <v>297</v>
      </c>
      <c r="E914" s="83">
        <v>2400</v>
      </c>
      <c r="F914" s="83">
        <v>7601.6</v>
      </c>
      <c r="G914" s="83">
        <v>0</v>
      </c>
      <c r="H914" s="83">
        <v>1546.2</v>
      </c>
      <c r="I914" s="83">
        <v>660</v>
      </c>
      <c r="J914" s="83">
        <v>2962.7</v>
      </c>
      <c r="K914" s="83">
        <v>32.4</v>
      </c>
      <c r="L914" s="83">
        <v>13783.6</v>
      </c>
      <c r="M914" s="83">
        <v>420.403636363636</v>
      </c>
      <c r="N914" s="83">
        <v>0</v>
      </c>
      <c r="O914" s="83">
        <v>0</v>
      </c>
      <c r="P914" s="83">
        <v>28.796286401461099</v>
      </c>
      <c r="Q914" s="83">
        <v>0</v>
      </c>
      <c r="R914" s="83">
        <v>0</v>
      </c>
      <c r="S914" s="83">
        <v>0</v>
      </c>
      <c r="T914" s="83">
        <v>112.19999999999899</v>
      </c>
      <c r="U914" s="83">
        <v>5102</v>
      </c>
      <c r="V914" s="83">
        <v>111448.464726629</v>
      </c>
      <c r="W914" s="83">
        <v>148291.11936000001</v>
      </c>
      <c r="X914" s="83">
        <v>0</v>
      </c>
      <c r="Y914" s="83">
        <v>20670979.125843499</v>
      </c>
      <c r="Z914" s="83">
        <v>0</v>
      </c>
      <c r="AA914" s="83">
        <v>650277.88999043999</v>
      </c>
      <c r="AB914" s="83">
        <v>94461619.872139096</v>
      </c>
      <c r="AC914" s="83">
        <v>1683438.1956216099</v>
      </c>
      <c r="AD914" s="83">
        <v>0</v>
      </c>
      <c r="AE914" s="83">
        <v>177634.16765377999</v>
      </c>
      <c r="AF914" s="83">
        <v>19169890.559999999</v>
      </c>
      <c r="AG914" s="83">
        <v>0</v>
      </c>
      <c r="AH914" s="83">
        <v>0</v>
      </c>
      <c r="AI914" s="83">
        <v>1510850.7103762601</v>
      </c>
      <c r="AJ914" s="83">
        <v>0</v>
      </c>
      <c r="AK914" s="83">
        <v>9415972.3628407195</v>
      </c>
      <c r="AL914" s="83">
        <v>0</v>
      </c>
      <c r="AM914" s="83">
        <v>0</v>
      </c>
      <c r="AN914" s="83">
        <v>148000402.46855199</v>
      </c>
      <c r="AO914" s="83">
        <v>57.611946148388903</v>
      </c>
      <c r="AP914" s="83">
        <v>389.26884783729201</v>
      </c>
    </row>
    <row r="915" spans="1:42" x14ac:dyDescent="0.2">
      <c r="A915" s="83" t="s">
        <v>375</v>
      </c>
      <c r="B915" s="83">
        <v>2022</v>
      </c>
      <c r="C915" s="83" t="s">
        <v>358</v>
      </c>
      <c r="D915" s="83" t="s">
        <v>297</v>
      </c>
      <c r="E915" s="83">
        <v>2400</v>
      </c>
      <c r="F915" s="83">
        <v>7601.6</v>
      </c>
      <c r="G915" s="83">
        <v>0</v>
      </c>
      <c r="H915" s="83">
        <v>1966.2</v>
      </c>
      <c r="I915" s="83">
        <v>1020</v>
      </c>
      <c r="J915" s="83">
        <v>2962.7</v>
      </c>
      <c r="K915" s="83">
        <v>32.4</v>
      </c>
      <c r="L915" s="83">
        <v>14530.6</v>
      </c>
      <c r="M915" s="83">
        <v>700.51</v>
      </c>
      <c r="N915" s="83">
        <v>0</v>
      </c>
      <c r="O915" s="83">
        <v>0</v>
      </c>
      <c r="P915" s="83">
        <v>28.796286401461099</v>
      </c>
      <c r="Q915" s="83">
        <v>0</v>
      </c>
      <c r="R915" s="83">
        <v>0</v>
      </c>
      <c r="S915" s="83">
        <v>0</v>
      </c>
      <c r="T915" s="83">
        <v>112.19999999999899</v>
      </c>
      <c r="U915" s="83">
        <v>5102</v>
      </c>
      <c r="V915" s="83">
        <v>0</v>
      </c>
      <c r="W915" s="83">
        <v>148291.11936000001</v>
      </c>
      <c r="X915" s="83">
        <v>0</v>
      </c>
      <c r="Y915" s="83">
        <v>24436977.2287254</v>
      </c>
      <c r="Z915" s="83">
        <v>0</v>
      </c>
      <c r="AA915" s="83">
        <v>1083544.77772211</v>
      </c>
      <c r="AB915" s="83">
        <v>93595486.644518405</v>
      </c>
      <c r="AC915" s="83">
        <v>760250.66185694805</v>
      </c>
      <c r="AD915" s="83">
        <v>0</v>
      </c>
      <c r="AE915" s="83">
        <v>177634.16765377999</v>
      </c>
      <c r="AF915" s="83">
        <v>19169890.559999999</v>
      </c>
      <c r="AG915" s="83">
        <v>0</v>
      </c>
      <c r="AH915" s="83">
        <v>0</v>
      </c>
      <c r="AI915" s="83">
        <v>2290755.4883571598</v>
      </c>
      <c r="AJ915" s="83">
        <v>0</v>
      </c>
      <c r="AK915" s="83">
        <v>9356220.6959371995</v>
      </c>
      <c r="AL915" s="83">
        <v>0</v>
      </c>
      <c r="AM915" s="83">
        <v>0</v>
      </c>
      <c r="AN915" s="83">
        <v>151019051.34413099</v>
      </c>
      <c r="AO915" s="83">
        <v>60.376426011124003</v>
      </c>
      <c r="AP915" s="83">
        <v>399.793439792855</v>
      </c>
    </row>
    <row r="916" spans="1:42" x14ac:dyDescent="0.2">
      <c r="A916" s="83" t="s">
        <v>375</v>
      </c>
      <c r="B916" s="83">
        <v>2024</v>
      </c>
      <c r="C916" s="83" t="s">
        <v>358</v>
      </c>
      <c r="D916" s="83" t="s">
        <v>297</v>
      </c>
      <c r="E916" s="83">
        <v>2400</v>
      </c>
      <c r="F916" s="83">
        <v>3197.6</v>
      </c>
      <c r="G916" s="83">
        <v>0</v>
      </c>
      <c r="H916" s="83">
        <v>1966.2</v>
      </c>
      <c r="I916" s="83">
        <v>1020</v>
      </c>
      <c r="J916" s="83">
        <v>2962.7</v>
      </c>
      <c r="K916" s="83">
        <v>32.4</v>
      </c>
      <c r="L916" s="83">
        <v>14530.6</v>
      </c>
      <c r="M916" s="83">
        <v>1071.9227272727301</v>
      </c>
      <c r="N916" s="83">
        <v>0</v>
      </c>
      <c r="O916" s="83">
        <v>0</v>
      </c>
      <c r="P916" s="83">
        <v>28.796286401461099</v>
      </c>
      <c r="Q916" s="83">
        <v>0</v>
      </c>
      <c r="R916" s="83">
        <v>0</v>
      </c>
      <c r="S916" s="83">
        <v>0</v>
      </c>
      <c r="T916" s="83">
        <v>112.19999999999899</v>
      </c>
      <c r="U916" s="83">
        <v>5061</v>
      </c>
      <c r="V916" s="83">
        <v>1128.8144269372699</v>
      </c>
      <c r="W916" s="83">
        <v>148291.11936000001</v>
      </c>
      <c r="X916" s="83">
        <v>0</v>
      </c>
      <c r="Y916" s="83">
        <v>22677778.260479901</v>
      </c>
      <c r="Z916" s="83">
        <v>0</v>
      </c>
      <c r="AA916" s="83">
        <v>1658043.8155886501</v>
      </c>
      <c r="AB916" s="83">
        <v>74850401.658992305</v>
      </c>
      <c r="AC916" s="83">
        <v>532908.31999999995</v>
      </c>
      <c r="AD916" s="83">
        <v>0</v>
      </c>
      <c r="AE916" s="83">
        <v>177943.88810128899</v>
      </c>
      <c r="AF916" s="83">
        <v>19169890.559999999</v>
      </c>
      <c r="AG916" s="83">
        <v>0</v>
      </c>
      <c r="AH916" s="83">
        <v>0</v>
      </c>
      <c r="AI916" s="83">
        <v>2301928.5992002799</v>
      </c>
      <c r="AJ916" s="83">
        <v>0</v>
      </c>
      <c r="AK916" s="83">
        <v>9474504.16207508</v>
      </c>
      <c r="AL916" s="83">
        <v>0</v>
      </c>
      <c r="AM916" s="83">
        <v>0</v>
      </c>
      <c r="AN916" s="83">
        <v>130992819.19822399</v>
      </c>
      <c r="AO916" s="83">
        <v>49.731110307098803</v>
      </c>
      <c r="AP916" s="83">
        <v>379.64760672753602</v>
      </c>
    </row>
    <row r="917" spans="1:42" x14ac:dyDescent="0.2">
      <c r="A917" s="83" t="s">
        <v>375</v>
      </c>
      <c r="B917" s="83">
        <v>2026</v>
      </c>
      <c r="C917" s="83" t="s">
        <v>358</v>
      </c>
      <c r="D917" s="83" t="s">
        <v>297</v>
      </c>
      <c r="E917" s="83">
        <v>2400</v>
      </c>
      <c r="F917" s="83">
        <v>3197.6</v>
      </c>
      <c r="G917" s="83">
        <v>0</v>
      </c>
      <c r="H917" s="83">
        <v>1609.2</v>
      </c>
      <c r="I917" s="83">
        <v>1020</v>
      </c>
      <c r="J917" s="83">
        <v>2962.7</v>
      </c>
      <c r="K917" s="83">
        <v>32.4</v>
      </c>
      <c r="L917" s="83">
        <v>14530.6</v>
      </c>
      <c r="M917" s="83">
        <v>1618.8263636363599</v>
      </c>
      <c r="N917" s="83">
        <v>0</v>
      </c>
      <c r="O917" s="83">
        <v>0</v>
      </c>
      <c r="P917" s="83">
        <v>28.796286401461099</v>
      </c>
      <c r="Q917" s="83">
        <v>0</v>
      </c>
      <c r="R917" s="83">
        <v>0</v>
      </c>
      <c r="S917" s="83">
        <v>0</v>
      </c>
      <c r="T917" s="83">
        <v>112.19999999999899</v>
      </c>
      <c r="U917" s="83">
        <v>5061</v>
      </c>
      <c r="V917" s="83">
        <v>0</v>
      </c>
      <c r="W917" s="83">
        <v>148291.11936000001</v>
      </c>
      <c r="X917" s="83">
        <v>0</v>
      </c>
      <c r="Y917" s="83">
        <v>22677778.260479901</v>
      </c>
      <c r="Z917" s="83">
        <v>0</v>
      </c>
      <c r="AA917" s="83">
        <v>2503991.1669455902</v>
      </c>
      <c r="AB917" s="83">
        <v>69390353.356444299</v>
      </c>
      <c r="AC917" s="83">
        <v>140965.91999999899</v>
      </c>
      <c r="AD917" s="83">
        <v>0</v>
      </c>
      <c r="AE917" s="83">
        <v>180544.67432044799</v>
      </c>
      <c r="AF917" s="83">
        <v>19169890.559999999</v>
      </c>
      <c r="AG917" s="83">
        <v>0</v>
      </c>
      <c r="AH917" s="83">
        <v>0</v>
      </c>
      <c r="AI917" s="83">
        <v>2269835.2019507098</v>
      </c>
      <c r="AJ917" s="83">
        <v>0</v>
      </c>
      <c r="AK917" s="83">
        <v>9433608.1956188604</v>
      </c>
      <c r="AL917" s="83">
        <v>0</v>
      </c>
      <c r="AM917" s="83">
        <v>0</v>
      </c>
      <c r="AN917" s="83">
        <v>125915258.455119</v>
      </c>
      <c r="AO917" s="83">
        <v>47.229176401487997</v>
      </c>
      <c r="AP917" s="83">
        <v>375.08699883518801</v>
      </c>
    </row>
    <row r="918" spans="1:42" x14ac:dyDescent="0.2">
      <c r="A918" s="83" t="s">
        <v>375</v>
      </c>
      <c r="B918" s="83">
        <v>2028</v>
      </c>
      <c r="C918" s="83" t="s">
        <v>358</v>
      </c>
      <c r="D918" s="83" t="s">
        <v>297</v>
      </c>
      <c r="E918" s="83">
        <v>2400</v>
      </c>
      <c r="F918" s="83">
        <v>3197.6</v>
      </c>
      <c r="G918" s="83">
        <v>0</v>
      </c>
      <c r="H918" s="83">
        <v>1609.2</v>
      </c>
      <c r="I918" s="83">
        <v>1020</v>
      </c>
      <c r="J918" s="83">
        <v>2962.7</v>
      </c>
      <c r="K918" s="83">
        <v>32.4</v>
      </c>
      <c r="L918" s="83">
        <v>14530.6</v>
      </c>
      <c r="M918" s="83">
        <v>2349.7454545454498</v>
      </c>
      <c r="N918" s="83">
        <v>0</v>
      </c>
      <c r="O918" s="83">
        <v>0</v>
      </c>
      <c r="P918" s="83">
        <v>28.796286401461099</v>
      </c>
      <c r="Q918" s="83">
        <v>0</v>
      </c>
      <c r="R918" s="83">
        <v>0</v>
      </c>
      <c r="S918" s="83">
        <v>0</v>
      </c>
      <c r="T918" s="83">
        <v>112.19999999999899</v>
      </c>
      <c r="U918" s="83">
        <v>5061</v>
      </c>
      <c r="V918" s="83">
        <v>0</v>
      </c>
      <c r="W918" s="83">
        <v>148291.11936000001</v>
      </c>
      <c r="X918" s="83">
        <v>0</v>
      </c>
      <c r="Y918" s="83">
        <v>22677778.260479901</v>
      </c>
      <c r="Z918" s="83">
        <v>0</v>
      </c>
      <c r="AA918" s="83">
        <v>3634572.5489272</v>
      </c>
      <c r="AB918" s="83">
        <v>67703360.943001896</v>
      </c>
      <c r="AC918" s="83">
        <v>140965.91999999899</v>
      </c>
      <c r="AD918" s="83">
        <v>0</v>
      </c>
      <c r="AE918" s="83">
        <v>180544.67432044799</v>
      </c>
      <c r="AF918" s="83">
        <v>19169890.559999999</v>
      </c>
      <c r="AG918" s="83">
        <v>0</v>
      </c>
      <c r="AH918" s="83">
        <v>0</v>
      </c>
      <c r="AI918" s="83">
        <v>2238230.0050538299</v>
      </c>
      <c r="AJ918" s="83">
        <v>0</v>
      </c>
      <c r="AK918" s="83">
        <v>9392945.2057680897</v>
      </c>
      <c r="AL918" s="83">
        <v>0</v>
      </c>
      <c r="AM918" s="83">
        <v>0</v>
      </c>
      <c r="AN918" s="83">
        <v>125286579.236911</v>
      </c>
      <c r="AO918" s="83">
        <v>46.5311495669078</v>
      </c>
      <c r="AP918" s="83">
        <v>371.39771753939698</v>
      </c>
    </row>
    <row r="919" spans="1:42" x14ac:dyDescent="0.2">
      <c r="A919" s="83" t="s">
        <v>375</v>
      </c>
      <c r="B919" s="83">
        <v>2030</v>
      </c>
      <c r="C919" s="83" t="s">
        <v>358</v>
      </c>
      <c r="D919" s="83" t="s">
        <v>297</v>
      </c>
      <c r="E919" s="83">
        <v>2400</v>
      </c>
      <c r="F919" s="83">
        <v>3197.6</v>
      </c>
      <c r="G919" s="83">
        <v>0</v>
      </c>
      <c r="H919" s="83">
        <v>1609.2</v>
      </c>
      <c r="I919" s="83">
        <v>1020</v>
      </c>
      <c r="J919" s="83">
        <v>2962.7</v>
      </c>
      <c r="K919" s="83">
        <v>32.4</v>
      </c>
      <c r="L919" s="83">
        <v>14530.6</v>
      </c>
      <c r="M919" s="83">
        <v>3417.5354545454402</v>
      </c>
      <c r="N919" s="83">
        <v>0</v>
      </c>
      <c r="O919" s="83">
        <v>0</v>
      </c>
      <c r="P919" s="83">
        <v>28.796286401461099</v>
      </c>
      <c r="Q919" s="83">
        <v>0</v>
      </c>
      <c r="R919" s="83">
        <v>0</v>
      </c>
      <c r="S919" s="83">
        <v>0</v>
      </c>
      <c r="T919" s="83">
        <v>112.19999999999899</v>
      </c>
      <c r="U919" s="83">
        <v>5061</v>
      </c>
      <c r="V919" s="83">
        <v>0</v>
      </c>
      <c r="W919" s="83">
        <v>148291.11936000001</v>
      </c>
      <c r="X919" s="83">
        <v>0</v>
      </c>
      <c r="Y919" s="83">
        <v>22677778.260479901</v>
      </c>
      <c r="Z919" s="83">
        <v>0</v>
      </c>
      <c r="AA919" s="83">
        <v>5286223.8861013902</v>
      </c>
      <c r="AB919" s="83">
        <v>65307480.464285403</v>
      </c>
      <c r="AC919" s="83">
        <v>140965.91999999899</v>
      </c>
      <c r="AD919" s="83">
        <v>0</v>
      </c>
      <c r="AE919" s="83">
        <v>180544.67432044799</v>
      </c>
      <c r="AF919" s="83">
        <v>19169890.559999999</v>
      </c>
      <c r="AG919" s="83">
        <v>0</v>
      </c>
      <c r="AH919" s="83">
        <v>0</v>
      </c>
      <c r="AI919" s="83">
        <v>2207054.2397074001</v>
      </c>
      <c r="AJ919" s="83">
        <v>0</v>
      </c>
      <c r="AK919" s="83">
        <v>9352452.1221547909</v>
      </c>
      <c r="AL919" s="83">
        <v>0</v>
      </c>
      <c r="AM919" s="83">
        <v>0</v>
      </c>
      <c r="AN919" s="83">
        <v>124470681.246409</v>
      </c>
      <c r="AO919" s="83">
        <v>45.516591312511302</v>
      </c>
      <c r="AP919" s="83">
        <v>365.68122594592302</v>
      </c>
    </row>
    <row r="920" spans="1:42" x14ac:dyDescent="0.2">
      <c r="A920" s="83" t="s">
        <v>375</v>
      </c>
      <c r="B920" s="83">
        <v>2032</v>
      </c>
      <c r="C920" s="83" t="s">
        <v>358</v>
      </c>
      <c r="D920" s="83" t="s">
        <v>297</v>
      </c>
      <c r="E920" s="83">
        <v>2400</v>
      </c>
      <c r="F920" s="83">
        <v>3197.6</v>
      </c>
      <c r="G920" s="83">
        <v>0</v>
      </c>
      <c r="H920" s="83">
        <v>1609.2</v>
      </c>
      <c r="I920" s="83">
        <v>1020</v>
      </c>
      <c r="J920" s="83">
        <v>2962.7</v>
      </c>
      <c r="K920" s="83">
        <v>32.4</v>
      </c>
      <c r="L920" s="83">
        <v>14530.6</v>
      </c>
      <c r="M920" s="83">
        <v>4493.1127272727299</v>
      </c>
      <c r="N920" s="83">
        <v>0</v>
      </c>
      <c r="O920" s="83">
        <v>0</v>
      </c>
      <c r="P920" s="83">
        <v>28.796286401461099</v>
      </c>
      <c r="Q920" s="83">
        <v>0</v>
      </c>
      <c r="R920" s="83">
        <v>0</v>
      </c>
      <c r="S920" s="83">
        <v>0</v>
      </c>
      <c r="T920" s="83">
        <v>112.19999999999899</v>
      </c>
      <c r="U920" s="83">
        <v>4939</v>
      </c>
      <c r="V920" s="83">
        <v>7675.5589246825703</v>
      </c>
      <c r="W920" s="83">
        <v>148291.11936000001</v>
      </c>
      <c r="X920" s="83">
        <v>0</v>
      </c>
      <c r="Y920" s="83">
        <v>22677778.260479901</v>
      </c>
      <c r="Z920" s="83">
        <v>0</v>
      </c>
      <c r="AA920" s="83">
        <v>6949920.5312602399</v>
      </c>
      <c r="AB920" s="83">
        <v>59487247.985124797</v>
      </c>
      <c r="AC920" s="83">
        <v>140965.91999999899</v>
      </c>
      <c r="AD920" s="83">
        <v>0</v>
      </c>
      <c r="AE920" s="83">
        <v>180544.67432044799</v>
      </c>
      <c r="AF920" s="83">
        <v>19169890.559999999</v>
      </c>
      <c r="AG920" s="83">
        <v>0</v>
      </c>
      <c r="AH920" s="83">
        <v>0</v>
      </c>
      <c r="AI920" s="83">
        <v>2176242.99559659</v>
      </c>
      <c r="AJ920" s="83">
        <v>0</v>
      </c>
      <c r="AK920" s="83">
        <v>9312252.4995387308</v>
      </c>
      <c r="AL920" s="83">
        <v>0</v>
      </c>
      <c r="AM920" s="83">
        <v>0</v>
      </c>
      <c r="AN920" s="83">
        <v>120250810.104605</v>
      </c>
      <c r="AO920" s="83">
        <v>43.104839522668797</v>
      </c>
      <c r="AP920" s="83">
        <v>358.45778905915103</v>
      </c>
    </row>
    <row r="921" spans="1:42" x14ac:dyDescent="0.2">
      <c r="A921" s="83" t="s">
        <v>375</v>
      </c>
      <c r="B921" s="83">
        <v>2034</v>
      </c>
      <c r="C921" s="83" t="s">
        <v>358</v>
      </c>
      <c r="D921" s="83" t="s">
        <v>297</v>
      </c>
      <c r="E921" s="83">
        <v>2400</v>
      </c>
      <c r="F921" s="83">
        <v>3197.6</v>
      </c>
      <c r="G921" s="83">
        <v>0</v>
      </c>
      <c r="H921" s="83">
        <v>1609.2</v>
      </c>
      <c r="I921" s="83">
        <v>1020</v>
      </c>
      <c r="J921" s="83">
        <v>2962.7</v>
      </c>
      <c r="K921" s="83">
        <v>32.4</v>
      </c>
      <c r="L921" s="83">
        <v>14530.6</v>
      </c>
      <c r="M921" s="83">
        <v>4684.8527272727297</v>
      </c>
      <c r="N921" s="83">
        <v>0</v>
      </c>
      <c r="O921" s="83">
        <v>0</v>
      </c>
      <c r="P921" s="83">
        <v>28.796286401461099</v>
      </c>
      <c r="Q921" s="83">
        <v>0</v>
      </c>
      <c r="R921" s="83">
        <v>0</v>
      </c>
      <c r="S921" s="83">
        <v>0</v>
      </c>
      <c r="T921" s="83">
        <v>112.19999999999899</v>
      </c>
      <c r="U921" s="83">
        <v>4654</v>
      </c>
      <c r="V921" s="83">
        <v>6911.1087363506604</v>
      </c>
      <c r="W921" s="83">
        <v>148291.11936000001</v>
      </c>
      <c r="X921" s="83">
        <v>0</v>
      </c>
      <c r="Y921" s="83">
        <v>22677778.260479901</v>
      </c>
      <c r="Z921" s="83">
        <v>0</v>
      </c>
      <c r="AA921" s="83">
        <v>7246502.8436903805</v>
      </c>
      <c r="AB921" s="83">
        <v>55209837.795133099</v>
      </c>
      <c r="AC921" s="83">
        <v>140965.91999999899</v>
      </c>
      <c r="AD921" s="83">
        <v>0</v>
      </c>
      <c r="AE921" s="83">
        <v>180544.674320447</v>
      </c>
      <c r="AF921" s="83">
        <v>19169890.559999999</v>
      </c>
      <c r="AG921" s="83">
        <v>0</v>
      </c>
      <c r="AH921" s="83">
        <v>0</v>
      </c>
      <c r="AI921" s="83">
        <v>2145801.2403017902</v>
      </c>
      <c r="AJ921" s="83">
        <v>0</v>
      </c>
      <c r="AK921" s="83">
        <v>9272133.8783622291</v>
      </c>
      <c r="AL921" s="83">
        <v>0</v>
      </c>
      <c r="AM921" s="83">
        <v>0</v>
      </c>
      <c r="AN921" s="83">
        <v>116198657.40038399</v>
      </c>
      <c r="AO921" s="83">
        <v>41.344849676795199</v>
      </c>
      <c r="AP921" s="83">
        <v>355.81176755195798</v>
      </c>
    </row>
    <row r="922" spans="1:42" x14ac:dyDescent="0.2">
      <c r="A922" s="83" t="s">
        <v>375</v>
      </c>
      <c r="B922" s="83">
        <v>2036</v>
      </c>
      <c r="C922" s="83" t="s">
        <v>358</v>
      </c>
      <c r="D922" s="83" t="s">
        <v>297</v>
      </c>
      <c r="E922" s="83">
        <v>2400</v>
      </c>
      <c r="F922" s="83">
        <v>3197.6</v>
      </c>
      <c r="G922" s="83">
        <v>0</v>
      </c>
      <c r="H922" s="83">
        <v>1609.2</v>
      </c>
      <c r="I922" s="83">
        <v>1020</v>
      </c>
      <c r="J922" s="83">
        <v>6971.4622279045398</v>
      </c>
      <c r="K922" s="83">
        <v>32.4</v>
      </c>
      <c r="L922" s="83">
        <v>14530.6</v>
      </c>
      <c r="M922" s="83">
        <v>4860.8990909090899</v>
      </c>
      <c r="N922" s="83">
        <v>0</v>
      </c>
      <c r="O922" s="83">
        <v>0</v>
      </c>
      <c r="P922" s="83">
        <v>866.04830787846799</v>
      </c>
      <c r="Q922" s="83">
        <v>0</v>
      </c>
      <c r="R922" s="83">
        <v>0</v>
      </c>
      <c r="S922" s="83">
        <v>0</v>
      </c>
      <c r="T922" s="83">
        <v>112.19999999999899</v>
      </c>
      <c r="U922" s="83">
        <v>4420</v>
      </c>
      <c r="V922" s="83">
        <v>2111784.42487064</v>
      </c>
      <c r="W922" s="83">
        <v>148291.11936000001</v>
      </c>
      <c r="X922" s="83">
        <v>0</v>
      </c>
      <c r="Y922" s="83">
        <v>22677778.260479901</v>
      </c>
      <c r="Z922" s="83">
        <v>0</v>
      </c>
      <c r="AA922" s="83">
        <v>7518810.3310283897</v>
      </c>
      <c r="AB922" s="83">
        <v>48123119.338422701</v>
      </c>
      <c r="AC922" s="83">
        <v>140965.91999999899</v>
      </c>
      <c r="AD922" s="83">
        <v>0</v>
      </c>
      <c r="AE922" s="83">
        <v>180544.67432044799</v>
      </c>
      <c r="AF922" s="83">
        <v>19169890.559999999</v>
      </c>
      <c r="AG922" s="83">
        <v>0</v>
      </c>
      <c r="AH922" s="83">
        <v>0</v>
      </c>
      <c r="AI922" s="83">
        <v>2115847.6853597001</v>
      </c>
      <c r="AJ922" s="83">
        <v>0</v>
      </c>
      <c r="AK922" s="83">
        <v>25690754.5646432</v>
      </c>
      <c r="AL922" s="83">
        <v>0</v>
      </c>
      <c r="AM922" s="83">
        <v>0</v>
      </c>
      <c r="AN922" s="83">
        <v>127877786.87848499</v>
      </c>
      <c r="AO922" s="83">
        <v>38.554890928222797</v>
      </c>
      <c r="AP922" s="83">
        <v>301.49795261048098</v>
      </c>
    </row>
    <row r="923" spans="1:42" x14ac:dyDescent="0.2">
      <c r="A923" s="83" t="s">
        <v>375</v>
      </c>
      <c r="B923" s="83">
        <v>2038</v>
      </c>
      <c r="C923" s="83" t="s">
        <v>358</v>
      </c>
      <c r="D923" s="83" t="s">
        <v>297</v>
      </c>
      <c r="E923" s="83">
        <v>2400</v>
      </c>
      <c r="F923" s="83">
        <v>3197.6</v>
      </c>
      <c r="G923" s="83">
        <v>0</v>
      </c>
      <c r="H923" s="83">
        <v>1609.2</v>
      </c>
      <c r="I923" s="83">
        <v>1020</v>
      </c>
      <c r="J923" s="83">
        <v>6858.9622279045398</v>
      </c>
      <c r="K923" s="83">
        <v>26.6</v>
      </c>
      <c r="L923" s="83">
        <v>14530.6</v>
      </c>
      <c r="M923" s="83">
        <v>5019.3972727272703</v>
      </c>
      <c r="N923" s="83">
        <v>0</v>
      </c>
      <c r="O923" s="83">
        <v>0</v>
      </c>
      <c r="P923" s="83">
        <v>939.85618628478505</v>
      </c>
      <c r="Q923" s="83">
        <v>0</v>
      </c>
      <c r="R923" s="83">
        <v>0</v>
      </c>
      <c r="S923" s="83">
        <v>0</v>
      </c>
      <c r="T923" s="83">
        <v>112.19999999999899</v>
      </c>
      <c r="U923" s="83">
        <v>4025</v>
      </c>
      <c r="V923" s="83">
        <v>346111.15512325597</v>
      </c>
      <c r="W923" s="83">
        <v>121745.17823999999</v>
      </c>
      <c r="X923" s="83">
        <v>0</v>
      </c>
      <c r="Y923" s="83">
        <v>22677778.260479901</v>
      </c>
      <c r="Z923" s="83">
        <v>0</v>
      </c>
      <c r="AA923" s="83">
        <v>7763974.3931938699</v>
      </c>
      <c r="AB923" s="83">
        <v>41636271.658884197</v>
      </c>
      <c r="AC923" s="83">
        <v>140965.91999999899</v>
      </c>
      <c r="AD923" s="83">
        <v>0</v>
      </c>
      <c r="AE923" s="83">
        <v>180544.67432044799</v>
      </c>
      <c r="AF923" s="83">
        <v>19169890.559999999</v>
      </c>
      <c r="AG923" s="83">
        <v>0</v>
      </c>
      <c r="AH923" s="83">
        <v>0</v>
      </c>
      <c r="AI923" s="83">
        <v>2086325.1930573401</v>
      </c>
      <c r="AJ923" s="83">
        <v>0</v>
      </c>
      <c r="AK923" s="83">
        <v>26418292.528595299</v>
      </c>
      <c r="AL923" s="83">
        <v>0</v>
      </c>
      <c r="AM923" s="83">
        <v>0</v>
      </c>
      <c r="AN923" s="83">
        <v>120541899.52189399</v>
      </c>
      <c r="AO923" s="83">
        <v>36.084735108023601</v>
      </c>
      <c r="AP923" s="83">
        <v>299.35429299808999</v>
      </c>
    </row>
    <row r="924" spans="1:42" x14ac:dyDescent="0.2">
      <c r="A924" s="83" t="s">
        <v>375</v>
      </c>
      <c r="B924" s="83">
        <v>2040</v>
      </c>
      <c r="C924" s="83" t="s">
        <v>358</v>
      </c>
      <c r="D924" s="83" t="s">
        <v>297</v>
      </c>
      <c r="E924" s="83">
        <v>2400</v>
      </c>
      <c r="F924" s="83">
        <v>3197.6</v>
      </c>
      <c r="G924" s="83">
        <v>0</v>
      </c>
      <c r="H924" s="83">
        <v>1609.2</v>
      </c>
      <c r="I924" s="83">
        <v>1020</v>
      </c>
      <c r="J924" s="83">
        <v>6952.6144279045402</v>
      </c>
      <c r="K924" s="83">
        <v>26.6</v>
      </c>
      <c r="L924" s="83">
        <v>14530.6</v>
      </c>
      <c r="M924" s="83">
        <v>5202.5336363636397</v>
      </c>
      <c r="N924" s="83">
        <v>0</v>
      </c>
      <c r="O924" s="83">
        <v>0</v>
      </c>
      <c r="P924" s="83">
        <v>987.62911261939098</v>
      </c>
      <c r="Q924" s="83">
        <v>0</v>
      </c>
      <c r="R924" s="83">
        <v>0</v>
      </c>
      <c r="S924" s="83">
        <v>0</v>
      </c>
      <c r="T924" s="83">
        <v>112.19999999999899</v>
      </c>
      <c r="U924" s="83">
        <v>3288</v>
      </c>
      <c r="V924" s="83">
        <v>165327.775561032</v>
      </c>
      <c r="W924" s="83">
        <v>121745.17823999999</v>
      </c>
      <c r="X924" s="83">
        <v>0</v>
      </c>
      <c r="Y924" s="83">
        <v>22677778.260479901</v>
      </c>
      <c r="Z924" s="83">
        <v>0</v>
      </c>
      <c r="AA924" s="83">
        <v>8047248.6511333697</v>
      </c>
      <c r="AB924" s="83">
        <v>35341540.3837699</v>
      </c>
      <c r="AC924" s="83">
        <v>140965.91999999899</v>
      </c>
      <c r="AD924" s="83">
        <v>0</v>
      </c>
      <c r="AE924" s="83">
        <v>180544.67432044799</v>
      </c>
      <c r="AF924" s="83">
        <v>19169890.559999999</v>
      </c>
      <c r="AG924" s="83">
        <v>0</v>
      </c>
      <c r="AH924" s="83">
        <v>0</v>
      </c>
      <c r="AI924" s="83">
        <v>2057190.12331161</v>
      </c>
      <c r="AJ924" s="83">
        <v>0</v>
      </c>
      <c r="AK924" s="83">
        <v>26909868.857413702</v>
      </c>
      <c r="AL924" s="83">
        <v>0</v>
      </c>
      <c r="AM924" s="83">
        <v>0</v>
      </c>
      <c r="AN924" s="83">
        <v>114812100.38423</v>
      </c>
      <c r="AO924" s="83">
        <v>33.712127693545199</v>
      </c>
      <c r="AP924" s="83">
        <v>293.62869924619599</v>
      </c>
    </row>
    <row r="925" spans="1:42" x14ac:dyDescent="0.2">
      <c r="A925" s="83" t="s">
        <v>375</v>
      </c>
      <c r="B925" s="83">
        <v>2042</v>
      </c>
      <c r="C925" s="83" t="s">
        <v>358</v>
      </c>
      <c r="D925" s="83" t="s">
        <v>297</v>
      </c>
      <c r="E925" s="83">
        <v>2400</v>
      </c>
      <c r="F925" s="83">
        <v>3197.6</v>
      </c>
      <c r="G925" s="83">
        <v>0</v>
      </c>
      <c r="H925" s="83">
        <v>1609.2</v>
      </c>
      <c r="I925" s="83">
        <v>1020.20980229563</v>
      </c>
      <c r="J925" s="83">
        <v>6202.6144279045402</v>
      </c>
      <c r="K925" s="83">
        <v>26.6</v>
      </c>
      <c r="L925" s="83">
        <v>14530.6</v>
      </c>
      <c r="M925" s="83">
        <v>5311.35</v>
      </c>
      <c r="N925" s="83">
        <v>0</v>
      </c>
      <c r="O925" s="83">
        <v>0</v>
      </c>
      <c r="P925" s="83">
        <v>988.302694181677</v>
      </c>
      <c r="Q925" s="83">
        <v>0</v>
      </c>
      <c r="R925" s="83">
        <v>0</v>
      </c>
      <c r="S925" s="83">
        <v>0</v>
      </c>
      <c r="T925" s="83">
        <v>112.19999999999899</v>
      </c>
      <c r="U925" s="83">
        <v>2720</v>
      </c>
      <c r="V925" s="83">
        <v>311839.36572454299</v>
      </c>
      <c r="W925" s="83">
        <v>121745.17823999999</v>
      </c>
      <c r="X925" s="83">
        <v>0</v>
      </c>
      <c r="Y925" s="83">
        <v>22362504.861084301</v>
      </c>
      <c r="Z925" s="83">
        <v>0</v>
      </c>
      <c r="AA925" s="83">
        <v>8215565.1670273496</v>
      </c>
      <c r="AB925" s="83">
        <v>28950775.769472301</v>
      </c>
      <c r="AC925" s="83">
        <v>140965.91999999899</v>
      </c>
      <c r="AD925" s="83">
        <v>0</v>
      </c>
      <c r="AE925" s="83">
        <v>180544.67432044799</v>
      </c>
      <c r="AF925" s="83">
        <v>19169890.559999999</v>
      </c>
      <c r="AG925" s="83">
        <v>0</v>
      </c>
      <c r="AH925" s="83">
        <v>0</v>
      </c>
      <c r="AI925" s="83">
        <v>2029094.0982558399</v>
      </c>
      <c r="AJ925" s="83">
        <v>0</v>
      </c>
      <c r="AK925" s="83">
        <v>24743621.605057701</v>
      </c>
      <c r="AL925" s="83">
        <v>0</v>
      </c>
      <c r="AM925" s="83">
        <v>0</v>
      </c>
      <c r="AN925" s="83">
        <v>106226547.199182</v>
      </c>
      <c r="AO925" s="83">
        <v>30.8444657101413</v>
      </c>
      <c r="AP925" s="83">
        <v>290.36494664846498</v>
      </c>
    </row>
    <row r="926" spans="1:42" x14ac:dyDescent="0.2">
      <c r="A926" s="83" t="s">
        <v>375</v>
      </c>
      <c r="B926" s="83">
        <v>2044</v>
      </c>
      <c r="C926" s="83" t="s">
        <v>358</v>
      </c>
      <c r="D926" s="83" t="s">
        <v>297</v>
      </c>
      <c r="E926" s="83">
        <v>2400</v>
      </c>
      <c r="F926" s="83">
        <v>3197.6</v>
      </c>
      <c r="G926" s="83">
        <v>0</v>
      </c>
      <c r="H926" s="83">
        <v>1401.2</v>
      </c>
      <c r="I926" s="83">
        <v>1020.20980229563</v>
      </c>
      <c r="J926" s="83">
        <v>6007.0872279045398</v>
      </c>
      <c r="K926" s="83">
        <v>26.6</v>
      </c>
      <c r="L926" s="83">
        <v>14530.6</v>
      </c>
      <c r="M926" s="83">
        <v>5454.6890909090898</v>
      </c>
      <c r="N926" s="83">
        <v>0</v>
      </c>
      <c r="O926" s="83">
        <v>0</v>
      </c>
      <c r="P926" s="83">
        <v>2763.59454311026</v>
      </c>
      <c r="Q926" s="83">
        <v>0</v>
      </c>
      <c r="R926" s="83">
        <v>0</v>
      </c>
      <c r="S926" s="83">
        <v>0</v>
      </c>
      <c r="T926" s="83">
        <v>112.19999999999899</v>
      </c>
      <c r="U926" s="83">
        <v>2330</v>
      </c>
      <c r="V926" s="83">
        <v>488665.50334798102</v>
      </c>
      <c r="W926" s="83">
        <v>121745.17823999999</v>
      </c>
      <c r="X926" s="83">
        <v>0</v>
      </c>
      <c r="Y926" s="83">
        <v>22660154.593954101</v>
      </c>
      <c r="Z926" s="83">
        <v>0</v>
      </c>
      <c r="AA926" s="83">
        <v>8437281.2358885799</v>
      </c>
      <c r="AB926" s="83">
        <v>30825043.1297598</v>
      </c>
      <c r="AC926" s="83">
        <v>122745.12</v>
      </c>
      <c r="AD926" s="83">
        <v>0</v>
      </c>
      <c r="AE926" s="83">
        <v>180544.67432044799</v>
      </c>
      <c r="AF926" s="83">
        <v>19169890.559999999</v>
      </c>
      <c r="AG926" s="83">
        <v>0</v>
      </c>
      <c r="AH926" s="83">
        <v>0</v>
      </c>
      <c r="AI926" s="83">
        <v>2000885.9005315499</v>
      </c>
      <c r="AJ926" s="83">
        <v>0</v>
      </c>
      <c r="AK926" s="83">
        <v>23953806.4655932</v>
      </c>
      <c r="AL926" s="83">
        <v>0</v>
      </c>
      <c r="AM926" s="83">
        <v>0</v>
      </c>
      <c r="AN926" s="83">
        <v>107960762.361635</v>
      </c>
      <c r="AO926" s="83">
        <v>31.7042798144861</v>
      </c>
      <c r="AP926" s="83">
        <v>293.66483823341599</v>
      </c>
    </row>
    <row r="927" spans="1:42" x14ac:dyDescent="0.2">
      <c r="A927" s="83" t="s">
        <v>375</v>
      </c>
      <c r="B927" s="83">
        <v>2046</v>
      </c>
      <c r="C927" s="83" t="s">
        <v>358</v>
      </c>
      <c r="D927" s="83" t="s">
        <v>297</v>
      </c>
      <c r="E927" s="83">
        <v>2400</v>
      </c>
      <c r="F927" s="83">
        <v>3197.6</v>
      </c>
      <c r="G927" s="83">
        <v>0</v>
      </c>
      <c r="H927" s="83">
        <v>1401.2</v>
      </c>
      <c r="I927" s="83">
        <v>1013.20980229563</v>
      </c>
      <c r="J927" s="83">
        <v>11640.2487789115</v>
      </c>
      <c r="K927" s="83">
        <v>26.6</v>
      </c>
      <c r="L927" s="83">
        <v>14530.6</v>
      </c>
      <c r="M927" s="83">
        <v>5677.75727272727</v>
      </c>
      <c r="N927" s="83">
        <v>0</v>
      </c>
      <c r="O927" s="83">
        <v>0</v>
      </c>
      <c r="P927" s="83">
        <v>4382.7869198517801</v>
      </c>
      <c r="Q927" s="83">
        <v>0</v>
      </c>
      <c r="R927" s="83">
        <v>0</v>
      </c>
      <c r="S927" s="83">
        <v>0</v>
      </c>
      <c r="T927" s="83">
        <v>112.19999999999899</v>
      </c>
      <c r="U927" s="83">
        <v>1831</v>
      </c>
      <c r="V927" s="83">
        <v>4259701.9750000499</v>
      </c>
      <c r="W927" s="83">
        <v>121745.17823999999</v>
      </c>
      <c r="X927" s="83">
        <v>0</v>
      </c>
      <c r="Y927" s="83">
        <v>22331228.1695644</v>
      </c>
      <c r="Z927" s="83">
        <v>0</v>
      </c>
      <c r="AA927" s="83">
        <v>8782321.7970298305</v>
      </c>
      <c r="AB927" s="83">
        <v>22929444.9691993</v>
      </c>
      <c r="AC927" s="83">
        <v>122745.12</v>
      </c>
      <c r="AD927" s="83">
        <v>0</v>
      </c>
      <c r="AE927" s="83">
        <v>180544.67432044799</v>
      </c>
      <c r="AF927" s="83">
        <v>19169890.559999999</v>
      </c>
      <c r="AG927" s="83">
        <v>0</v>
      </c>
      <c r="AH927" s="83">
        <v>0</v>
      </c>
      <c r="AI927" s="83">
        <v>1911798.02844418</v>
      </c>
      <c r="AJ927" s="83">
        <v>0</v>
      </c>
      <c r="AK927" s="83">
        <v>46528285.150159404</v>
      </c>
      <c r="AL927" s="83">
        <v>0</v>
      </c>
      <c r="AM927" s="83">
        <v>0</v>
      </c>
      <c r="AN927" s="83">
        <v>126337705.621957</v>
      </c>
      <c r="AO927" s="83">
        <v>28.4589895824788</v>
      </c>
      <c r="AP927" s="83">
        <v>225.26125072776799</v>
      </c>
    </row>
    <row r="928" spans="1:42" x14ac:dyDescent="0.2">
      <c r="A928" s="83" t="s">
        <v>375</v>
      </c>
      <c r="B928" s="83">
        <v>2048</v>
      </c>
      <c r="C928" s="83" t="s">
        <v>358</v>
      </c>
      <c r="D928" s="83" t="s">
        <v>297</v>
      </c>
      <c r="E928" s="83">
        <v>2400</v>
      </c>
      <c r="F928" s="83">
        <v>3197.6</v>
      </c>
      <c r="G928" s="83">
        <v>0</v>
      </c>
      <c r="H928" s="83">
        <v>1401.2</v>
      </c>
      <c r="I928" s="83">
        <v>910.00980229563197</v>
      </c>
      <c r="J928" s="83">
        <v>13668.619427904499</v>
      </c>
      <c r="K928" s="83">
        <v>26.6</v>
      </c>
      <c r="L928" s="83">
        <v>14454.5</v>
      </c>
      <c r="M928" s="83">
        <v>5752.9181818181796</v>
      </c>
      <c r="N928" s="83">
        <v>0</v>
      </c>
      <c r="O928" s="83">
        <v>0</v>
      </c>
      <c r="P928" s="83">
        <v>5057.2724325232903</v>
      </c>
      <c r="Q928" s="83">
        <v>0</v>
      </c>
      <c r="R928" s="83">
        <v>0</v>
      </c>
      <c r="S928" s="83">
        <v>0</v>
      </c>
      <c r="T928" s="83">
        <v>112.19999999999899</v>
      </c>
      <c r="U928" s="83">
        <v>1208</v>
      </c>
      <c r="V928" s="83">
        <v>2504271.0377702499</v>
      </c>
      <c r="W928" s="83">
        <v>121745.17823999999</v>
      </c>
      <c r="X928" s="83">
        <v>0</v>
      </c>
      <c r="Y928" s="83">
        <v>21855626.8577899</v>
      </c>
      <c r="Z928" s="83">
        <v>0</v>
      </c>
      <c r="AA928" s="83">
        <v>8898580.2523470894</v>
      </c>
      <c r="AB928" s="83">
        <v>17036790.938314401</v>
      </c>
      <c r="AC928" s="83">
        <v>122745.12</v>
      </c>
      <c r="AD928" s="83">
        <v>0</v>
      </c>
      <c r="AE928" s="83">
        <v>180544.67432044799</v>
      </c>
      <c r="AF928" s="83">
        <v>19169890.559999999</v>
      </c>
      <c r="AG928" s="83">
        <v>0</v>
      </c>
      <c r="AH928" s="83">
        <v>0</v>
      </c>
      <c r="AI928" s="83">
        <v>1723411.7008642801</v>
      </c>
      <c r="AJ928" s="83">
        <v>0</v>
      </c>
      <c r="AK928" s="83">
        <v>55186433.622844897</v>
      </c>
      <c r="AL928" s="83">
        <v>0</v>
      </c>
      <c r="AM928" s="83">
        <v>0</v>
      </c>
      <c r="AN928" s="83">
        <v>126800039.94249099</v>
      </c>
      <c r="AO928" s="83">
        <v>25.846425096926101</v>
      </c>
      <c r="AP928" s="83">
        <v>203.83609586123501</v>
      </c>
    </row>
    <row r="929" spans="1:42" x14ac:dyDescent="0.2">
      <c r="A929" s="83" t="s">
        <v>375</v>
      </c>
      <c r="B929" s="83">
        <v>2050</v>
      </c>
      <c r="C929" s="83" t="s">
        <v>358</v>
      </c>
      <c r="D929" s="83" t="s">
        <v>297</v>
      </c>
      <c r="E929" s="83">
        <v>1195</v>
      </c>
      <c r="F929" s="83">
        <v>3197.6</v>
      </c>
      <c r="G929" s="83">
        <v>0</v>
      </c>
      <c r="H929" s="83">
        <v>1401.2</v>
      </c>
      <c r="I929" s="83">
        <v>680.65523789970496</v>
      </c>
      <c r="J929" s="83">
        <v>13848.519427904501</v>
      </c>
      <c r="K929" s="83">
        <v>26.6</v>
      </c>
      <c r="L929" s="83">
        <v>14218.5</v>
      </c>
      <c r="M929" s="83">
        <v>5881.9163636363601</v>
      </c>
      <c r="N929" s="83">
        <v>0</v>
      </c>
      <c r="O929" s="83">
        <v>0</v>
      </c>
      <c r="P929" s="83">
        <v>5191.8362040154398</v>
      </c>
      <c r="Q929" s="83">
        <v>0</v>
      </c>
      <c r="R929" s="83">
        <v>0</v>
      </c>
      <c r="S929" s="83">
        <v>0</v>
      </c>
      <c r="T929" s="83">
        <v>112.19999999999899</v>
      </c>
      <c r="U929" s="83">
        <v>1008</v>
      </c>
      <c r="V929" s="83">
        <v>864007.19190673705</v>
      </c>
      <c r="W929" s="83">
        <v>121745.17823999999</v>
      </c>
      <c r="X929" s="83">
        <v>0</v>
      </c>
      <c r="Y929" s="83">
        <v>20466789.810431998</v>
      </c>
      <c r="Z929" s="83">
        <v>0</v>
      </c>
      <c r="AA929" s="83">
        <v>9098113.8867630791</v>
      </c>
      <c r="AB929" s="83">
        <v>15483964.707046401</v>
      </c>
      <c r="AC929" s="83">
        <v>122745.12</v>
      </c>
      <c r="AD929" s="83">
        <v>0</v>
      </c>
      <c r="AE929" s="83">
        <v>180544.67432044799</v>
      </c>
      <c r="AF929" s="83">
        <v>9545008.0079999994</v>
      </c>
      <c r="AG929" s="83">
        <v>0</v>
      </c>
      <c r="AH929" s="83">
        <v>0</v>
      </c>
      <c r="AI929" s="83">
        <v>1491182.79732765</v>
      </c>
      <c r="AJ929" s="83">
        <v>0</v>
      </c>
      <c r="AK929" s="83">
        <v>56427198.352366596</v>
      </c>
      <c r="AL929" s="83">
        <v>0</v>
      </c>
      <c r="AM929" s="83">
        <v>0</v>
      </c>
      <c r="AN929" s="83">
        <v>113801299.726403</v>
      </c>
      <c r="AO929" s="83">
        <v>23.985367608935899</v>
      </c>
      <c r="AP929" s="83">
        <v>210.76532224676299</v>
      </c>
    </row>
    <row r="930" spans="1:42" x14ac:dyDescent="0.2">
      <c r="A930" s="83" t="s">
        <v>376</v>
      </c>
      <c r="B930" s="83">
        <v>2020</v>
      </c>
      <c r="C930" s="83" t="s">
        <v>358</v>
      </c>
      <c r="D930" s="83" t="s">
        <v>297</v>
      </c>
      <c r="E930" s="83">
        <v>0</v>
      </c>
      <c r="F930" s="83">
        <v>2085</v>
      </c>
      <c r="G930" s="83">
        <v>0</v>
      </c>
      <c r="H930" s="83">
        <v>1568.5</v>
      </c>
      <c r="I930" s="83">
        <v>197.2</v>
      </c>
      <c r="J930" s="83">
        <v>0</v>
      </c>
      <c r="K930" s="83">
        <v>9.6</v>
      </c>
      <c r="L930" s="83">
        <v>5338.0079999999998</v>
      </c>
      <c r="M930" s="83">
        <v>44.104545454545402</v>
      </c>
      <c r="N930" s="83">
        <v>0</v>
      </c>
      <c r="O930" s="83">
        <v>0</v>
      </c>
      <c r="P930" s="83">
        <v>22.8</v>
      </c>
      <c r="Q930" s="83">
        <v>0</v>
      </c>
      <c r="R930" s="83">
        <v>5</v>
      </c>
      <c r="S930" s="83">
        <v>0</v>
      </c>
      <c r="T930" s="83">
        <v>319.10000000000002</v>
      </c>
      <c r="U930" s="83">
        <v>1442.5</v>
      </c>
      <c r="V930" s="83">
        <v>24012.875993385202</v>
      </c>
      <c r="W930" s="83">
        <v>43938.10944</v>
      </c>
      <c r="X930" s="83">
        <v>0</v>
      </c>
      <c r="Y930" s="83">
        <v>5183829.8089190004</v>
      </c>
      <c r="Z930" s="83">
        <v>0</v>
      </c>
      <c r="AA930" s="83">
        <v>66960.733387150001</v>
      </c>
      <c r="AB930" s="83">
        <v>26322120.957761701</v>
      </c>
      <c r="AC930" s="83">
        <v>2086188.2994428501</v>
      </c>
      <c r="AD930" s="83">
        <v>0</v>
      </c>
      <c r="AE930" s="83">
        <v>259012.37229599999</v>
      </c>
      <c r="AF930" s="83">
        <v>0</v>
      </c>
      <c r="AG930" s="83">
        <v>372256.76923076803</v>
      </c>
      <c r="AH930" s="83">
        <v>6794.7717204840001</v>
      </c>
      <c r="AI930" s="83">
        <v>465733.94631341897</v>
      </c>
      <c r="AJ930" s="83">
        <v>0</v>
      </c>
      <c r="AK930" s="83">
        <v>0</v>
      </c>
      <c r="AL930" s="83">
        <v>0</v>
      </c>
      <c r="AM930" s="83">
        <v>0</v>
      </c>
      <c r="AN930" s="83">
        <v>34830848.6445048</v>
      </c>
      <c r="AO930" s="83">
        <v>17.7347100408351</v>
      </c>
      <c r="AP930" s="83">
        <v>509.16675105569198</v>
      </c>
    </row>
    <row r="931" spans="1:42" x14ac:dyDescent="0.2">
      <c r="A931" s="83" t="s">
        <v>376</v>
      </c>
      <c r="B931" s="83">
        <v>2022</v>
      </c>
      <c r="C931" s="83" t="s">
        <v>358</v>
      </c>
      <c r="D931" s="83" t="s">
        <v>297</v>
      </c>
      <c r="E931" s="83">
        <v>0</v>
      </c>
      <c r="F931" s="83">
        <v>2085</v>
      </c>
      <c r="G931" s="83">
        <v>0</v>
      </c>
      <c r="H931" s="83">
        <v>1568.5</v>
      </c>
      <c r="I931" s="83">
        <v>197.2</v>
      </c>
      <c r="J931" s="83">
        <v>0</v>
      </c>
      <c r="K931" s="83">
        <v>9.6</v>
      </c>
      <c r="L931" s="83">
        <v>5338.0079999999998</v>
      </c>
      <c r="M931" s="83">
        <v>71.314545454545495</v>
      </c>
      <c r="N931" s="83">
        <v>0</v>
      </c>
      <c r="O931" s="83">
        <v>0</v>
      </c>
      <c r="P931" s="83">
        <v>22.8</v>
      </c>
      <c r="Q931" s="83">
        <v>0</v>
      </c>
      <c r="R931" s="83">
        <v>5</v>
      </c>
      <c r="S931" s="83">
        <v>0</v>
      </c>
      <c r="T931" s="83">
        <v>319.10000000000002</v>
      </c>
      <c r="U931" s="83">
        <v>1442.5</v>
      </c>
      <c r="V931" s="83">
        <v>0</v>
      </c>
      <c r="W931" s="83">
        <v>43938.10944</v>
      </c>
      <c r="X931" s="83">
        <v>0</v>
      </c>
      <c r="Y931" s="83">
        <v>9131835.6279371195</v>
      </c>
      <c r="Z931" s="83">
        <v>0</v>
      </c>
      <c r="AA931" s="83">
        <v>108271.70341726</v>
      </c>
      <c r="AB931" s="83">
        <v>25837611.010423299</v>
      </c>
      <c r="AC931" s="83">
        <v>1016339.46762442</v>
      </c>
      <c r="AD931" s="83">
        <v>0</v>
      </c>
      <c r="AE931" s="83">
        <v>259012.37229599999</v>
      </c>
      <c r="AF931" s="83">
        <v>0</v>
      </c>
      <c r="AG931" s="83">
        <v>0</v>
      </c>
      <c r="AH931" s="83">
        <v>0</v>
      </c>
      <c r="AI931" s="83">
        <v>466070.84911863197</v>
      </c>
      <c r="AJ931" s="83">
        <v>0</v>
      </c>
      <c r="AK931" s="83">
        <v>0</v>
      </c>
      <c r="AL931" s="83">
        <v>0</v>
      </c>
      <c r="AM931" s="83">
        <v>0</v>
      </c>
      <c r="AN931" s="83">
        <v>36863079.140256703</v>
      </c>
      <c r="AO931" s="83">
        <v>20.803098616282899</v>
      </c>
      <c r="AP931" s="83">
        <v>564.33426348165801</v>
      </c>
    </row>
    <row r="932" spans="1:42" x14ac:dyDescent="0.2">
      <c r="A932" s="83" t="s">
        <v>376</v>
      </c>
      <c r="B932" s="83">
        <v>2024</v>
      </c>
      <c r="C932" s="83" t="s">
        <v>358</v>
      </c>
      <c r="D932" s="83" t="s">
        <v>297</v>
      </c>
      <c r="E932" s="83">
        <v>0</v>
      </c>
      <c r="F932" s="83">
        <v>1615</v>
      </c>
      <c r="G932" s="83">
        <v>0</v>
      </c>
      <c r="H932" s="83">
        <v>1568.5</v>
      </c>
      <c r="I932" s="83">
        <v>210.34381910264401</v>
      </c>
      <c r="J932" s="83">
        <v>0</v>
      </c>
      <c r="K932" s="83">
        <v>9.6</v>
      </c>
      <c r="L932" s="83">
        <v>5338.0079999999998</v>
      </c>
      <c r="M932" s="83">
        <v>114.497272727273</v>
      </c>
      <c r="N932" s="83">
        <v>0</v>
      </c>
      <c r="O932" s="83">
        <v>0</v>
      </c>
      <c r="P932" s="83">
        <v>22.8</v>
      </c>
      <c r="Q932" s="83">
        <v>0</v>
      </c>
      <c r="R932" s="83">
        <v>5</v>
      </c>
      <c r="S932" s="83">
        <v>0</v>
      </c>
      <c r="T932" s="83">
        <v>319.10000000000002</v>
      </c>
      <c r="U932" s="83">
        <v>1442.5</v>
      </c>
      <c r="V932" s="83">
        <v>0</v>
      </c>
      <c r="W932" s="83">
        <v>43938.10944</v>
      </c>
      <c r="X932" s="83">
        <v>0</v>
      </c>
      <c r="Y932" s="83">
        <v>10409712.6117872</v>
      </c>
      <c r="Z932" s="83">
        <v>0</v>
      </c>
      <c r="AA932" s="83">
        <v>173832.90709907</v>
      </c>
      <c r="AB932" s="83">
        <v>20825485.033701401</v>
      </c>
      <c r="AC932" s="83">
        <v>192479.74561462001</v>
      </c>
      <c r="AD932" s="83">
        <v>0</v>
      </c>
      <c r="AE932" s="83">
        <v>259012.37229599999</v>
      </c>
      <c r="AF932" s="83">
        <v>0</v>
      </c>
      <c r="AG932" s="83">
        <v>0</v>
      </c>
      <c r="AH932" s="83">
        <v>6300.7312692168098</v>
      </c>
      <c r="AI932" s="83">
        <v>491447.982503712</v>
      </c>
      <c r="AJ932" s="83">
        <v>0</v>
      </c>
      <c r="AK932" s="83">
        <v>0</v>
      </c>
      <c r="AL932" s="83">
        <v>0</v>
      </c>
      <c r="AM932" s="83">
        <v>0</v>
      </c>
      <c r="AN932" s="83">
        <v>32402209.4937112</v>
      </c>
      <c r="AO932" s="83">
        <v>19.683974456210802</v>
      </c>
      <c r="AP932" s="83">
        <v>607.48864857599096</v>
      </c>
    </row>
    <row r="933" spans="1:42" x14ac:dyDescent="0.2">
      <c r="A933" s="83" t="s">
        <v>376</v>
      </c>
      <c r="B933" s="83">
        <v>2026</v>
      </c>
      <c r="C933" s="83" t="s">
        <v>358</v>
      </c>
      <c r="D933" s="83" t="s">
        <v>297</v>
      </c>
      <c r="E933" s="83">
        <v>0</v>
      </c>
      <c r="F933" s="83">
        <v>1615</v>
      </c>
      <c r="G933" s="83">
        <v>0</v>
      </c>
      <c r="H933" s="83">
        <v>1547.5</v>
      </c>
      <c r="I933" s="83">
        <v>210.34381910264401</v>
      </c>
      <c r="J933" s="83">
        <v>0</v>
      </c>
      <c r="K933" s="83">
        <v>9.6</v>
      </c>
      <c r="L933" s="83">
        <v>5338.0079999999998</v>
      </c>
      <c r="M933" s="83">
        <v>188.81181818181801</v>
      </c>
      <c r="N933" s="83">
        <v>0</v>
      </c>
      <c r="O933" s="83">
        <v>0</v>
      </c>
      <c r="P933" s="83">
        <v>22.8</v>
      </c>
      <c r="Q933" s="83">
        <v>0</v>
      </c>
      <c r="R933" s="83">
        <v>5</v>
      </c>
      <c r="S933" s="83">
        <v>0</v>
      </c>
      <c r="T933" s="83">
        <v>319.10000000000002</v>
      </c>
      <c r="U933" s="83">
        <v>1442.5</v>
      </c>
      <c r="V933" s="83">
        <v>0</v>
      </c>
      <c r="W933" s="83">
        <v>43938.10944</v>
      </c>
      <c r="X933" s="83">
        <v>0</v>
      </c>
      <c r="Y933" s="83">
        <v>11453781.551999999</v>
      </c>
      <c r="Z933" s="83">
        <v>0</v>
      </c>
      <c r="AA933" s="83">
        <v>286659.29298933002</v>
      </c>
      <c r="AB933" s="83">
        <v>19723607.3349686</v>
      </c>
      <c r="AC933" s="83">
        <v>135561</v>
      </c>
      <c r="AD933" s="83">
        <v>0</v>
      </c>
      <c r="AE933" s="83">
        <v>259012.37229599999</v>
      </c>
      <c r="AF933" s="83">
        <v>0</v>
      </c>
      <c r="AG933" s="83">
        <v>0</v>
      </c>
      <c r="AH933" s="83">
        <v>0</v>
      </c>
      <c r="AI933" s="83">
        <v>485896.59421665099</v>
      </c>
      <c r="AJ933" s="83">
        <v>0</v>
      </c>
      <c r="AK933" s="83">
        <v>0</v>
      </c>
      <c r="AL933" s="83">
        <v>0</v>
      </c>
      <c r="AM933" s="83">
        <v>0</v>
      </c>
      <c r="AN933" s="83">
        <v>32388456.255910601</v>
      </c>
      <c r="AO933" s="83">
        <v>20.3162003096656</v>
      </c>
      <c r="AP933" s="83">
        <v>627.266707284267</v>
      </c>
    </row>
    <row r="934" spans="1:42" x14ac:dyDescent="0.2">
      <c r="A934" s="83" t="s">
        <v>376</v>
      </c>
      <c r="B934" s="83">
        <v>2028</v>
      </c>
      <c r="C934" s="83" t="s">
        <v>358</v>
      </c>
      <c r="D934" s="83" t="s">
        <v>297</v>
      </c>
      <c r="E934" s="83">
        <v>0</v>
      </c>
      <c r="F934" s="83">
        <v>1615</v>
      </c>
      <c r="G934" s="83">
        <v>0</v>
      </c>
      <c r="H934" s="83">
        <v>1547.5</v>
      </c>
      <c r="I934" s="83">
        <v>224.771950864269</v>
      </c>
      <c r="J934" s="83">
        <v>0</v>
      </c>
      <c r="K934" s="83">
        <v>9.6</v>
      </c>
      <c r="L934" s="83">
        <v>5338.0079999999998</v>
      </c>
      <c r="M934" s="83">
        <v>308.91272727272701</v>
      </c>
      <c r="N934" s="83">
        <v>0</v>
      </c>
      <c r="O934" s="83">
        <v>0</v>
      </c>
      <c r="P934" s="83">
        <v>22.8</v>
      </c>
      <c r="Q934" s="83">
        <v>0</v>
      </c>
      <c r="R934" s="83">
        <v>5</v>
      </c>
      <c r="S934" s="83">
        <v>0</v>
      </c>
      <c r="T934" s="83">
        <v>319.10000000000002</v>
      </c>
      <c r="U934" s="83">
        <v>792.5</v>
      </c>
      <c r="V934" s="83">
        <v>0</v>
      </c>
      <c r="W934" s="83">
        <v>43938.10944</v>
      </c>
      <c r="X934" s="83">
        <v>0</v>
      </c>
      <c r="Y934" s="83">
        <v>11453781.551999999</v>
      </c>
      <c r="Z934" s="83">
        <v>0</v>
      </c>
      <c r="AA934" s="83">
        <v>468999.79486523999</v>
      </c>
      <c r="AB934" s="83">
        <v>19437928.194768701</v>
      </c>
      <c r="AC934" s="83">
        <v>135561</v>
      </c>
      <c r="AD934" s="83">
        <v>0</v>
      </c>
      <c r="AE934" s="83">
        <v>259012.37229599999</v>
      </c>
      <c r="AF934" s="83">
        <v>0</v>
      </c>
      <c r="AG934" s="83">
        <v>0</v>
      </c>
      <c r="AH934" s="83">
        <v>7347.2680351807903</v>
      </c>
      <c r="AI934" s="83">
        <v>513981.911138197</v>
      </c>
      <c r="AJ934" s="83">
        <v>0</v>
      </c>
      <c r="AK934" s="83">
        <v>0</v>
      </c>
      <c r="AL934" s="83">
        <v>0</v>
      </c>
      <c r="AM934" s="83">
        <v>0</v>
      </c>
      <c r="AN934" s="83">
        <v>32320550.2025434</v>
      </c>
      <c r="AO934" s="83">
        <v>20.193239845889</v>
      </c>
      <c r="AP934" s="83">
        <v>624.78020081167801</v>
      </c>
    </row>
    <row r="935" spans="1:42" x14ac:dyDescent="0.2">
      <c r="A935" s="83" t="s">
        <v>376</v>
      </c>
      <c r="B935" s="83">
        <v>2030</v>
      </c>
      <c r="C935" s="83" t="s">
        <v>358</v>
      </c>
      <c r="D935" s="83" t="s">
        <v>297</v>
      </c>
      <c r="E935" s="83">
        <v>0</v>
      </c>
      <c r="F935" s="83">
        <v>1615</v>
      </c>
      <c r="G935" s="83">
        <v>0</v>
      </c>
      <c r="H935" s="83">
        <v>1547.5</v>
      </c>
      <c r="I935" s="83">
        <v>237.60438558620299</v>
      </c>
      <c r="J935" s="83">
        <v>0</v>
      </c>
      <c r="K935" s="83">
        <v>9.6</v>
      </c>
      <c r="L935" s="83">
        <v>4370.9056548177696</v>
      </c>
      <c r="M935" s="83">
        <v>510.10545454545502</v>
      </c>
      <c r="N935" s="83">
        <v>0</v>
      </c>
      <c r="O935" s="83">
        <v>0</v>
      </c>
      <c r="P935" s="83">
        <v>22.8</v>
      </c>
      <c r="Q935" s="83">
        <v>0</v>
      </c>
      <c r="R935" s="83">
        <v>5</v>
      </c>
      <c r="S935" s="83">
        <v>0</v>
      </c>
      <c r="T935" s="83">
        <v>319.10000000000002</v>
      </c>
      <c r="U935" s="83">
        <v>1.5</v>
      </c>
      <c r="V935" s="83">
        <v>0</v>
      </c>
      <c r="W935" s="83">
        <v>43938.10944</v>
      </c>
      <c r="X935" s="83">
        <v>0</v>
      </c>
      <c r="Y935" s="83">
        <v>11453781.551999999</v>
      </c>
      <c r="Z935" s="83">
        <v>0</v>
      </c>
      <c r="AA935" s="83">
        <v>774456.12439996004</v>
      </c>
      <c r="AB935" s="83">
        <v>16514856.713509999</v>
      </c>
      <c r="AC935" s="83">
        <v>135561</v>
      </c>
      <c r="AD935" s="83">
        <v>0</v>
      </c>
      <c r="AE935" s="83">
        <v>259012.37229599999</v>
      </c>
      <c r="AF935" s="83">
        <v>0</v>
      </c>
      <c r="AG935" s="83">
        <v>0</v>
      </c>
      <c r="AH935" s="83">
        <v>8676.0635936290892</v>
      </c>
      <c r="AI935" s="83">
        <v>540462.85578793602</v>
      </c>
      <c r="AJ935" s="83">
        <v>0</v>
      </c>
      <c r="AK935" s="83">
        <v>0</v>
      </c>
      <c r="AL935" s="83">
        <v>0</v>
      </c>
      <c r="AM935" s="83">
        <v>0</v>
      </c>
      <c r="AN935" s="83">
        <v>29730744.791027501</v>
      </c>
      <c r="AO935" s="83">
        <v>19.002188344884999</v>
      </c>
      <c r="AP935" s="83">
        <v>639.14269482477403</v>
      </c>
    </row>
    <row r="936" spans="1:42" x14ac:dyDescent="0.2">
      <c r="A936" s="83" t="s">
        <v>376</v>
      </c>
      <c r="B936" s="83">
        <v>2032</v>
      </c>
      <c r="C936" s="83" t="s">
        <v>358</v>
      </c>
      <c r="D936" s="83" t="s">
        <v>297</v>
      </c>
      <c r="E936" s="83">
        <v>0</v>
      </c>
      <c r="F936" s="83">
        <v>1615</v>
      </c>
      <c r="G936" s="83">
        <v>0</v>
      </c>
      <c r="H936" s="83">
        <v>1547.5</v>
      </c>
      <c r="I936" s="83">
        <v>237.60438558620299</v>
      </c>
      <c r="J936" s="83">
        <v>4788.6795000000002</v>
      </c>
      <c r="K936" s="83">
        <v>9.6</v>
      </c>
      <c r="L936" s="83">
        <v>4370.9056548177696</v>
      </c>
      <c r="M936" s="83">
        <v>751.15636363636395</v>
      </c>
      <c r="N936" s="83">
        <v>0</v>
      </c>
      <c r="O936" s="83">
        <v>0</v>
      </c>
      <c r="P936" s="83">
        <v>1261.88726796835</v>
      </c>
      <c r="Q936" s="83">
        <v>0</v>
      </c>
      <c r="R936" s="83">
        <v>5</v>
      </c>
      <c r="S936" s="83">
        <v>0</v>
      </c>
      <c r="T936" s="83">
        <v>319.10000000000002</v>
      </c>
      <c r="U936" s="83">
        <v>1.5</v>
      </c>
      <c r="V936" s="83">
        <v>2518293.8149308101</v>
      </c>
      <c r="W936" s="83">
        <v>43938.10944</v>
      </c>
      <c r="X936" s="83">
        <v>0</v>
      </c>
      <c r="Y936" s="83">
        <v>9786222.4751999993</v>
      </c>
      <c r="Z936" s="83">
        <v>0</v>
      </c>
      <c r="AA936" s="83">
        <v>1140426.2413123201</v>
      </c>
      <c r="AB936" s="83">
        <v>11880776.8779824</v>
      </c>
      <c r="AC936" s="83">
        <v>135561</v>
      </c>
      <c r="AD936" s="83">
        <v>0</v>
      </c>
      <c r="AE936" s="83">
        <v>259012.37229599999</v>
      </c>
      <c r="AF936" s="83">
        <v>0</v>
      </c>
      <c r="AG936" s="83">
        <v>0</v>
      </c>
      <c r="AH936" s="83">
        <v>5241.7920000000004</v>
      </c>
      <c r="AI936" s="83">
        <v>536497.70802194905</v>
      </c>
      <c r="AJ936" s="83">
        <v>0</v>
      </c>
      <c r="AK936" s="83">
        <v>20124712.9607273</v>
      </c>
      <c r="AL936" s="83">
        <v>0</v>
      </c>
      <c r="AM936" s="83">
        <v>0</v>
      </c>
      <c r="AN936" s="83">
        <v>46430683.3519108</v>
      </c>
      <c r="AO936" s="83">
        <v>15.325626677776</v>
      </c>
      <c r="AP936" s="83">
        <v>330.07540642076799</v>
      </c>
    </row>
    <row r="937" spans="1:42" x14ac:dyDescent="0.2">
      <c r="A937" s="83" t="s">
        <v>376</v>
      </c>
      <c r="B937" s="83">
        <v>2034</v>
      </c>
      <c r="C937" s="83" t="s">
        <v>358</v>
      </c>
      <c r="D937" s="83" t="s">
        <v>297</v>
      </c>
      <c r="E937" s="83">
        <v>0</v>
      </c>
      <c r="F937" s="83">
        <v>1615</v>
      </c>
      <c r="G937" s="83">
        <v>0</v>
      </c>
      <c r="H937" s="83">
        <v>1547.5</v>
      </c>
      <c r="I937" s="83">
        <v>256.920241160778</v>
      </c>
      <c r="J937" s="83">
        <v>4788.6795000000002</v>
      </c>
      <c r="K937" s="83">
        <v>9.6</v>
      </c>
      <c r="L937" s="83">
        <v>4370.9056548177696</v>
      </c>
      <c r="M937" s="83">
        <v>938.446363636363</v>
      </c>
      <c r="N937" s="83">
        <v>0</v>
      </c>
      <c r="O937" s="83">
        <v>0</v>
      </c>
      <c r="P937" s="83">
        <v>1258.88726796835</v>
      </c>
      <c r="Q937" s="83">
        <v>0</v>
      </c>
      <c r="R937" s="83">
        <v>5</v>
      </c>
      <c r="S937" s="83">
        <v>0</v>
      </c>
      <c r="T937" s="83">
        <v>319.10000000000002</v>
      </c>
      <c r="U937" s="83">
        <v>1.5</v>
      </c>
      <c r="V937" s="83">
        <v>412889.88287945098</v>
      </c>
      <c r="W937" s="83">
        <v>43938.10944</v>
      </c>
      <c r="X937" s="83">
        <v>0</v>
      </c>
      <c r="Y937" s="83">
        <v>9317244.2419459503</v>
      </c>
      <c r="Z937" s="83">
        <v>0</v>
      </c>
      <c r="AA937" s="83">
        <v>1424775.0681017099</v>
      </c>
      <c r="AB937" s="83">
        <v>9243414.4697090108</v>
      </c>
      <c r="AC937" s="83">
        <v>135561</v>
      </c>
      <c r="AD937" s="83">
        <v>0</v>
      </c>
      <c r="AE937" s="83">
        <v>259012.37229599999</v>
      </c>
      <c r="AF937" s="83">
        <v>0</v>
      </c>
      <c r="AG937" s="83">
        <v>0</v>
      </c>
      <c r="AH937" s="83">
        <v>7654.6312134894497</v>
      </c>
      <c r="AI937" s="83">
        <v>579675.38140278903</v>
      </c>
      <c r="AJ937" s="83">
        <v>0</v>
      </c>
      <c r="AK937" s="83">
        <v>20423535.246560499</v>
      </c>
      <c r="AL937" s="83">
        <v>0</v>
      </c>
      <c r="AM937" s="83">
        <v>0</v>
      </c>
      <c r="AN937" s="83">
        <v>41847700.403548896</v>
      </c>
      <c r="AO937" s="83">
        <v>13.7602197030363</v>
      </c>
      <c r="AP937" s="83">
        <v>328.81662720633801</v>
      </c>
    </row>
    <row r="938" spans="1:42" x14ac:dyDescent="0.2">
      <c r="A938" s="83" t="s">
        <v>376</v>
      </c>
      <c r="B938" s="83">
        <v>2036</v>
      </c>
      <c r="C938" s="83" t="s">
        <v>358</v>
      </c>
      <c r="D938" s="83" t="s">
        <v>297</v>
      </c>
      <c r="E938" s="83">
        <v>0</v>
      </c>
      <c r="F938" s="83">
        <v>1615</v>
      </c>
      <c r="G938" s="83">
        <v>0</v>
      </c>
      <c r="H938" s="83">
        <v>1547.5</v>
      </c>
      <c r="I938" s="83">
        <v>301.231618544534</v>
      </c>
      <c r="J938" s="83">
        <v>5432.9210999999996</v>
      </c>
      <c r="K938" s="83">
        <v>9.6</v>
      </c>
      <c r="L938" s="83">
        <v>4370.9056548177696</v>
      </c>
      <c r="M938" s="83">
        <v>1103.98909090909</v>
      </c>
      <c r="N938" s="83">
        <v>0</v>
      </c>
      <c r="O938" s="83">
        <v>0</v>
      </c>
      <c r="P938" s="83">
        <v>1355.9406603699599</v>
      </c>
      <c r="Q938" s="83">
        <v>0</v>
      </c>
      <c r="R938" s="83">
        <v>5</v>
      </c>
      <c r="S938" s="83">
        <v>0</v>
      </c>
      <c r="T938" s="83">
        <v>319.10000000000002</v>
      </c>
      <c r="U938" s="83">
        <v>1.5</v>
      </c>
      <c r="V938" s="83">
        <v>276358.26224355301</v>
      </c>
      <c r="W938" s="83">
        <v>43938.10944</v>
      </c>
      <c r="X938" s="83">
        <v>0</v>
      </c>
      <c r="Y938" s="83">
        <v>8556582.5496468693</v>
      </c>
      <c r="Z938" s="83">
        <v>0</v>
      </c>
      <c r="AA938" s="83">
        <v>1676106.5875822799</v>
      </c>
      <c r="AB938" s="83">
        <v>8170164.8136169501</v>
      </c>
      <c r="AC938" s="83">
        <v>135561</v>
      </c>
      <c r="AD938" s="83">
        <v>0</v>
      </c>
      <c r="AE938" s="83">
        <v>259012.37229599999</v>
      </c>
      <c r="AF938" s="83">
        <v>0</v>
      </c>
      <c r="AG938" s="83">
        <v>0</v>
      </c>
      <c r="AH938" s="83">
        <v>6545.6046579392696</v>
      </c>
      <c r="AI938" s="83">
        <v>669093.82091361203</v>
      </c>
      <c r="AJ938" s="83">
        <v>0</v>
      </c>
      <c r="AK938" s="83">
        <v>23106999.881314501</v>
      </c>
      <c r="AL938" s="83">
        <v>0</v>
      </c>
      <c r="AM938" s="83">
        <v>0</v>
      </c>
      <c r="AN938" s="83">
        <v>42900363.001711801</v>
      </c>
      <c r="AO938" s="83">
        <v>12.5210573687586</v>
      </c>
      <c r="AP938" s="83">
        <v>291.86366950459302</v>
      </c>
    </row>
    <row r="939" spans="1:42" x14ac:dyDescent="0.2">
      <c r="A939" s="83" t="s">
        <v>376</v>
      </c>
      <c r="B939" s="83">
        <v>2038</v>
      </c>
      <c r="C939" s="83" t="s">
        <v>358</v>
      </c>
      <c r="D939" s="83" t="s">
        <v>297</v>
      </c>
      <c r="E939" s="83">
        <v>0</v>
      </c>
      <c r="F939" s="83">
        <v>1615</v>
      </c>
      <c r="G939" s="83">
        <v>0</v>
      </c>
      <c r="H939" s="83">
        <v>1339.5</v>
      </c>
      <c r="I939" s="83">
        <v>2816.6626854061801</v>
      </c>
      <c r="J939" s="83">
        <v>7243.6598999999997</v>
      </c>
      <c r="K939" s="83">
        <v>9.6</v>
      </c>
      <c r="L939" s="83">
        <v>4370.9056548177696</v>
      </c>
      <c r="M939" s="83">
        <v>1234.8854545454401</v>
      </c>
      <c r="N939" s="83">
        <v>0</v>
      </c>
      <c r="O939" s="83">
        <v>0</v>
      </c>
      <c r="P939" s="83">
        <v>1773.2394345390601</v>
      </c>
      <c r="Q939" s="83">
        <v>0</v>
      </c>
      <c r="R939" s="83">
        <v>5</v>
      </c>
      <c r="S939" s="83">
        <v>0</v>
      </c>
      <c r="T939" s="83">
        <v>319.10000000000002</v>
      </c>
      <c r="U939" s="83">
        <v>1.5</v>
      </c>
      <c r="V939" s="83">
        <v>1367622.1025777799</v>
      </c>
      <c r="W939" s="83">
        <v>43938.10944</v>
      </c>
      <c r="X939" s="83">
        <v>0</v>
      </c>
      <c r="Y939" s="83">
        <v>8632407.3679459505</v>
      </c>
      <c r="Z939" s="83">
        <v>0</v>
      </c>
      <c r="AA939" s="83">
        <v>1874837.04532694</v>
      </c>
      <c r="AB939" s="83">
        <v>5094020.08574857</v>
      </c>
      <c r="AC939" s="83">
        <v>117340.2</v>
      </c>
      <c r="AD939" s="83">
        <v>0</v>
      </c>
      <c r="AE939" s="83">
        <v>259012.37229599999</v>
      </c>
      <c r="AF939" s="83">
        <v>0</v>
      </c>
      <c r="AG939" s="83">
        <v>0</v>
      </c>
      <c r="AH939" s="83">
        <v>10155.925499999999</v>
      </c>
      <c r="AI939" s="83">
        <v>6819869.5306817498</v>
      </c>
      <c r="AJ939" s="83">
        <v>0</v>
      </c>
      <c r="AK939" s="83">
        <v>30505914.577644899</v>
      </c>
      <c r="AL939" s="83">
        <v>0</v>
      </c>
      <c r="AM939" s="83">
        <v>0</v>
      </c>
      <c r="AN939" s="83">
        <v>54725117.317161903</v>
      </c>
      <c r="AO939" s="83">
        <v>11.3678148520424</v>
      </c>
      <c r="AP939" s="83">
        <v>207.72572831885699</v>
      </c>
    </row>
    <row r="940" spans="1:42" x14ac:dyDescent="0.2">
      <c r="A940" s="83" t="s">
        <v>376</v>
      </c>
      <c r="B940" s="83">
        <v>2040</v>
      </c>
      <c r="C940" s="83" t="s">
        <v>358</v>
      </c>
      <c r="D940" s="83" t="s">
        <v>297</v>
      </c>
      <c r="E940" s="83">
        <v>0</v>
      </c>
      <c r="F940" s="83">
        <v>1615</v>
      </c>
      <c r="G940" s="83">
        <v>0</v>
      </c>
      <c r="H940" s="83">
        <v>1339.5</v>
      </c>
      <c r="I940" s="83">
        <v>2816.6626854061801</v>
      </c>
      <c r="J940" s="83">
        <v>9774.6507000000001</v>
      </c>
      <c r="K940" s="83">
        <v>9.6</v>
      </c>
      <c r="L940" s="83">
        <v>4370.9056548177696</v>
      </c>
      <c r="M940" s="83">
        <v>1361.6272727272601</v>
      </c>
      <c r="N940" s="83">
        <v>0</v>
      </c>
      <c r="O940" s="83">
        <v>0</v>
      </c>
      <c r="P940" s="83">
        <v>1987.36444475541</v>
      </c>
      <c r="Q940" s="83">
        <v>0</v>
      </c>
      <c r="R940" s="83">
        <v>5</v>
      </c>
      <c r="S940" s="83">
        <v>0</v>
      </c>
      <c r="T940" s="83">
        <v>319.10000000000002</v>
      </c>
      <c r="U940" s="83">
        <v>1.5</v>
      </c>
      <c r="V940" s="83">
        <v>1109730.9949045901</v>
      </c>
      <c r="W940" s="83">
        <v>43938.10944</v>
      </c>
      <c r="X940" s="83">
        <v>0</v>
      </c>
      <c r="Y940" s="83">
        <v>7488307.2470252505</v>
      </c>
      <c r="Z940" s="83">
        <v>0</v>
      </c>
      <c r="AA940" s="83">
        <v>2052510.2937573399</v>
      </c>
      <c r="AB940" s="83">
        <v>3449436.6749903802</v>
      </c>
      <c r="AC940" s="83">
        <v>117340.2</v>
      </c>
      <c r="AD940" s="83">
        <v>0</v>
      </c>
      <c r="AE940" s="83">
        <v>259012.37229599999</v>
      </c>
      <c r="AF940" s="83">
        <v>0</v>
      </c>
      <c r="AG940" s="83">
        <v>0</v>
      </c>
      <c r="AH940" s="83">
        <v>8787.2977666666702</v>
      </c>
      <c r="AI940" s="83">
        <v>7334629.4759319499</v>
      </c>
      <c r="AJ940" s="83">
        <v>0</v>
      </c>
      <c r="AK940" s="83">
        <v>40462446.861414902</v>
      </c>
      <c r="AL940" s="83">
        <v>0</v>
      </c>
      <c r="AM940" s="83">
        <v>0</v>
      </c>
      <c r="AN940" s="83">
        <v>62326139.527527101</v>
      </c>
      <c r="AO940" s="83">
        <v>9.4700235064487206</v>
      </c>
      <c r="AP940" s="83">
        <v>151.94304634039</v>
      </c>
    </row>
    <row r="941" spans="1:42" x14ac:dyDescent="0.2">
      <c r="A941" s="83" t="s">
        <v>376</v>
      </c>
      <c r="B941" s="83">
        <v>2042</v>
      </c>
      <c r="C941" s="83" t="s">
        <v>358</v>
      </c>
      <c r="D941" s="83" t="s">
        <v>297</v>
      </c>
      <c r="E941" s="83">
        <v>0</v>
      </c>
      <c r="F941" s="83">
        <v>1615</v>
      </c>
      <c r="G941" s="83">
        <v>0</v>
      </c>
      <c r="H941" s="83">
        <v>1339.5</v>
      </c>
      <c r="I941" s="83">
        <v>15004.4808189535</v>
      </c>
      <c r="J941" s="83">
        <v>9774.6507000000001</v>
      </c>
      <c r="K941" s="83">
        <v>9.6</v>
      </c>
      <c r="L941" s="83">
        <v>4370.9056548177696</v>
      </c>
      <c r="M941" s="83">
        <v>1420.55272727273</v>
      </c>
      <c r="N941" s="83">
        <v>0</v>
      </c>
      <c r="O941" s="83">
        <v>0</v>
      </c>
      <c r="P941" s="83">
        <v>3799.1672938183001</v>
      </c>
      <c r="Q941" s="83">
        <v>0</v>
      </c>
      <c r="R941" s="83">
        <v>5</v>
      </c>
      <c r="S941" s="83">
        <v>0</v>
      </c>
      <c r="T941" s="83">
        <v>319.10000000000002</v>
      </c>
      <c r="U941" s="83">
        <v>1.5</v>
      </c>
      <c r="V941" s="83">
        <v>4264963.96387849</v>
      </c>
      <c r="W941" s="83">
        <v>43938.10944</v>
      </c>
      <c r="X941" s="83">
        <v>0</v>
      </c>
      <c r="Y941" s="83">
        <v>6466577.55902211</v>
      </c>
      <c r="Z941" s="83">
        <v>0</v>
      </c>
      <c r="AA941" s="83">
        <v>2156722.20296048</v>
      </c>
      <c r="AB941" s="83">
        <v>2024585.4539999999</v>
      </c>
      <c r="AC941" s="83">
        <v>117340.2</v>
      </c>
      <c r="AD941" s="83">
        <v>0</v>
      </c>
      <c r="AE941" s="83">
        <v>259012.37229599999</v>
      </c>
      <c r="AF941" s="83">
        <v>0</v>
      </c>
      <c r="AG941" s="83">
        <v>0</v>
      </c>
      <c r="AH941" s="83">
        <v>9562.1172000000006</v>
      </c>
      <c r="AI941" s="83">
        <v>39809799.070671402</v>
      </c>
      <c r="AJ941" s="83">
        <v>0</v>
      </c>
      <c r="AK941" s="83">
        <v>39127023.113369003</v>
      </c>
      <c r="AL941" s="83">
        <v>0</v>
      </c>
      <c r="AM941" s="83">
        <v>0</v>
      </c>
      <c r="AN941" s="83">
        <v>94279524.162837505</v>
      </c>
      <c r="AO941" s="83">
        <v>7.8133370377204896</v>
      </c>
      <c r="AP941" s="83">
        <v>82.874167080282007</v>
      </c>
    </row>
    <row r="942" spans="1:42" x14ac:dyDescent="0.2">
      <c r="A942" s="83" t="s">
        <v>376</v>
      </c>
      <c r="B942" s="83">
        <v>2044</v>
      </c>
      <c r="C942" s="83" t="s">
        <v>358</v>
      </c>
      <c r="D942" s="83" t="s">
        <v>297</v>
      </c>
      <c r="E942" s="83">
        <v>0</v>
      </c>
      <c r="F942" s="83">
        <v>1615</v>
      </c>
      <c r="G942" s="83">
        <v>0</v>
      </c>
      <c r="H942" s="83">
        <v>1339.5</v>
      </c>
      <c r="I942" s="83">
        <v>15034.4808189535</v>
      </c>
      <c r="J942" s="83">
        <v>10053.147853743099</v>
      </c>
      <c r="K942" s="83">
        <v>9.6</v>
      </c>
      <c r="L942" s="83">
        <v>4370.9056548177696</v>
      </c>
      <c r="M942" s="83">
        <v>1499.4209090909101</v>
      </c>
      <c r="N942" s="83">
        <v>0</v>
      </c>
      <c r="O942" s="83">
        <v>0</v>
      </c>
      <c r="P942" s="83">
        <v>4369.0521370824499</v>
      </c>
      <c r="Q942" s="83">
        <v>0</v>
      </c>
      <c r="R942" s="83">
        <v>5</v>
      </c>
      <c r="S942" s="83">
        <v>0</v>
      </c>
      <c r="T942" s="83">
        <v>319.10000000000002</v>
      </c>
      <c r="U942" s="83">
        <v>1.5</v>
      </c>
      <c r="V942" s="83">
        <v>2635151.20710858</v>
      </c>
      <c r="W942" s="83">
        <v>43938.10944</v>
      </c>
      <c r="X942" s="83">
        <v>0</v>
      </c>
      <c r="Y942" s="83">
        <v>6862886.1494723801</v>
      </c>
      <c r="Z942" s="83">
        <v>0</v>
      </c>
      <c r="AA942" s="83">
        <v>2276462.0447620298</v>
      </c>
      <c r="AB942" s="83">
        <v>2239539.054</v>
      </c>
      <c r="AC942" s="83">
        <v>117340.2</v>
      </c>
      <c r="AD942" s="83">
        <v>0</v>
      </c>
      <c r="AE942" s="83">
        <v>259012.37229599999</v>
      </c>
      <c r="AF942" s="83">
        <v>0</v>
      </c>
      <c r="AG942" s="83">
        <v>0</v>
      </c>
      <c r="AH942" s="83">
        <v>4924.7588304000001</v>
      </c>
      <c r="AI942" s="83">
        <v>39489094.442176796</v>
      </c>
      <c r="AJ942" s="83">
        <v>0</v>
      </c>
      <c r="AK942" s="83">
        <v>41226332.933823504</v>
      </c>
      <c r="AL942" s="83">
        <v>0</v>
      </c>
      <c r="AM942" s="83">
        <v>0</v>
      </c>
      <c r="AN942" s="83">
        <v>95154681.271909699</v>
      </c>
      <c r="AO942" s="83">
        <v>8.3150341322029604</v>
      </c>
      <c r="AP942" s="83">
        <v>87.3843937161881</v>
      </c>
    </row>
    <row r="943" spans="1:42" x14ac:dyDescent="0.2">
      <c r="A943" s="83" t="s">
        <v>376</v>
      </c>
      <c r="B943" s="83">
        <v>2046</v>
      </c>
      <c r="C943" s="83" t="s">
        <v>358</v>
      </c>
      <c r="D943" s="83" t="s">
        <v>297</v>
      </c>
      <c r="E943" s="83">
        <v>0</v>
      </c>
      <c r="F943" s="83">
        <v>1615</v>
      </c>
      <c r="G943" s="83">
        <v>0</v>
      </c>
      <c r="H943" s="83">
        <v>1339.5</v>
      </c>
      <c r="I943" s="83">
        <v>15032.880818953499</v>
      </c>
      <c r="J943" s="83">
        <v>11444.1578999999</v>
      </c>
      <c r="K943" s="83">
        <v>9.6</v>
      </c>
      <c r="L943" s="83">
        <v>4370.9056548177696</v>
      </c>
      <c r="M943" s="83">
        <v>1590.94909090909</v>
      </c>
      <c r="N943" s="83">
        <v>0</v>
      </c>
      <c r="O943" s="83">
        <v>0</v>
      </c>
      <c r="P943" s="83">
        <v>4786.6306149927404</v>
      </c>
      <c r="Q943" s="83">
        <v>0</v>
      </c>
      <c r="R943" s="83">
        <v>5</v>
      </c>
      <c r="S943" s="83">
        <v>0</v>
      </c>
      <c r="T943" s="83">
        <v>319.10000000000002</v>
      </c>
      <c r="U943" s="83">
        <v>1.5</v>
      </c>
      <c r="V943" s="83">
        <v>3027351.0133170802</v>
      </c>
      <c r="W943" s="83">
        <v>43938.10944</v>
      </c>
      <c r="X943" s="83">
        <v>0</v>
      </c>
      <c r="Y943" s="83">
        <v>6844043.5115999999</v>
      </c>
      <c r="Z943" s="83">
        <v>0</v>
      </c>
      <c r="AA943" s="83">
        <v>2415422.6465996401</v>
      </c>
      <c r="AB943" s="83">
        <v>2129189.4456659299</v>
      </c>
      <c r="AC943" s="83">
        <v>117340.2</v>
      </c>
      <c r="AD943" s="83">
        <v>0</v>
      </c>
      <c r="AE943" s="83">
        <v>259012.37229599999</v>
      </c>
      <c r="AF943" s="83">
        <v>0</v>
      </c>
      <c r="AG943" s="83">
        <v>0</v>
      </c>
      <c r="AH943" s="83">
        <v>5326.848</v>
      </c>
      <c r="AI943" s="83">
        <v>38961138.502228498</v>
      </c>
      <c r="AJ943" s="83">
        <v>0</v>
      </c>
      <c r="AK943" s="83">
        <v>46770133.931869499</v>
      </c>
      <c r="AL943" s="83">
        <v>0</v>
      </c>
      <c r="AM943" s="83">
        <v>0</v>
      </c>
      <c r="AN943" s="83">
        <v>100572896.581016</v>
      </c>
      <c r="AO943" s="83">
        <v>8.2546196384203601</v>
      </c>
      <c r="AP943" s="83">
        <v>82.075985867333898</v>
      </c>
    </row>
    <row r="944" spans="1:42" x14ac:dyDescent="0.2">
      <c r="A944" s="83" t="s">
        <v>376</v>
      </c>
      <c r="B944" s="83">
        <v>2048</v>
      </c>
      <c r="C944" s="83" t="s">
        <v>358</v>
      </c>
      <c r="D944" s="83" t="s">
        <v>297</v>
      </c>
      <c r="E944" s="83">
        <v>0</v>
      </c>
      <c r="F944" s="83">
        <v>1615</v>
      </c>
      <c r="G944" s="83">
        <v>0</v>
      </c>
      <c r="H944" s="83">
        <v>1339.5</v>
      </c>
      <c r="I944" s="83">
        <v>15018.780818953501</v>
      </c>
      <c r="J944" s="83">
        <v>11541.652310031601</v>
      </c>
      <c r="K944" s="83">
        <v>9.6</v>
      </c>
      <c r="L944" s="83">
        <v>4370.9056548177696</v>
      </c>
      <c r="M944" s="83">
        <v>1616.99818181818</v>
      </c>
      <c r="N944" s="83">
        <v>0</v>
      </c>
      <c r="O944" s="83">
        <v>0</v>
      </c>
      <c r="P944" s="83">
        <v>3663.4913679277001</v>
      </c>
      <c r="Q944" s="83">
        <v>0</v>
      </c>
      <c r="R944" s="83">
        <v>5</v>
      </c>
      <c r="S944" s="83">
        <v>0</v>
      </c>
      <c r="T944" s="83">
        <v>319.10000000000002</v>
      </c>
      <c r="U944" s="83">
        <v>1.5</v>
      </c>
      <c r="V944" s="83">
        <v>420765.18835163099</v>
      </c>
      <c r="W944" s="83">
        <v>43938.10944</v>
      </c>
      <c r="X944" s="83">
        <v>0</v>
      </c>
      <c r="Y944" s="83">
        <v>5060658.4361491399</v>
      </c>
      <c r="Z944" s="83">
        <v>0</v>
      </c>
      <c r="AA944" s="83">
        <v>2454971.0925333798</v>
      </c>
      <c r="AB944" s="83">
        <v>905676.99</v>
      </c>
      <c r="AC944" s="83">
        <v>117340.2</v>
      </c>
      <c r="AD944" s="83">
        <v>0</v>
      </c>
      <c r="AE944" s="83">
        <v>259012.37229599999</v>
      </c>
      <c r="AF944" s="83">
        <v>0</v>
      </c>
      <c r="AG944" s="83">
        <v>0</v>
      </c>
      <c r="AH944" s="83">
        <v>4656.8303999999998</v>
      </c>
      <c r="AI944" s="83">
        <v>38358359.0491798</v>
      </c>
      <c r="AJ944" s="83">
        <v>0</v>
      </c>
      <c r="AK944" s="83">
        <v>47071776.885526299</v>
      </c>
      <c r="AL944" s="83">
        <v>0</v>
      </c>
      <c r="AM944" s="83">
        <v>0</v>
      </c>
      <c r="AN944" s="83">
        <v>94697155.153876305</v>
      </c>
      <c r="AO944" s="83">
        <v>5.88371538149653</v>
      </c>
      <c r="AP944" s="83">
        <v>62.131912747916203</v>
      </c>
    </row>
    <row r="945" spans="1:42" x14ac:dyDescent="0.2">
      <c r="A945" s="83" t="s">
        <v>376</v>
      </c>
      <c r="B945" s="83">
        <v>2050</v>
      </c>
      <c r="C945" s="83" t="s">
        <v>358</v>
      </c>
      <c r="D945" s="83" t="s">
        <v>297</v>
      </c>
      <c r="E945" s="83">
        <v>0</v>
      </c>
      <c r="F945" s="83">
        <v>1615</v>
      </c>
      <c r="G945" s="83">
        <v>0</v>
      </c>
      <c r="H945" s="83">
        <v>1339.5</v>
      </c>
      <c r="I945" s="83">
        <v>14878.775702024601</v>
      </c>
      <c r="J945" s="83">
        <v>11541.652310031601</v>
      </c>
      <c r="K945" s="83">
        <v>9.6</v>
      </c>
      <c r="L945" s="83">
        <v>4370.9056548177696</v>
      </c>
      <c r="M945" s="83">
        <v>1655.8654545454499</v>
      </c>
      <c r="N945" s="83">
        <v>0</v>
      </c>
      <c r="O945" s="83">
        <v>0</v>
      </c>
      <c r="P945" s="83">
        <v>3686.7363250327799</v>
      </c>
      <c r="Q945" s="83">
        <v>0</v>
      </c>
      <c r="R945" s="83">
        <v>5</v>
      </c>
      <c r="S945" s="83">
        <v>0</v>
      </c>
      <c r="T945" s="83">
        <v>319.10000000000002</v>
      </c>
      <c r="U945" s="83">
        <v>1.5</v>
      </c>
      <c r="V945" s="83">
        <v>1789462.17100312</v>
      </c>
      <c r="W945" s="83">
        <v>43938.10944</v>
      </c>
      <c r="X945" s="83">
        <v>0</v>
      </c>
      <c r="Y945" s="83">
        <v>6241777.49806426</v>
      </c>
      <c r="Z945" s="83">
        <v>0</v>
      </c>
      <c r="AA945" s="83">
        <v>2513980.45448812</v>
      </c>
      <c r="AB945" s="83">
        <v>735410.94</v>
      </c>
      <c r="AC945" s="83">
        <v>117340.2</v>
      </c>
      <c r="AD945" s="83">
        <v>0</v>
      </c>
      <c r="AE945" s="83">
        <v>259012.37229599999</v>
      </c>
      <c r="AF945" s="83">
        <v>0</v>
      </c>
      <c r="AG945" s="83">
        <v>0</v>
      </c>
      <c r="AH945" s="83">
        <v>5561.3904812298997</v>
      </c>
      <c r="AI945" s="83">
        <v>37539095.700112</v>
      </c>
      <c r="AJ945" s="83">
        <v>0</v>
      </c>
      <c r="AK945" s="83">
        <v>46839926.521169998</v>
      </c>
      <c r="AL945" s="83">
        <v>0</v>
      </c>
      <c r="AM945" s="83">
        <v>0</v>
      </c>
      <c r="AN945" s="83">
        <v>96085505.3570548</v>
      </c>
      <c r="AO945" s="83">
        <v>7.0814388758846203</v>
      </c>
      <c r="AP945" s="83">
        <v>73.699345698083405</v>
      </c>
    </row>
    <row r="946" spans="1:42" x14ac:dyDescent="0.2">
      <c r="A946" s="83" t="s">
        <v>377</v>
      </c>
      <c r="B946" s="83">
        <v>2020</v>
      </c>
      <c r="C946" s="83" t="s">
        <v>358</v>
      </c>
      <c r="D946" s="83" t="s">
        <v>297</v>
      </c>
      <c r="E946" s="83">
        <v>2560</v>
      </c>
      <c r="F946" s="83">
        <v>3872</v>
      </c>
      <c r="G946" s="83">
        <v>0</v>
      </c>
      <c r="H946" s="83">
        <v>1981.6</v>
      </c>
      <c r="I946" s="83">
        <v>210.5</v>
      </c>
      <c r="J946" s="83">
        <v>6943.7</v>
      </c>
      <c r="K946" s="83">
        <v>23.8</v>
      </c>
      <c r="L946" s="83">
        <v>5796.8</v>
      </c>
      <c r="M946" s="83">
        <v>42.752727272727299</v>
      </c>
      <c r="N946" s="83">
        <v>0</v>
      </c>
      <c r="O946" s="83">
        <v>0</v>
      </c>
      <c r="P946" s="83">
        <v>91.790937937197796</v>
      </c>
      <c r="Q946" s="83">
        <v>0</v>
      </c>
      <c r="R946" s="83">
        <v>0</v>
      </c>
      <c r="S946" s="83">
        <v>0</v>
      </c>
      <c r="T946" s="83">
        <v>37</v>
      </c>
      <c r="U946" s="83">
        <v>1700.2</v>
      </c>
      <c r="V946" s="83">
        <v>345781.80455470999</v>
      </c>
      <c r="W946" s="83">
        <v>108929.89632</v>
      </c>
      <c r="X946" s="83">
        <v>0</v>
      </c>
      <c r="Y946" s="83">
        <v>7814277.7728000004</v>
      </c>
      <c r="Z946" s="83">
        <v>0</v>
      </c>
      <c r="AA946" s="83">
        <v>65816.761530360003</v>
      </c>
      <c r="AB946" s="83">
        <v>36477349.276268803</v>
      </c>
      <c r="AC946" s="83">
        <v>2599129.93192088</v>
      </c>
      <c r="AD946" s="83">
        <v>0</v>
      </c>
      <c r="AE946" s="83">
        <v>111112.252079999</v>
      </c>
      <c r="AF946" s="83">
        <v>20447883.263999999</v>
      </c>
      <c r="AG946" s="83">
        <v>0</v>
      </c>
      <c r="AH946" s="83">
        <v>0</v>
      </c>
      <c r="AI946" s="83">
        <v>466493.11260300397</v>
      </c>
      <c r="AJ946" s="83">
        <v>0</v>
      </c>
      <c r="AK946" s="83">
        <v>20857368.269018199</v>
      </c>
      <c r="AL946" s="83">
        <v>0</v>
      </c>
      <c r="AM946" s="83">
        <v>0</v>
      </c>
      <c r="AN946" s="83">
        <v>89294142.341096103</v>
      </c>
      <c r="AO946" s="83">
        <v>23.885943906260099</v>
      </c>
      <c r="AP946" s="83">
        <v>267.49732154901898</v>
      </c>
    </row>
    <row r="947" spans="1:42" x14ac:dyDescent="0.2">
      <c r="A947" s="83" t="s">
        <v>377</v>
      </c>
      <c r="B947" s="83">
        <v>2022</v>
      </c>
      <c r="C947" s="83" t="s">
        <v>358</v>
      </c>
      <c r="D947" s="83" t="s">
        <v>297</v>
      </c>
      <c r="E947" s="83">
        <v>2560</v>
      </c>
      <c r="F947" s="83">
        <v>3872</v>
      </c>
      <c r="G947" s="83">
        <v>0</v>
      </c>
      <c r="H947" s="83">
        <v>2305.6</v>
      </c>
      <c r="I947" s="83">
        <v>210.5</v>
      </c>
      <c r="J947" s="83">
        <v>7383.2999999999902</v>
      </c>
      <c r="K947" s="83">
        <v>23.8</v>
      </c>
      <c r="L947" s="83">
        <v>6519.8</v>
      </c>
      <c r="M947" s="83">
        <v>67.337272727272705</v>
      </c>
      <c r="N947" s="83">
        <v>0</v>
      </c>
      <c r="O947" s="83">
        <v>0</v>
      </c>
      <c r="P947" s="83">
        <v>91.790937937197796</v>
      </c>
      <c r="Q947" s="83">
        <v>0</v>
      </c>
      <c r="R947" s="83">
        <v>0</v>
      </c>
      <c r="S947" s="83">
        <v>0</v>
      </c>
      <c r="T947" s="83">
        <v>37</v>
      </c>
      <c r="U947" s="83">
        <v>1700.2</v>
      </c>
      <c r="V947" s="83">
        <v>44977.559589226898</v>
      </c>
      <c r="W947" s="83">
        <v>108929.89632</v>
      </c>
      <c r="X947" s="83">
        <v>0</v>
      </c>
      <c r="Y947" s="83">
        <v>8805687.8965942208</v>
      </c>
      <c r="Z947" s="83">
        <v>0</v>
      </c>
      <c r="AA947" s="83">
        <v>103664.05850376999</v>
      </c>
      <c r="AB947" s="83">
        <v>36742152.552253596</v>
      </c>
      <c r="AC947" s="83">
        <v>1627946.4069334101</v>
      </c>
      <c r="AD947" s="83">
        <v>0</v>
      </c>
      <c r="AE947" s="83">
        <v>111112.252079999</v>
      </c>
      <c r="AF947" s="83">
        <v>20447883.263999999</v>
      </c>
      <c r="AG947" s="83">
        <v>0</v>
      </c>
      <c r="AH947" s="83">
        <v>0</v>
      </c>
      <c r="AI947" s="83">
        <v>459982.21088089701</v>
      </c>
      <c r="AJ947" s="83">
        <v>0</v>
      </c>
      <c r="AK947" s="83">
        <v>22738205.2734707</v>
      </c>
      <c r="AL947" s="83">
        <v>0</v>
      </c>
      <c r="AM947" s="83">
        <v>0</v>
      </c>
      <c r="AN947" s="83">
        <v>91190541.370625898</v>
      </c>
      <c r="AO947" s="83">
        <v>23.9174950771148</v>
      </c>
      <c r="AP947" s="83">
        <v>262.28043739653799</v>
      </c>
    </row>
    <row r="948" spans="1:42" x14ac:dyDescent="0.2">
      <c r="A948" s="83" t="s">
        <v>377</v>
      </c>
      <c r="B948" s="83">
        <v>2024</v>
      </c>
      <c r="C948" s="83" t="s">
        <v>358</v>
      </c>
      <c r="D948" s="83" t="s">
        <v>297</v>
      </c>
      <c r="E948" s="83">
        <v>2560</v>
      </c>
      <c r="F948" s="83">
        <v>2641</v>
      </c>
      <c r="G948" s="83">
        <v>0</v>
      </c>
      <c r="H948" s="83">
        <v>2305.6</v>
      </c>
      <c r="I948" s="83">
        <v>210.5</v>
      </c>
      <c r="J948" s="83">
        <v>7383.2999999999902</v>
      </c>
      <c r="K948" s="83">
        <v>23.8</v>
      </c>
      <c r="L948" s="83">
        <v>6394.8</v>
      </c>
      <c r="M948" s="83">
        <v>110.101818181818</v>
      </c>
      <c r="N948" s="83">
        <v>0</v>
      </c>
      <c r="O948" s="83">
        <v>0</v>
      </c>
      <c r="P948" s="83">
        <v>91.790937937197796</v>
      </c>
      <c r="Q948" s="83">
        <v>0</v>
      </c>
      <c r="R948" s="83">
        <v>0</v>
      </c>
      <c r="S948" s="83">
        <v>0</v>
      </c>
      <c r="T948" s="83">
        <v>37</v>
      </c>
      <c r="U948" s="83">
        <v>841.2</v>
      </c>
      <c r="V948" s="83">
        <v>0</v>
      </c>
      <c r="W948" s="83">
        <v>108929.89632</v>
      </c>
      <c r="X948" s="83">
        <v>0</v>
      </c>
      <c r="Y948" s="83">
        <v>11541765.2256</v>
      </c>
      <c r="Z948" s="83">
        <v>0</v>
      </c>
      <c r="AA948" s="83">
        <v>169499.01383144001</v>
      </c>
      <c r="AB948" s="83">
        <v>28099404.3423048</v>
      </c>
      <c r="AC948" s="83">
        <v>230920.186720283</v>
      </c>
      <c r="AD948" s="83">
        <v>0</v>
      </c>
      <c r="AE948" s="83">
        <v>111112.252079999</v>
      </c>
      <c r="AF948" s="83">
        <v>20447883.263999999</v>
      </c>
      <c r="AG948" s="83">
        <v>0</v>
      </c>
      <c r="AH948" s="83">
        <v>0</v>
      </c>
      <c r="AI948" s="83">
        <v>453581.91335889098</v>
      </c>
      <c r="AJ948" s="83">
        <v>0</v>
      </c>
      <c r="AK948" s="83">
        <v>23149881.426424399</v>
      </c>
      <c r="AL948" s="83">
        <v>0</v>
      </c>
      <c r="AM948" s="83">
        <v>0</v>
      </c>
      <c r="AN948" s="83">
        <v>84312977.520639896</v>
      </c>
      <c r="AO948" s="83">
        <v>22.078738417621299</v>
      </c>
      <c r="AP948" s="83">
        <v>261.86642990062097</v>
      </c>
    </row>
    <row r="949" spans="1:42" x14ac:dyDescent="0.2">
      <c r="A949" s="83" t="s">
        <v>377</v>
      </c>
      <c r="B949" s="83">
        <v>2026</v>
      </c>
      <c r="C949" s="83" t="s">
        <v>358</v>
      </c>
      <c r="D949" s="83" t="s">
        <v>297</v>
      </c>
      <c r="E949" s="83">
        <v>2560</v>
      </c>
      <c r="F949" s="83">
        <v>1911.7197697332399</v>
      </c>
      <c r="G949" s="83">
        <v>0</v>
      </c>
      <c r="H949" s="83">
        <v>2236.6</v>
      </c>
      <c r="I949" s="83">
        <v>210.5</v>
      </c>
      <c r="J949" s="83">
        <v>7383.2999999999902</v>
      </c>
      <c r="K949" s="83">
        <v>23.8</v>
      </c>
      <c r="L949" s="83">
        <v>6394.8</v>
      </c>
      <c r="M949" s="83">
        <v>188.74181818181799</v>
      </c>
      <c r="N949" s="83">
        <v>0</v>
      </c>
      <c r="O949" s="83">
        <v>0</v>
      </c>
      <c r="P949" s="83">
        <v>91.790937937197796</v>
      </c>
      <c r="Q949" s="83">
        <v>0</v>
      </c>
      <c r="R949" s="83">
        <v>0</v>
      </c>
      <c r="S949" s="83">
        <v>0</v>
      </c>
      <c r="T949" s="83">
        <v>37</v>
      </c>
      <c r="U949" s="83">
        <v>421.2</v>
      </c>
      <c r="V949" s="83">
        <v>0</v>
      </c>
      <c r="W949" s="83">
        <v>108929.89632</v>
      </c>
      <c r="X949" s="83">
        <v>0</v>
      </c>
      <c r="Y949" s="83">
        <v>11032286.989377599</v>
      </c>
      <c r="Z949" s="83">
        <v>0</v>
      </c>
      <c r="AA949" s="83">
        <v>290563.34017792001</v>
      </c>
      <c r="AB949" s="83">
        <v>26506139.508265901</v>
      </c>
      <c r="AC949" s="83">
        <v>195926.16</v>
      </c>
      <c r="AD949" s="83">
        <v>0</v>
      </c>
      <c r="AE949" s="83">
        <v>111112.252079999</v>
      </c>
      <c r="AF949" s="83">
        <v>20447883.263999999</v>
      </c>
      <c r="AG949" s="83">
        <v>0</v>
      </c>
      <c r="AH949" s="83">
        <v>0</v>
      </c>
      <c r="AI949" s="83">
        <v>447246.794843996</v>
      </c>
      <c r="AJ949" s="83">
        <v>0</v>
      </c>
      <c r="AK949" s="83">
        <v>23034676.090205301</v>
      </c>
      <c r="AL949" s="83">
        <v>0</v>
      </c>
      <c r="AM949" s="83">
        <v>0</v>
      </c>
      <c r="AN949" s="83">
        <v>82174764.295270801</v>
      </c>
      <c r="AO949" s="83">
        <v>20.808186813302001</v>
      </c>
      <c r="AP949" s="83">
        <v>253.21869787826699</v>
      </c>
    </row>
    <row r="950" spans="1:42" x14ac:dyDescent="0.2">
      <c r="A950" s="83" t="s">
        <v>377</v>
      </c>
      <c r="B950" s="83">
        <v>2028</v>
      </c>
      <c r="C950" s="83" t="s">
        <v>358</v>
      </c>
      <c r="D950" s="83" t="s">
        <v>297</v>
      </c>
      <c r="E950" s="83">
        <v>2560</v>
      </c>
      <c r="F950" s="83">
        <v>1345</v>
      </c>
      <c r="G950" s="83">
        <v>0</v>
      </c>
      <c r="H950" s="83">
        <v>2236.6</v>
      </c>
      <c r="I950" s="83">
        <v>210.5</v>
      </c>
      <c r="J950" s="83">
        <v>7383.2999999999902</v>
      </c>
      <c r="K950" s="83">
        <v>23.8</v>
      </c>
      <c r="L950" s="83">
        <v>6394.8</v>
      </c>
      <c r="M950" s="83">
        <v>325.11090909090899</v>
      </c>
      <c r="N950" s="83">
        <v>0</v>
      </c>
      <c r="O950" s="83">
        <v>0</v>
      </c>
      <c r="P950" s="83">
        <v>91.790937937197796</v>
      </c>
      <c r="Q950" s="83">
        <v>0</v>
      </c>
      <c r="R950" s="83">
        <v>0</v>
      </c>
      <c r="S950" s="83">
        <v>0</v>
      </c>
      <c r="T950" s="83">
        <v>37</v>
      </c>
      <c r="U950" s="83">
        <v>11.2</v>
      </c>
      <c r="V950" s="83">
        <v>0</v>
      </c>
      <c r="W950" s="83">
        <v>108929.89632</v>
      </c>
      <c r="X950" s="83">
        <v>0</v>
      </c>
      <c r="Y950" s="83">
        <v>9538907.8559999894</v>
      </c>
      <c r="Z950" s="83">
        <v>0</v>
      </c>
      <c r="AA950" s="83">
        <v>500500.16781513998</v>
      </c>
      <c r="AB950" s="83">
        <v>25335124.156518102</v>
      </c>
      <c r="AC950" s="83">
        <v>195926.16</v>
      </c>
      <c r="AD950" s="83">
        <v>0</v>
      </c>
      <c r="AE950" s="83">
        <v>111112.252079999</v>
      </c>
      <c r="AF950" s="83">
        <v>20447883.263999999</v>
      </c>
      <c r="AG950" s="83">
        <v>0</v>
      </c>
      <c r="AH950" s="83">
        <v>0</v>
      </c>
      <c r="AI950" s="83">
        <v>441004.97010711499</v>
      </c>
      <c r="AJ950" s="83">
        <v>0</v>
      </c>
      <c r="AK950" s="83">
        <v>22920103.6708798</v>
      </c>
      <c r="AL950" s="83">
        <v>0</v>
      </c>
      <c r="AM950" s="83">
        <v>0</v>
      </c>
      <c r="AN950" s="83">
        <v>79599492.393720195</v>
      </c>
      <c r="AO950" s="83">
        <v>18.750445381518698</v>
      </c>
      <c r="AP950" s="83">
        <v>235.559861220898</v>
      </c>
    </row>
    <row r="951" spans="1:42" x14ac:dyDescent="0.2">
      <c r="A951" s="83" t="s">
        <v>377</v>
      </c>
      <c r="B951" s="83">
        <v>2030</v>
      </c>
      <c r="C951" s="83" t="s">
        <v>358</v>
      </c>
      <c r="D951" s="83" t="s">
        <v>297</v>
      </c>
      <c r="E951" s="83">
        <v>2560</v>
      </c>
      <c r="F951" s="83">
        <v>1345</v>
      </c>
      <c r="G951" s="83">
        <v>0</v>
      </c>
      <c r="H951" s="83">
        <v>2236.6</v>
      </c>
      <c r="I951" s="83">
        <v>210.5</v>
      </c>
      <c r="J951" s="83">
        <v>7383.2999999999902</v>
      </c>
      <c r="K951" s="83">
        <v>23.8</v>
      </c>
      <c r="L951" s="83">
        <v>5615.8</v>
      </c>
      <c r="M951" s="83">
        <v>565.78818181818201</v>
      </c>
      <c r="N951" s="83">
        <v>0</v>
      </c>
      <c r="O951" s="83">
        <v>0</v>
      </c>
      <c r="P951" s="83">
        <v>91.790937937197796</v>
      </c>
      <c r="Q951" s="83">
        <v>0</v>
      </c>
      <c r="R951" s="83">
        <v>0</v>
      </c>
      <c r="S951" s="83">
        <v>0</v>
      </c>
      <c r="T951" s="83">
        <v>37</v>
      </c>
      <c r="U951" s="83">
        <v>11.2</v>
      </c>
      <c r="V951" s="83">
        <v>0</v>
      </c>
      <c r="W951" s="83">
        <v>108929.89632</v>
      </c>
      <c r="X951" s="83">
        <v>0</v>
      </c>
      <c r="Y951" s="83">
        <v>9538907.8559999894</v>
      </c>
      <c r="Z951" s="83">
        <v>0</v>
      </c>
      <c r="AA951" s="83">
        <v>871016.85003328999</v>
      </c>
      <c r="AB951" s="83">
        <v>23567384.4880579</v>
      </c>
      <c r="AC951" s="83">
        <v>195926.16</v>
      </c>
      <c r="AD951" s="83">
        <v>0</v>
      </c>
      <c r="AE951" s="83">
        <v>111112.252079999</v>
      </c>
      <c r="AF951" s="83">
        <v>20447883.263999999</v>
      </c>
      <c r="AG951" s="83">
        <v>0</v>
      </c>
      <c r="AH951" s="83">
        <v>0</v>
      </c>
      <c r="AI951" s="83">
        <v>434835.95683918602</v>
      </c>
      <c r="AJ951" s="83">
        <v>0</v>
      </c>
      <c r="AK951" s="83">
        <v>22805923.859592199</v>
      </c>
      <c r="AL951" s="83">
        <v>0</v>
      </c>
      <c r="AM951" s="83">
        <v>0</v>
      </c>
      <c r="AN951" s="83">
        <v>78081920.582922593</v>
      </c>
      <c r="AO951" s="83">
        <v>17.9821967495478</v>
      </c>
      <c r="AP951" s="83">
        <v>230.29910913180899</v>
      </c>
    </row>
    <row r="952" spans="1:42" x14ac:dyDescent="0.2">
      <c r="A952" s="83" t="s">
        <v>377</v>
      </c>
      <c r="B952" s="83">
        <v>2032</v>
      </c>
      <c r="C952" s="83" t="s">
        <v>358</v>
      </c>
      <c r="D952" s="83" t="s">
        <v>297</v>
      </c>
      <c r="E952" s="83">
        <v>2560</v>
      </c>
      <c r="F952" s="83">
        <v>1345</v>
      </c>
      <c r="G952" s="83">
        <v>0</v>
      </c>
      <c r="H952" s="83">
        <v>2236.6</v>
      </c>
      <c r="I952" s="83">
        <v>210.5</v>
      </c>
      <c r="J952" s="83">
        <v>7383.2999999999902</v>
      </c>
      <c r="K952" s="83">
        <v>23.8</v>
      </c>
      <c r="L952" s="83">
        <v>5296.8</v>
      </c>
      <c r="M952" s="83">
        <v>853.43454545454495</v>
      </c>
      <c r="N952" s="83">
        <v>0</v>
      </c>
      <c r="O952" s="83">
        <v>0</v>
      </c>
      <c r="P952" s="83">
        <v>89.790937937197796</v>
      </c>
      <c r="Q952" s="83">
        <v>0</v>
      </c>
      <c r="R952" s="83">
        <v>0</v>
      </c>
      <c r="S952" s="83">
        <v>0</v>
      </c>
      <c r="T952" s="83">
        <v>37</v>
      </c>
      <c r="U952" s="83">
        <v>11.2</v>
      </c>
      <c r="V952" s="83">
        <v>21549.825104927499</v>
      </c>
      <c r="W952" s="83">
        <v>108929.89632</v>
      </c>
      <c r="X952" s="83">
        <v>0</v>
      </c>
      <c r="Y952" s="83">
        <v>9291765.46842435</v>
      </c>
      <c r="Z952" s="83">
        <v>0</v>
      </c>
      <c r="AA952" s="83">
        <v>1313841.2808528601</v>
      </c>
      <c r="AB952" s="83">
        <v>21177730.486978099</v>
      </c>
      <c r="AC952" s="83">
        <v>195926.16</v>
      </c>
      <c r="AD952" s="83">
        <v>0</v>
      </c>
      <c r="AE952" s="83">
        <v>111112.252079999</v>
      </c>
      <c r="AF952" s="83">
        <v>20447883.263999999</v>
      </c>
      <c r="AG952" s="83">
        <v>0</v>
      </c>
      <c r="AH952" s="83">
        <v>0</v>
      </c>
      <c r="AI952" s="83">
        <v>428777.154205236</v>
      </c>
      <c r="AJ952" s="83">
        <v>0</v>
      </c>
      <c r="AK952" s="83">
        <v>22692841.685958799</v>
      </c>
      <c r="AL952" s="83">
        <v>0</v>
      </c>
      <c r="AM952" s="83">
        <v>0</v>
      </c>
      <c r="AN952" s="83">
        <v>75790357.473924294</v>
      </c>
      <c r="AO952" s="83">
        <v>16.6926994870886</v>
      </c>
      <c r="AP952" s="83">
        <v>220.24832766927801</v>
      </c>
    </row>
    <row r="953" spans="1:42" x14ac:dyDescent="0.2">
      <c r="A953" s="83" t="s">
        <v>377</v>
      </c>
      <c r="B953" s="83">
        <v>2034</v>
      </c>
      <c r="C953" s="83" t="s">
        <v>358</v>
      </c>
      <c r="D953" s="83" t="s">
        <v>297</v>
      </c>
      <c r="E953" s="83">
        <v>2560</v>
      </c>
      <c r="F953" s="83">
        <v>1345</v>
      </c>
      <c r="G953" s="83">
        <v>0</v>
      </c>
      <c r="H953" s="83">
        <v>2236.6</v>
      </c>
      <c r="I953" s="83">
        <v>210.5</v>
      </c>
      <c r="J953" s="83">
        <v>7383.2999999999902</v>
      </c>
      <c r="K953" s="83">
        <v>23.8</v>
      </c>
      <c r="L953" s="83">
        <v>5296.8</v>
      </c>
      <c r="M953" s="83">
        <v>1095.76363636364</v>
      </c>
      <c r="N953" s="83">
        <v>0</v>
      </c>
      <c r="O953" s="83">
        <v>0</v>
      </c>
      <c r="P953" s="83">
        <v>89.790937937197796</v>
      </c>
      <c r="Q953" s="83">
        <v>0</v>
      </c>
      <c r="R953" s="83">
        <v>0</v>
      </c>
      <c r="S953" s="83">
        <v>0</v>
      </c>
      <c r="T953" s="83">
        <v>37</v>
      </c>
      <c r="U953" s="83">
        <v>11.2</v>
      </c>
      <c r="V953" s="83">
        <v>21549.825104927499</v>
      </c>
      <c r="W953" s="83">
        <v>108929.89632</v>
      </c>
      <c r="X953" s="83">
        <v>0</v>
      </c>
      <c r="Y953" s="83">
        <v>9085255.7087999992</v>
      </c>
      <c r="Z953" s="83">
        <v>0</v>
      </c>
      <c r="AA953" s="83">
        <v>1686900.8961258</v>
      </c>
      <c r="AB953" s="83">
        <v>18972626.115040101</v>
      </c>
      <c r="AC953" s="83">
        <v>195926.16</v>
      </c>
      <c r="AD953" s="83">
        <v>0</v>
      </c>
      <c r="AE953" s="83">
        <v>111112.252079999</v>
      </c>
      <c r="AF953" s="83">
        <v>20447883.263999999</v>
      </c>
      <c r="AG953" s="83">
        <v>0</v>
      </c>
      <c r="AH953" s="83">
        <v>0</v>
      </c>
      <c r="AI953" s="83">
        <v>422787.36944023799</v>
      </c>
      <c r="AJ953" s="83">
        <v>0</v>
      </c>
      <c r="AK953" s="83">
        <v>22579967.246146601</v>
      </c>
      <c r="AL953" s="83">
        <v>0</v>
      </c>
      <c r="AM953" s="83">
        <v>0</v>
      </c>
      <c r="AN953" s="83">
        <v>73632938.733057693</v>
      </c>
      <c r="AO953" s="83">
        <v>15.6461223476398</v>
      </c>
      <c r="AP953" s="83">
        <v>212.48808776140001</v>
      </c>
    </row>
    <row r="954" spans="1:42" x14ac:dyDescent="0.2">
      <c r="A954" s="83" t="s">
        <v>377</v>
      </c>
      <c r="B954" s="83">
        <v>2036</v>
      </c>
      <c r="C954" s="83" t="s">
        <v>358</v>
      </c>
      <c r="D954" s="83" t="s">
        <v>297</v>
      </c>
      <c r="E954" s="83">
        <v>2560</v>
      </c>
      <c r="F954" s="83">
        <v>1345</v>
      </c>
      <c r="G954" s="83">
        <v>0</v>
      </c>
      <c r="H954" s="83">
        <v>2236.6</v>
      </c>
      <c r="I954" s="83">
        <v>212.840731038699</v>
      </c>
      <c r="J954" s="83">
        <v>7383.2999999999902</v>
      </c>
      <c r="K954" s="83">
        <v>23.8</v>
      </c>
      <c r="L954" s="83">
        <v>4977.8</v>
      </c>
      <c r="M954" s="83">
        <v>1303.3900000000001</v>
      </c>
      <c r="N954" s="83">
        <v>0</v>
      </c>
      <c r="O954" s="83">
        <v>0</v>
      </c>
      <c r="P954" s="83">
        <v>0.463920867155662</v>
      </c>
      <c r="Q954" s="83">
        <v>0</v>
      </c>
      <c r="R954" s="83">
        <v>0</v>
      </c>
      <c r="S954" s="83">
        <v>0</v>
      </c>
      <c r="T954" s="83">
        <v>37</v>
      </c>
      <c r="U954" s="83">
        <v>11.2</v>
      </c>
      <c r="V954" s="83">
        <v>1116.6340216763799</v>
      </c>
      <c r="W954" s="83">
        <v>108929.89632</v>
      </c>
      <c r="X954" s="83">
        <v>0</v>
      </c>
      <c r="Y954" s="83">
        <v>9085255.7087999992</v>
      </c>
      <c r="Z954" s="83">
        <v>0</v>
      </c>
      <c r="AA954" s="83">
        <v>2006536.52488223</v>
      </c>
      <c r="AB954" s="83">
        <v>15260273.8419866</v>
      </c>
      <c r="AC954" s="83">
        <v>195926.16</v>
      </c>
      <c r="AD954" s="83">
        <v>0</v>
      </c>
      <c r="AE954" s="83">
        <v>111112.252079999</v>
      </c>
      <c r="AF954" s="83">
        <v>20447883.263999999</v>
      </c>
      <c r="AG954" s="83">
        <v>0</v>
      </c>
      <c r="AH954" s="83">
        <v>0</v>
      </c>
      <c r="AI954" s="83">
        <v>422590.23558290099</v>
      </c>
      <c r="AJ954" s="83">
        <v>0</v>
      </c>
      <c r="AK954" s="83">
        <v>22467547.493904799</v>
      </c>
      <c r="AL954" s="83">
        <v>0</v>
      </c>
      <c r="AM954" s="83">
        <v>0</v>
      </c>
      <c r="AN954" s="83">
        <v>70107172.011578202</v>
      </c>
      <c r="AO954" s="83">
        <v>14.253134143820599</v>
      </c>
      <c r="AP954" s="83">
        <v>203.30493635468201</v>
      </c>
    </row>
    <row r="955" spans="1:42" x14ac:dyDescent="0.2">
      <c r="A955" s="83" t="s">
        <v>377</v>
      </c>
      <c r="B955" s="83">
        <v>2038</v>
      </c>
      <c r="C955" s="83" t="s">
        <v>358</v>
      </c>
      <c r="D955" s="83" t="s">
        <v>297</v>
      </c>
      <c r="E955" s="83">
        <v>2560</v>
      </c>
      <c r="F955" s="83">
        <v>1345</v>
      </c>
      <c r="G955" s="83">
        <v>0</v>
      </c>
      <c r="H955" s="83">
        <v>2236.6</v>
      </c>
      <c r="I955" s="83">
        <v>213.070768423018</v>
      </c>
      <c r="J955" s="83">
        <v>7100.1</v>
      </c>
      <c r="K955" s="83">
        <v>23.8</v>
      </c>
      <c r="L955" s="83">
        <v>4977.8</v>
      </c>
      <c r="M955" s="83">
        <v>1469.46181818182</v>
      </c>
      <c r="N955" s="83">
        <v>0</v>
      </c>
      <c r="O955" s="83">
        <v>0</v>
      </c>
      <c r="P955" s="83">
        <v>0.50019263978169204</v>
      </c>
      <c r="Q955" s="83">
        <v>0</v>
      </c>
      <c r="R955" s="83">
        <v>0</v>
      </c>
      <c r="S955" s="83">
        <v>0</v>
      </c>
      <c r="T955" s="83">
        <v>37</v>
      </c>
      <c r="U955" s="83">
        <v>11.2</v>
      </c>
      <c r="V955" s="83">
        <v>285.38779422038698</v>
      </c>
      <c r="W955" s="83">
        <v>108929.89632</v>
      </c>
      <c r="X955" s="83">
        <v>0</v>
      </c>
      <c r="Y955" s="83">
        <v>9085255.7087999992</v>
      </c>
      <c r="Z955" s="83">
        <v>0</v>
      </c>
      <c r="AA955" s="83">
        <v>2262199.9632509602</v>
      </c>
      <c r="AB955" s="83">
        <v>10563403.0255122</v>
      </c>
      <c r="AC955" s="83">
        <v>195926.16</v>
      </c>
      <c r="AD955" s="83">
        <v>0</v>
      </c>
      <c r="AE955" s="83">
        <v>111112.252079999</v>
      </c>
      <c r="AF955" s="83">
        <v>20447883.263999999</v>
      </c>
      <c r="AG955" s="83">
        <v>0</v>
      </c>
      <c r="AH955" s="83">
        <v>0</v>
      </c>
      <c r="AI955" s="83">
        <v>417532.55771323299</v>
      </c>
      <c r="AJ955" s="83">
        <v>0</v>
      </c>
      <c r="AK955" s="83">
        <v>21611319.686597899</v>
      </c>
      <c r="AL955" s="83">
        <v>0</v>
      </c>
      <c r="AM955" s="83">
        <v>0</v>
      </c>
      <c r="AN955" s="83">
        <v>64803847.9020686</v>
      </c>
      <c r="AO955" s="83">
        <v>12.5038750771681</v>
      </c>
      <c r="AP955" s="83">
        <v>192.94957756310799</v>
      </c>
    </row>
    <row r="956" spans="1:42" x14ac:dyDescent="0.2">
      <c r="A956" s="83" t="s">
        <v>377</v>
      </c>
      <c r="B956" s="83">
        <v>2040</v>
      </c>
      <c r="C956" s="83" t="s">
        <v>358</v>
      </c>
      <c r="D956" s="83" t="s">
        <v>297</v>
      </c>
      <c r="E956" s="83">
        <v>2560</v>
      </c>
      <c r="F956" s="83">
        <v>1345</v>
      </c>
      <c r="G956" s="83">
        <v>0</v>
      </c>
      <c r="H956" s="83">
        <v>2236.6</v>
      </c>
      <c r="I956" s="83">
        <v>199.570768423018</v>
      </c>
      <c r="J956" s="83">
        <v>6167.8955330516801</v>
      </c>
      <c r="K956" s="83">
        <v>23.8</v>
      </c>
      <c r="L956" s="83">
        <v>4977.8</v>
      </c>
      <c r="M956" s="83">
        <v>1639.50090909091</v>
      </c>
      <c r="N956" s="83">
        <v>0</v>
      </c>
      <c r="O956" s="83">
        <v>0</v>
      </c>
      <c r="P956" s="83">
        <v>0.64112464266205504</v>
      </c>
      <c r="Q956" s="83">
        <v>0</v>
      </c>
      <c r="R956" s="83">
        <v>0</v>
      </c>
      <c r="S956" s="83">
        <v>0</v>
      </c>
      <c r="T956" s="83">
        <v>37</v>
      </c>
      <c r="U956" s="83">
        <v>11.2</v>
      </c>
      <c r="V956" s="83">
        <v>271.07627644354102</v>
      </c>
      <c r="W956" s="83">
        <v>108929.89632</v>
      </c>
      <c r="X956" s="83">
        <v>0</v>
      </c>
      <c r="Y956" s="83">
        <v>8908959.0128128994</v>
      </c>
      <c r="Z956" s="83">
        <v>0</v>
      </c>
      <c r="AA956" s="83">
        <v>2523970.9194243699</v>
      </c>
      <c r="AB956" s="83">
        <v>9948996.1605866794</v>
      </c>
      <c r="AC956" s="83">
        <v>195926.16</v>
      </c>
      <c r="AD956" s="83">
        <v>0</v>
      </c>
      <c r="AE956" s="83">
        <v>111112.252079999</v>
      </c>
      <c r="AF956" s="83">
        <v>20447883.263999999</v>
      </c>
      <c r="AG956" s="83">
        <v>0</v>
      </c>
      <c r="AH956" s="83">
        <v>0</v>
      </c>
      <c r="AI956" s="83">
        <v>386908.82092498703</v>
      </c>
      <c r="AJ956" s="83">
        <v>0</v>
      </c>
      <c r="AK956" s="83">
        <v>18993149.231254701</v>
      </c>
      <c r="AL956" s="83">
        <v>0</v>
      </c>
      <c r="AM956" s="83">
        <v>0</v>
      </c>
      <c r="AN956" s="83">
        <v>61626106.793680102</v>
      </c>
      <c r="AO956" s="83">
        <v>12.0777582034408</v>
      </c>
      <c r="AP956" s="83">
        <v>195.98444282512099</v>
      </c>
    </row>
    <row r="957" spans="1:42" x14ac:dyDescent="0.2">
      <c r="A957" s="83" t="s">
        <v>377</v>
      </c>
      <c r="B957" s="83">
        <v>2042</v>
      </c>
      <c r="C957" s="83" t="s">
        <v>358</v>
      </c>
      <c r="D957" s="83" t="s">
        <v>297</v>
      </c>
      <c r="E957" s="83">
        <v>2560</v>
      </c>
      <c r="F957" s="83">
        <v>1345</v>
      </c>
      <c r="G957" s="83">
        <v>0</v>
      </c>
      <c r="H957" s="83">
        <v>2236.6</v>
      </c>
      <c r="I957" s="83">
        <v>182.67076842301799</v>
      </c>
      <c r="J957" s="83">
        <v>5494.7488999999996</v>
      </c>
      <c r="K957" s="83">
        <v>23.8</v>
      </c>
      <c r="L957" s="83">
        <v>4977.8</v>
      </c>
      <c r="M957" s="83">
        <v>1714.3627272727299</v>
      </c>
      <c r="N957" s="83">
        <v>0</v>
      </c>
      <c r="O957" s="83">
        <v>0</v>
      </c>
      <c r="P957" s="83">
        <v>9.9929213804524899</v>
      </c>
      <c r="Q957" s="83">
        <v>0</v>
      </c>
      <c r="R957" s="83">
        <v>0</v>
      </c>
      <c r="S957" s="83">
        <v>0</v>
      </c>
      <c r="T957" s="83">
        <v>37</v>
      </c>
      <c r="U957" s="83">
        <v>8</v>
      </c>
      <c r="V957" s="83">
        <v>24037.2600999075</v>
      </c>
      <c r="W957" s="83">
        <v>108929.89632</v>
      </c>
      <c r="X957" s="83">
        <v>0</v>
      </c>
      <c r="Y957" s="83">
        <v>8490044.4358054101</v>
      </c>
      <c r="Z957" s="83">
        <v>0</v>
      </c>
      <c r="AA957" s="83">
        <v>2639218.8287231298</v>
      </c>
      <c r="AB957" s="83">
        <v>8834843.2171999998</v>
      </c>
      <c r="AC957" s="83">
        <v>195926.16</v>
      </c>
      <c r="AD957" s="83">
        <v>0</v>
      </c>
      <c r="AE957" s="83">
        <v>111112.252079999</v>
      </c>
      <c r="AF957" s="83">
        <v>20447883.263999999</v>
      </c>
      <c r="AG957" s="83">
        <v>0</v>
      </c>
      <c r="AH957" s="83">
        <v>0</v>
      </c>
      <c r="AI957" s="83">
        <v>360038.59682877897</v>
      </c>
      <c r="AJ957" s="83">
        <v>0</v>
      </c>
      <c r="AK957" s="83">
        <v>17087658.366354499</v>
      </c>
      <c r="AL957" s="83">
        <v>0</v>
      </c>
      <c r="AM957" s="83">
        <v>0</v>
      </c>
      <c r="AN957" s="83">
        <v>58299692.277411804</v>
      </c>
      <c r="AO957" s="83">
        <v>11.2680866523318</v>
      </c>
      <c r="AP957" s="83">
        <v>193.27866429747101</v>
      </c>
    </row>
    <row r="958" spans="1:42" x14ac:dyDescent="0.2">
      <c r="A958" s="83" t="s">
        <v>377</v>
      </c>
      <c r="B958" s="83">
        <v>2044</v>
      </c>
      <c r="C958" s="83" t="s">
        <v>358</v>
      </c>
      <c r="D958" s="83" t="s">
        <v>297</v>
      </c>
      <c r="E958" s="83">
        <v>2560</v>
      </c>
      <c r="F958" s="83">
        <v>1345</v>
      </c>
      <c r="G958" s="83">
        <v>0</v>
      </c>
      <c r="H958" s="83">
        <v>2236.6</v>
      </c>
      <c r="I958" s="83">
        <v>167.970768423018</v>
      </c>
      <c r="J958" s="83">
        <v>5306.7488999999996</v>
      </c>
      <c r="K958" s="83">
        <v>23.8</v>
      </c>
      <c r="L958" s="83">
        <v>4977.8</v>
      </c>
      <c r="M958" s="83">
        <v>1823.8563636363599</v>
      </c>
      <c r="N958" s="83">
        <v>0</v>
      </c>
      <c r="O958" s="83">
        <v>0</v>
      </c>
      <c r="P958" s="83">
        <v>40.738398282052501</v>
      </c>
      <c r="Q958" s="83">
        <v>0</v>
      </c>
      <c r="R958" s="83">
        <v>0</v>
      </c>
      <c r="S958" s="83">
        <v>0</v>
      </c>
      <c r="T958" s="83">
        <v>37</v>
      </c>
      <c r="U958" s="83">
        <v>8</v>
      </c>
      <c r="V958" s="83">
        <v>24842.7275692773</v>
      </c>
      <c r="W958" s="83">
        <v>108929.89632</v>
      </c>
      <c r="X958" s="83">
        <v>0</v>
      </c>
      <c r="Y958" s="83">
        <v>8777234.9472000003</v>
      </c>
      <c r="Z958" s="83">
        <v>0</v>
      </c>
      <c r="AA958" s="83">
        <v>2807781.5617545401</v>
      </c>
      <c r="AB958" s="83">
        <v>9123228.0852639191</v>
      </c>
      <c r="AC958" s="83">
        <v>195926.16</v>
      </c>
      <c r="AD958" s="83">
        <v>0</v>
      </c>
      <c r="AE958" s="83">
        <v>111112.252079999</v>
      </c>
      <c r="AF958" s="83">
        <v>20447883.263999999</v>
      </c>
      <c r="AG958" s="83">
        <v>0</v>
      </c>
      <c r="AH958" s="83">
        <v>0</v>
      </c>
      <c r="AI958" s="83">
        <v>336460.38401669299</v>
      </c>
      <c r="AJ958" s="83">
        <v>0</v>
      </c>
      <c r="AK958" s="83">
        <v>16490233.282151001</v>
      </c>
      <c r="AL958" s="83">
        <v>0</v>
      </c>
      <c r="AM958" s="83">
        <v>0</v>
      </c>
      <c r="AN958" s="83">
        <v>58423632.560355403</v>
      </c>
      <c r="AO958" s="83">
        <v>11.6639182475431</v>
      </c>
      <c r="AP958" s="83">
        <v>199.643838227511</v>
      </c>
    </row>
    <row r="959" spans="1:42" x14ac:dyDescent="0.2">
      <c r="A959" s="83" t="s">
        <v>377</v>
      </c>
      <c r="B959" s="83">
        <v>2046</v>
      </c>
      <c r="C959" s="83" t="s">
        <v>358</v>
      </c>
      <c r="D959" s="83" t="s">
        <v>297</v>
      </c>
      <c r="E959" s="83">
        <v>2560</v>
      </c>
      <c r="F959" s="83">
        <v>1345</v>
      </c>
      <c r="G959" s="83">
        <v>0</v>
      </c>
      <c r="H959" s="83">
        <v>2236.6</v>
      </c>
      <c r="I959" s="83">
        <v>102.17076842301699</v>
      </c>
      <c r="J959" s="83">
        <v>3854.0488999999998</v>
      </c>
      <c r="K959" s="83">
        <v>23.8</v>
      </c>
      <c r="L959" s="83">
        <v>4977.8</v>
      </c>
      <c r="M959" s="83">
        <v>1968.49363636363</v>
      </c>
      <c r="N959" s="83">
        <v>0</v>
      </c>
      <c r="O959" s="83">
        <v>0</v>
      </c>
      <c r="P959" s="83">
        <v>52.693238709817599</v>
      </c>
      <c r="Q959" s="83">
        <v>0</v>
      </c>
      <c r="R959" s="83">
        <v>0</v>
      </c>
      <c r="S959" s="83">
        <v>0</v>
      </c>
      <c r="T959" s="83">
        <v>37</v>
      </c>
      <c r="U959" s="83">
        <v>8</v>
      </c>
      <c r="V959" s="83">
        <v>23880.7723515898</v>
      </c>
      <c r="W959" s="83">
        <v>108929.89632</v>
      </c>
      <c r="X959" s="83">
        <v>0</v>
      </c>
      <c r="Y959" s="83">
        <v>8826804.4896000009</v>
      </c>
      <c r="Z959" s="83">
        <v>0</v>
      </c>
      <c r="AA959" s="83">
        <v>3030447.0498944102</v>
      </c>
      <c r="AB959" s="83">
        <v>8582623.3452000003</v>
      </c>
      <c r="AC959" s="83">
        <v>195926.16</v>
      </c>
      <c r="AD959" s="83">
        <v>0</v>
      </c>
      <c r="AE959" s="83">
        <v>111112.252079999</v>
      </c>
      <c r="AF959" s="83">
        <v>20447883.263999999</v>
      </c>
      <c r="AG959" s="83">
        <v>0</v>
      </c>
      <c r="AH959" s="83">
        <v>0</v>
      </c>
      <c r="AI959" s="83">
        <v>245733.46877758601</v>
      </c>
      <c r="AJ959" s="83">
        <v>0</v>
      </c>
      <c r="AK959" s="83">
        <v>11966434.0442129</v>
      </c>
      <c r="AL959" s="83">
        <v>0</v>
      </c>
      <c r="AM959" s="83">
        <v>0</v>
      </c>
      <c r="AN959" s="83">
        <v>53539774.742436498</v>
      </c>
      <c r="AO959" s="83">
        <v>11.519588305596301</v>
      </c>
      <c r="AP959" s="83">
        <v>215.15944661727801</v>
      </c>
    </row>
    <row r="960" spans="1:42" x14ac:dyDescent="0.2">
      <c r="A960" s="83" t="s">
        <v>377</v>
      </c>
      <c r="B960" s="83">
        <v>2048</v>
      </c>
      <c r="C960" s="83" t="s">
        <v>358</v>
      </c>
      <c r="D960" s="83" t="s">
        <v>297</v>
      </c>
      <c r="E960" s="83">
        <v>2560</v>
      </c>
      <c r="F960" s="83">
        <v>1345</v>
      </c>
      <c r="G960" s="83">
        <v>0</v>
      </c>
      <c r="H960" s="83">
        <v>2236.6</v>
      </c>
      <c r="I960" s="83">
        <v>207.67076842301799</v>
      </c>
      <c r="J960" s="83">
        <v>6684.2416999999996</v>
      </c>
      <c r="K960" s="83">
        <v>23.8</v>
      </c>
      <c r="L960" s="83">
        <v>4977.8</v>
      </c>
      <c r="M960" s="83">
        <v>1990.9218181818201</v>
      </c>
      <c r="N960" s="83">
        <v>0</v>
      </c>
      <c r="O960" s="83">
        <v>0</v>
      </c>
      <c r="P960" s="83">
        <v>949.09880444018302</v>
      </c>
      <c r="Q960" s="83">
        <v>0</v>
      </c>
      <c r="R960" s="83">
        <v>0</v>
      </c>
      <c r="S960" s="83">
        <v>0</v>
      </c>
      <c r="T960" s="83">
        <v>37</v>
      </c>
      <c r="U960" s="83">
        <v>8</v>
      </c>
      <c r="V960" s="83">
        <v>2193848.6070383298</v>
      </c>
      <c r="W960" s="83">
        <v>108929.89632</v>
      </c>
      <c r="X960" s="83">
        <v>0</v>
      </c>
      <c r="Y960" s="83">
        <v>7913308.6368000004</v>
      </c>
      <c r="Z960" s="83">
        <v>0</v>
      </c>
      <c r="AA960" s="83">
        <v>3026521.9748053802</v>
      </c>
      <c r="AB960" s="83">
        <v>5377076.0222679097</v>
      </c>
      <c r="AC960" s="83">
        <v>195926.16</v>
      </c>
      <c r="AD960" s="83">
        <v>0</v>
      </c>
      <c r="AE960" s="83">
        <v>111112.252079999</v>
      </c>
      <c r="AF960" s="83">
        <v>20447883.263999999</v>
      </c>
      <c r="AG960" s="83">
        <v>0</v>
      </c>
      <c r="AH960" s="83">
        <v>0</v>
      </c>
      <c r="AI960" s="83">
        <v>346901.79280035198</v>
      </c>
      <c r="AJ960" s="83">
        <v>0</v>
      </c>
      <c r="AK960" s="83">
        <v>23277790.896836098</v>
      </c>
      <c r="AL960" s="83">
        <v>0</v>
      </c>
      <c r="AM960" s="83">
        <v>0</v>
      </c>
      <c r="AN960" s="83">
        <v>62999299.502948098</v>
      </c>
      <c r="AO960" s="83">
        <v>9.4574753545536598</v>
      </c>
      <c r="AP960" s="83">
        <v>150.12032560950999</v>
      </c>
    </row>
    <row r="961" spans="1:42" x14ac:dyDescent="0.2">
      <c r="A961" s="83" t="s">
        <v>377</v>
      </c>
      <c r="B961" s="83">
        <v>2050</v>
      </c>
      <c r="C961" s="83" t="s">
        <v>358</v>
      </c>
      <c r="D961" s="83" t="s">
        <v>297</v>
      </c>
      <c r="E961" s="83">
        <v>2560</v>
      </c>
      <c r="F961" s="83">
        <v>1345</v>
      </c>
      <c r="G961" s="83">
        <v>0</v>
      </c>
      <c r="H961" s="83">
        <v>2236.6</v>
      </c>
      <c r="I961" s="83">
        <v>399.12733052642102</v>
      </c>
      <c r="J961" s="83">
        <v>4301.0129999999999</v>
      </c>
      <c r="K961" s="83">
        <v>23.8</v>
      </c>
      <c r="L961" s="83">
        <v>4977.8</v>
      </c>
      <c r="M961" s="83">
        <v>2057.5654545454499</v>
      </c>
      <c r="N961" s="83">
        <v>0</v>
      </c>
      <c r="O961" s="83">
        <v>0</v>
      </c>
      <c r="P961" s="83">
        <v>1035.15237152437</v>
      </c>
      <c r="Q961" s="83">
        <v>0</v>
      </c>
      <c r="R961" s="83">
        <v>0</v>
      </c>
      <c r="S961" s="83">
        <v>0</v>
      </c>
      <c r="T961" s="83">
        <v>37</v>
      </c>
      <c r="U961" s="83">
        <v>8</v>
      </c>
      <c r="V961" s="83">
        <v>350270.97164086101</v>
      </c>
      <c r="W961" s="83">
        <v>108929.89632</v>
      </c>
      <c r="X961" s="83">
        <v>0</v>
      </c>
      <c r="Y961" s="83">
        <v>7805670.0624000002</v>
      </c>
      <c r="Z961" s="83">
        <v>0</v>
      </c>
      <c r="AA961" s="83">
        <v>3167570.9011741402</v>
      </c>
      <c r="AB961" s="83">
        <v>5366458.9955759002</v>
      </c>
      <c r="AC961" s="83">
        <v>195926.16</v>
      </c>
      <c r="AD961" s="83">
        <v>0</v>
      </c>
      <c r="AE961" s="83">
        <v>111112.252079999</v>
      </c>
      <c r="AF961" s="83">
        <v>20447883.263999999</v>
      </c>
      <c r="AG961" s="83">
        <v>0</v>
      </c>
      <c r="AH961" s="83">
        <v>0</v>
      </c>
      <c r="AI961" s="83">
        <v>996550.63414810097</v>
      </c>
      <c r="AJ961" s="83">
        <v>0</v>
      </c>
      <c r="AK961" s="83">
        <v>16496404.973048801</v>
      </c>
      <c r="AL961" s="83">
        <v>0</v>
      </c>
      <c r="AM961" s="83">
        <v>0</v>
      </c>
      <c r="AN961" s="83">
        <v>55046778.110387802</v>
      </c>
      <c r="AO961" s="83">
        <v>9.3731701762886797</v>
      </c>
      <c r="AP961" s="83">
        <v>170.27645391874199</v>
      </c>
    </row>
    <row r="962" spans="1:42" x14ac:dyDescent="0.2">
      <c r="A962" s="83" t="s">
        <v>378</v>
      </c>
      <c r="B962" s="83">
        <v>2020</v>
      </c>
      <c r="C962" s="83" t="s">
        <v>358</v>
      </c>
      <c r="D962" s="83" t="s">
        <v>297</v>
      </c>
      <c r="E962" s="83">
        <v>0</v>
      </c>
      <c r="F962" s="83">
        <v>2499</v>
      </c>
      <c r="G962" s="83">
        <v>0</v>
      </c>
      <c r="H962" s="83">
        <v>10442.870133300499</v>
      </c>
      <c r="I962" s="83">
        <v>10</v>
      </c>
      <c r="J962" s="83">
        <v>0</v>
      </c>
      <c r="K962" s="83">
        <v>0</v>
      </c>
      <c r="L962" s="83">
        <v>5970.2</v>
      </c>
      <c r="M962" s="83">
        <v>243.12</v>
      </c>
      <c r="N962" s="83">
        <v>0</v>
      </c>
      <c r="O962" s="83">
        <v>0</v>
      </c>
      <c r="P962" s="83">
        <v>19.8</v>
      </c>
      <c r="Q962" s="83">
        <v>0</v>
      </c>
      <c r="R962" s="83">
        <v>0</v>
      </c>
      <c r="S962" s="83">
        <v>0</v>
      </c>
      <c r="T962" s="83">
        <v>0</v>
      </c>
      <c r="U962" s="83">
        <v>1915</v>
      </c>
      <c r="V962" s="83">
        <v>0</v>
      </c>
      <c r="W962" s="83">
        <v>0</v>
      </c>
      <c r="X962" s="83">
        <v>0</v>
      </c>
      <c r="Y962" s="83">
        <v>1040292.987871</v>
      </c>
      <c r="Z962" s="83">
        <v>0</v>
      </c>
      <c r="AA962" s="83">
        <v>349376.54514047998</v>
      </c>
      <c r="AB962" s="83">
        <v>26298751.255589399</v>
      </c>
      <c r="AC962" s="83">
        <v>10123629.094141601</v>
      </c>
      <c r="AD962" s="83">
        <v>0</v>
      </c>
      <c r="AE962" s="83">
        <v>0</v>
      </c>
      <c r="AF962" s="83">
        <v>0</v>
      </c>
      <c r="AG962" s="83">
        <v>1414787.5</v>
      </c>
      <c r="AH962" s="83">
        <v>0</v>
      </c>
      <c r="AI962" s="83">
        <v>22850.826257479999</v>
      </c>
      <c r="AJ962" s="83">
        <v>0</v>
      </c>
      <c r="AK962" s="83">
        <v>0</v>
      </c>
      <c r="AL962" s="83">
        <v>0</v>
      </c>
      <c r="AM962" s="83">
        <v>0</v>
      </c>
      <c r="AN962" s="83">
        <v>39249688.208999999</v>
      </c>
      <c r="AO962" s="83">
        <v>21.360092642688102</v>
      </c>
      <c r="AP962" s="83">
        <v>544.21050503505001</v>
      </c>
    </row>
    <row r="963" spans="1:42" x14ac:dyDescent="0.2">
      <c r="A963" s="83" t="s">
        <v>378</v>
      </c>
      <c r="B963" s="83">
        <v>2022</v>
      </c>
      <c r="C963" s="83" t="s">
        <v>358</v>
      </c>
      <c r="D963" s="83" t="s">
        <v>297</v>
      </c>
      <c r="E963" s="83">
        <v>0</v>
      </c>
      <c r="F963" s="83">
        <v>2499</v>
      </c>
      <c r="G963" s="83">
        <v>0</v>
      </c>
      <c r="H963" s="83">
        <v>10442.870133300499</v>
      </c>
      <c r="I963" s="83">
        <v>10</v>
      </c>
      <c r="J963" s="83">
        <v>0</v>
      </c>
      <c r="K963" s="83">
        <v>0</v>
      </c>
      <c r="L963" s="83">
        <v>5970.2</v>
      </c>
      <c r="M963" s="83">
        <v>432.60272727272599</v>
      </c>
      <c r="N963" s="83">
        <v>0</v>
      </c>
      <c r="O963" s="83">
        <v>0</v>
      </c>
      <c r="P963" s="83">
        <v>19.8</v>
      </c>
      <c r="Q963" s="83">
        <v>0</v>
      </c>
      <c r="R963" s="83">
        <v>0</v>
      </c>
      <c r="S963" s="83">
        <v>0</v>
      </c>
      <c r="T963" s="83">
        <v>0</v>
      </c>
      <c r="U963" s="83">
        <v>1915</v>
      </c>
      <c r="V963" s="83">
        <v>0</v>
      </c>
      <c r="W963" s="83">
        <v>0</v>
      </c>
      <c r="X963" s="83">
        <v>0</v>
      </c>
      <c r="Y963" s="83">
        <v>2236408.8879565899</v>
      </c>
      <c r="Z963" s="83">
        <v>0</v>
      </c>
      <c r="AA963" s="83">
        <v>621673.43810832</v>
      </c>
      <c r="AB963" s="83">
        <v>21051467.7349778</v>
      </c>
      <c r="AC963" s="83">
        <v>4193249.1854691301</v>
      </c>
      <c r="AD963" s="83">
        <v>0</v>
      </c>
      <c r="AE963" s="83">
        <v>0</v>
      </c>
      <c r="AF963" s="83">
        <v>0</v>
      </c>
      <c r="AG963" s="83">
        <v>855578.76923076902</v>
      </c>
      <c r="AH963" s="83">
        <v>0</v>
      </c>
      <c r="AI963" s="83">
        <v>22533.324919013899</v>
      </c>
      <c r="AJ963" s="83">
        <v>0</v>
      </c>
      <c r="AK963" s="83">
        <v>0</v>
      </c>
      <c r="AL963" s="83">
        <v>0</v>
      </c>
      <c r="AM963" s="83">
        <v>0</v>
      </c>
      <c r="AN963" s="83">
        <v>28980911.340661701</v>
      </c>
      <c r="AO963" s="83">
        <v>15.617751876231999</v>
      </c>
      <c r="AP963" s="83">
        <v>538.89788670377197</v>
      </c>
    </row>
    <row r="964" spans="1:42" x14ac:dyDescent="0.2">
      <c r="A964" s="83" t="s">
        <v>378</v>
      </c>
      <c r="B964" s="83">
        <v>2024</v>
      </c>
      <c r="C964" s="83" t="s">
        <v>358</v>
      </c>
      <c r="D964" s="83" t="s">
        <v>297</v>
      </c>
      <c r="E964" s="83">
        <v>0</v>
      </c>
      <c r="F964" s="83">
        <v>610</v>
      </c>
      <c r="G964" s="83">
        <v>0</v>
      </c>
      <c r="H964" s="83">
        <v>10442.870133300499</v>
      </c>
      <c r="I964" s="83">
        <v>10</v>
      </c>
      <c r="J964" s="83">
        <v>0</v>
      </c>
      <c r="K964" s="83">
        <v>0</v>
      </c>
      <c r="L964" s="83">
        <v>11279.698608504201</v>
      </c>
      <c r="M964" s="83">
        <v>674.39636363636396</v>
      </c>
      <c r="N964" s="83">
        <v>0</v>
      </c>
      <c r="O964" s="83">
        <v>0</v>
      </c>
      <c r="P964" s="83">
        <v>19.8</v>
      </c>
      <c r="Q964" s="83">
        <v>0</v>
      </c>
      <c r="R964" s="83">
        <v>0</v>
      </c>
      <c r="S964" s="83">
        <v>0</v>
      </c>
      <c r="T964" s="83">
        <v>0</v>
      </c>
      <c r="U964" s="83">
        <v>1915</v>
      </c>
      <c r="V964" s="83">
        <v>0</v>
      </c>
      <c r="W964" s="83">
        <v>0</v>
      </c>
      <c r="X964" s="83">
        <v>0</v>
      </c>
      <c r="Y964" s="83">
        <v>3322246.2207999998</v>
      </c>
      <c r="Z964" s="83">
        <v>0</v>
      </c>
      <c r="AA964" s="83">
        <v>969143.92720704002</v>
      </c>
      <c r="AB964" s="83">
        <v>53807950.7195687</v>
      </c>
      <c r="AC964" s="83">
        <v>1184803.4760992001</v>
      </c>
      <c r="AD964" s="83">
        <v>0</v>
      </c>
      <c r="AE964" s="83">
        <v>0</v>
      </c>
      <c r="AF964" s="83">
        <v>0</v>
      </c>
      <c r="AG964" s="83">
        <v>221756.66212969899</v>
      </c>
      <c r="AH964" s="83">
        <v>0</v>
      </c>
      <c r="AI964" s="83">
        <v>22218.141108566</v>
      </c>
      <c r="AJ964" s="83">
        <v>0</v>
      </c>
      <c r="AK964" s="83">
        <v>0</v>
      </c>
      <c r="AL964" s="83">
        <v>0</v>
      </c>
      <c r="AM964" s="83">
        <v>0</v>
      </c>
      <c r="AN964" s="83">
        <v>59528119.146913201</v>
      </c>
      <c r="AO964" s="83">
        <v>25.232609249384399</v>
      </c>
      <c r="AP964" s="83">
        <v>423.877145977201</v>
      </c>
    </row>
    <row r="965" spans="1:42" x14ac:dyDescent="0.2">
      <c r="A965" s="83" t="s">
        <v>378</v>
      </c>
      <c r="B965" s="83">
        <v>2026</v>
      </c>
      <c r="C965" s="83" t="s">
        <v>358</v>
      </c>
      <c r="D965" s="83" t="s">
        <v>297</v>
      </c>
      <c r="E965" s="83">
        <v>0</v>
      </c>
      <c r="F965" s="83">
        <v>610</v>
      </c>
      <c r="G965" s="83">
        <v>0</v>
      </c>
      <c r="H965" s="83">
        <v>9740.8701333004901</v>
      </c>
      <c r="I965" s="83">
        <v>10</v>
      </c>
      <c r="J965" s="83">
        <v>0</v>
      </c>
      <c r="K965" s="83">
        <v>0</v>
      </c>
      <c r="L965" s="83">
        <v>11279.698608504201</v>
      </c>
      <c r="M965" s="83">
        <v>1014.19727272726</v>
      </c>
      <c r="N965" s="83">
        <v>0</v>
      </c>
      <c r="O965" s="83">
        <v>0</v>
      </c>
      <c r="P965" s="83">
        <v>19.8</v>
      </c>
      <c r="Q965" s="83">
        <v>0</v>
      </c>
      <c r="R965" s="83">
        <v>0</v>
      </c>
      <c r="S965" s="83">
        <v>0</v>
      </c>
      <c r="T965" s="83">
        <v>0</v>
      </c>
      <c r="U965" s="83">
        <v>1915</v>
      </c>
      <c r="V965" s="83">
        <v>0</v>
      </c>
      <c r="W965" s="83">
        <v>0</v>
      </c>
      <c r="X965" s="83">
        <v>0</v>
      </c>
      <c r="Y965" s="83">
        <v>4118130.1055999999</v>
      </c>
      <c r="Z965" s="83">
        <v>0</v>
      </c>
      <c r="AA965" s="83">
        <v>1457456.1501988799</v>
      </c>
      <c r="AB965" s="83">
        <v>52019297.9571613</v>
      </c>
      <c r="AC965" s="83">
        <v>971173.311136581</v>
      </c>
      <c r="AD965" s="83">
        <v>0</v>
      </c>
      <c r="AE965" s="83">
        <v>0</v>
      </c>
      <c r="AF965" s="83">
        <v>0</v>
      </c>
      <c r="AG965" s="83">
        <v>0</v>
      </c>
      <c r="AH965" s="83">
        <v>0</v>
      </c>
      <c r="AI965" s="83">
        <v>21909.909882172</v>
      </c>
      <c r="AJ965" s="83">
        <v>0</v>
      </c>
      <c r="AK965" s="83">
        <v>0</v>
      </c>
      <c r="AL965" s="83">
        <v>0</v>
      </c>
      <c r="AM965" s="83">
        <v>0</v>
      </c>
      <c r="AN965" s="83">
        <v>58587967.433978997</v>
      </c>
      <c r="AO965" s="83">
        <v>24.7629965615352</v>
      </c>
      <c r="AP965" s="83">
        <v>422.66352027726202</v>
      </c>
    </row>
    <row r="966" spans="1:42" x14ac:dyDescent="0.2">
      <c r="A966" s="83" t="s">
        <v>378</v>
      </c>
      <c r="B966" s="83">
        <v>2028</v>
      </c>
      <c r="C966" s="83" t="s">
        <v>358</v>
      </c>
      <c r="D966" s="83" t="s">
        <v>297</v>
      </c>
      <c r="E966" s="83">
        <v>0</v>
      </c>
      <c r="F966" s="83">
        <v>610</v>
      </c>
      <c r="G966" s="83">
        <v>0</v>
      </c>
      <c r="H966" s="83">
        <v>9578.8701333004901</v>
      </c>
      <c r="I966" s="83">
        <v>1022.35863855376</v>
      </c>
      <c r="J966" s="83">
        <v>0</v>
      </c>
      <c r="K966" s="83">
        <v>0</v>
      </c>
      <c r="L966" s="83">
        <v>11279.698608504201</v>
      </c>
      <c r="M966" s="83">
        <v>1455.1490909090801</v>
      </c>
      <c r="N966" s="83">
        <v>0</v>
      </c>
      <c r="O966" s="83">
        <v>0</v>
      </c>
      <c r="P966" s="83">
        <v>204.91444999609601</v>
      </c>
      <c r="Q966" s="83">
        <v>0</v>
      </c>
      <c r="R966" s="83">
        <v>0</v>
      </c>
      <c r="S966" s="83">
        <v>0</v>
      </c>
      <c r="T966" s="83">
        <v>0</v>
      </c>
      <c r="U966" s="83">
        <v>1915</v>
      </c>
      <c r="V966" s="83">
        <v>439605.12357218901</v>
      </c>
      <c r="W966" s="83">
        <v>0</v>
      </c>
      <c r="X966" s="83">
        <v>0</v>
      </c>
      <c r="Y966" s="83">
        <v>4326196.1279999996</v>
      </c>
      <c r="Z966" s="83">
        <v>0</v>
      </c>
      <c r="AA966" s="83">
        <v>2091127.6819929599</v>
      </c>
      <c r="AB966" s="83">
        <v>50243631.952499099</v>
      </c>
      <c r="AC966" s="83">
        <v>839109.02367712301</v>
      </c>
      <c r="AD966" s="83">
        <v>0</v>
      </c>
      <c r="AE966" s="83">
        <v>0</v>
      </c>
      <c r="AF966" s="83">
        <v>0</v>
      </c>
      <c r="AG966" s="83">
        <v>0</v>
      </c>
      <c r="AH966" s="83">
        <v>0</v>
      </c>
      <c r="AI966" s="83">
        <v>2192551.2734567299</v>
      </c>
      <c r="AJ966" s="83">
        <v>0</v>
      </c>
      <c r="AK966" s="83">
        <v>0</v>
      </c>
      <c r="AL966" s="83">
        <v>0</v>
      </c>
      <c r="AM966" s="83">
        <v>0</v>
      </c>
      <c r="AN966" s="83">
        <v>60132221.183198102</v>
      </c>
      <c r="AO966" s="83">
        <v>24.056307910584501</v>
      </c>
      <c r="AP966" s="83">
        <v>400.05686530844702</v>
      </c>
    </row>
    <row r="967" spans="1:42" x14ac:dyDescent="0.2">
      <c r="A967" s="83" t="s">
        <v>378</v>
      </c>
      <c r="B967" s="83">
        <v>2030</v>
      </c>
      <c r="C967" s="83" t="s">
        <v>358</v>
      </c>
      <c r="D967" s="83" t="s">
        <v>297</v>
      </c>
      <c r="E967" s="83">
        <v>0</v>
      </c>
      <c r="F967" s="83">
        <v>610</v>
      </c>
      <c r="G967" s="83">
        <v>0</v>
      </c>
      <c r="H967" s="83">
        <v>9578.8701333004901</v>
      </c>
      <c r="I967" s="83">
        <v>4884.7236923076798</v>
      </c>
      <c r="J967" s="83">
        <v>0</v>
      </c>
      <c r="K967" s="83">
        <v>0</v>
      </c>
      <c r="L967" s="83">
        <v>10620.2252751376</v>
      </c>
      <c r="M967" s="83">
        <v>2085.7163636363598</v>
      </c>
      <c r="N967" s="83">
        <v>0</v>
      </c>
      <c r="O967" s="83">
        <v>0</v>
      </c>
      <c r="P967" s="83">
        <v>916.73987461904596</v>
      </c>
      <c r="Q967" s="83">
        <v>0</v>
      </c>
      <c r="R967" s="83">
        <v>0</v>
      </c>
      <c r="S967" s="83">
        <v>0</v>
      </c>
      <c r="T967" s="83">
        <v>0</v>
      </c>
      <c r="U967" s="83">
        <v>1915</v>
      </c>
      <c r="V967" s="83">
        <v>1813825.10368302</v>
      </c>
      <c r="W967" s="83">
        <v>0</v>
      </c>
      <c r="X967" s="83">
        <v>0</v>
      </c>
      <c r="Y967" s="83">
        <v>4190500.8960000002</v>
      </c>
      <c r="Z967" s="83">
        <v>0</v>
      </c>
      <c r="AA967" s="83">
        <v>2997286.8430003198</v>
      </c>
      <c r="AB967" s="83">
        <v>49329199.306840703</v>
      </c>
      <c r="AC967" s="83">
        <v>839109.02367712301</v>
      </c>
      <c r="AD967" s="83">
        <v>0</v>
      </c>
      <c r="AE967" s="83">
        <v>0</v>
      </c>
      <c r="AF967" s="83">
        <v>0</v>
      </c>
      <c r="AG967" s="83">
        <v>0</v>
      </c>
      <c r="AH967" s="83">
        <v>0</v>
      </c>
      <c r="AI967" s="83">
        <v>10813048.236385699</v>
      </c>
      <c r="AJ967" s="83">
        <v>0</v>
      </c>
      <c r="AK967" s="83">
        <v>0</v>
      </c>
      <c r="AL967" s="83">
        <v>0</v>
      </c>
      <c r="AM967" s="83">
        <v>0</v>
      </c>
      <c r="AN967" s="83">
        <v>69982969.409586906</v>
      </c>
      <c r="AO967" s="83">
        <v>23.408246076947599</v>
      </c>
      <c r="AP967" s="83">
        <v>334.48489360242598</v>
      </c>
    </row>
    <row r="968" spans="1:42" x14ac:dyDescent="0.2">
      <c r="A968" s="83" t="s">
        <v>378</v>
      </c>
      <c r="B968" s="83">
        <v>2032</v>
      </c>
      <c r="C968" s="83" t="s">
        <v>358</v>
      </c>
      <c r="D968" s="83" t="s">
        <v>297</v>
      </c>
      <c r="E968" s="83">
        <v>0</v>
      </c>
      <c r="F968" s="83">
        <v>610</v>
      </c>
      <c r="G968" s="83">
        <v>0</v>
      </c>
      <c r="H968" s="83">
        <v>9578.8701333004901</v>
      </c>
      <c r="I968" s="83">
        <v>4886.9584554625499</v>
      </c>
      <c r="J968" s="83">
        <v>0</v>
      </c>
      <c r="K968" s="83">
        <v>0</v>
      </c>
      <c r="L968" s="83">
        <v>10827.4993803463</v>
      </c>
      <c r="M968" s="83">
        <v>2695.26090909091</v>
      </c>
      <c r="N968" s="83">
        <v>0</v>
      </c>
      <c r="O968" s="83">
        <v>0</v>
      </c>
      <c r="P968" s="83">
        <v>917.87189999534496</v>
      </c>
      <c r="Q968" s="83">
        <v>0</v>
      </c>
      <c r="R968" s="83">
        <v>0</v>
      </c>
      <c r="S968" s="83">
        <v>0</v>
      </c>
      <c r="T968" s="83">
        <v>0</v>
      </c>
      <c r="U968" s="83">
        <v>1741</v>
      </c>
      <c r="V968" s="83">
        <v>362137.39476196002</v>
      </c>
      <c r="W968" s="83">
        <v>0</v>
      </c>
      <c r="X968" s="83">
        <v>0</v>
      </c>
      <c r="Y968" s="83">
        <v>3448394.51065813</v>
      </c>
      <c r="Z968" s="83">
        <v>0</v>
      </c>
      <c r="AA968" s="83">
        <v>3873235.21170768</v>
      </c>
      <c r="AB968" s="83">
        <v>51809299.257760003</v>
      </c>
      <c r="AC968" s="83">
        <v>839109.02367712301</v>
      </c>
      <c r="AD968" s="83">
        <v>0</v>
      </c>
      <c r="AE968" s="83">
        <v>0</v>
      </c>
      <c r="AF968" s="83">
        <v>0</v>
      </c>
      <c r="AG968" s="83">
        <v>0</v>
      </c>
      <c r="AH968" s="83">
        <v>0</v>
      </c>
      <c r="AI968" s="83">
        <v>12128387.3831266</v>
      </c>
      <c r="AJ968" s="83">
        <v>0</v>
      </c>
      <c r="AK968" s="83">
        <v>0</v>
      </c>
      <c r="AL968" s="83">
        <v>0</v>
      </c>
      <c r="AM968" s="83">
        <v>0</v>
      </c>
      <c r="AN968" s="83">
        <v>72460562.781691596</v>
      </c>
      <c r="AO968" s="83">
        <v>23.183077409860498</v>
      </c>
      <c r="AP968" s="83">
        <v>319.94062038554898</v>
      </c>
    </row>
    <row r="969" spans="1:42" x14ac:dyDescent="0.2">
      <c r="A969" s="83" t="s">
        <v>378</v>
      </c>
      <c r="B969" s="83">
        <v>2034</v>
      </c>
      <c r="C969" s="83" t="s">
        <v>358</v>
      </c>
      <c r="D969" s="83" t="s">
        <v>297</v>
      </c>
      <c r="E969" s="83">
        <v>0</v>
      </c>
      <c r="F969" s="83">
        <v>610</v>
      </c>
      <c r="G969" s="83">
        <v>0</v>
      </c>
      <c r="H969" s="83">
        <v>9578.8701333004901</v>
      </c>
      <c r="I969" s="83">
        <v>4888.6546180369796</v>
      </c>
      <c r="J969" s="83">
        <v>0</v>
      </c>
      <c r="K969" s="83">
        <v>0</v>
      </c>
      <c r="L969" s="83">
        <v>13271.7117944806</v>
      </c>
      <c r="M969" s="83">
        <v>2755.00909090909</v>
      </c>
      <c r="N969" s="83">
        <v>0</v>
      </c>
      <c r="O969" s="83">
        <v>0</v>
      </c>
      <c r="P969" s="83">
        <v>918.36904157159097</v>
      </c>
      <c r="Q969" s="83">
        <v>0</v>
      </c>
      <c r="R969" s="83">
        <v>0</v>
      </c>
      <c r="S969" s="83">
        <v>0</v>
      </c>
      <c r="T969" s="83">
        <v>0</v>
      </c>
      <c r="U969" s="83">
        <v>1055</v>
      </c>
      <c r="V969" s="83">
        <v>436845.08882020297</v>
      </c>
      <c r="W969" s="83">
        <v>0</v>
      </c>
      <c r="X969" s="83">
        <v>0</v>
      </c>
      <c r="Y969" s="83">
        <v>2936861.9912727298</v>
      </c>
      <c r="Z969" s="83">
        <v>0</v>
      </c>
      <c r="AA969" s="83">
        <v>3959096.5696463902</v>
      </c>
      <c r="AB969" s="83">
        <v>70104342.724733502</v>
      </c>
      <c r="AC969" s="83">
        <v>839109.02367712301</v>
      </c>
      <c r="AD969" s="83">
        <v>0</v>
      </c>
      <c r="AE969" s="83">
        <v>0</v>
      </c>
      <c r="AF969" s="83">
        <v>0</v>
      </c>
      <c r="AG969" s="83">
        <v>0</v>
      </c>
      <c r="AH969" s="83">
        <v>0</v>
      </c>
      <c r="AI969" s="83">
        <v>11963960.301524799</v>
      </c>
      <c r="AJ969" s="83">
        <v>0</v>
      </c>
      <c r="AK969" s="83">
        <v>0</v>
      </c>
      <c r="AL969" s="83">
        <v>0</v>
      </c>
      <c r="AM969" s="83">
        <v>0</v>
      </c>
      <c r="AN969" s="83">
        <v>90240215.6996748</v>
      </c>
      <c r="AO969" s="83">
        <v>28.988611613708802</v>
      </c>
      <c r="AP969" s="83">
        <v>321.23827928542102</v>
      </c>
    </row>
    <row r="970" spans="1:42" x14ac:dyDescent="0.2">
      <c r="A970" s="83" t="s">
        <v>378</v>
      </c>
      <c r="B970" s="83">
        <v>2036</v>
      </c>
      <c r="C970" s="83" t="s">
        <v>358</v>
      </c>
      <c r="D970" s="83" t="s">
        <v>297</v>
      </c>
      <c r="E970" s="83">
        <v>0</v>
      </c>
      <c r="F970" s="83">
        <v>610</v>
      </c>
      <c r="G970" s="83">
        <v>0</v>
      </c>
      <c r="H970" s="83">
        <v>9578.8701333004901</v>
      </c>
      <c r="I970" s="83">
        <v>5294.5614345891599</v>
      </c>
      <c r="J970" s="83">
        <v>0</v>
      </c>
      <c r="K970" s="83">
        <v>0</v>
      </c>
      <c r="L970" s="83">
        <v>13902.206545130201</v>
      </c>
      <c r="M970" s="83">
        <v>2813.00909090909</v>
      </c>
      <c r="N970" s="83">
        <v>0</v>
      </c>
      <c r="O970" s="83">
        <v>0</v>
      </c>
      <c r="P970" s="83">
        <v>993.990723852212</v>
      </c>
      <c r="Q970" s="83">
        <v>0</v>
      </c>
      <c r="R970" s="83">
        <v>0</v>
      </c>
      <c r="S970" s="83">
        <v>0</v>
      </c>
      <c r="T970" s="83">
        <v>0</v>
      </c>
      <c r="U970" s="83">
        <v>552</v>
      </c>
      <c r="V970" s="83">
        <v>621724.63624973898</v>
      </c>
      <c r="W970" s="83">
        <v>0</v>
      </c>
      <c r="X970" s="83">
        <v>0</v>
      </c>
      <c r="Y970" s="83">
        <v>2830342.39198572</v>
      </c>
      <c r="Z970" s="83">
        <v>0</v>
      </c>
      <c r="AA970" s="83">
        <v>4042445.6960783899</v>
      </c>
      <c r="AB970" s="83">
        <v>73788469.605152905</v>
      </c>
      <c r="AC970" s="83">
        <v>839109.02367712301</v>
      </c>
      <c r="AD970" s="83">
        <v>0</v>
      </c>
      <c r="AE970" s="83">
        <v>0</v>
      </c>
      <c r="AF970" s="83">
        <v>0</v>
      </c>
      <c r="AG970" s="83">
        <v>0</v>
      </c>
      <c r="AH970" s="83">
        <v>0</v>
      </c>
      <c r="AI970" s="83">
        <v>12831526.2219321</v>
      </c>
      <c r="AJ970" s="83">
        <v>0</v>
      </c>
      <c r="AK970" s="83">
        <v>0</v>
      </c>
      <c r="AL970" s="83">
        <v>0</v>
      </c>
      <c r="AM970" s="83">
        <v>0</v>
      </c>
      <c r="AN970" s="83">
        <v>94953617.575075999</v>
      </c>
      <c r="AO970" s="83">
        <v>30.0980735720151</v>
      </c>
      <c r="AP970" s="83">
        <v>316.97658647094403</v>
      </c>
    </row>
    <row r="971" spans="1:42" x14ac:dyDescent="0.2">
      <c r="A971" s="83" t="s">
        <v>378</v>
      </c>
      <c r="B971" s="83">
        <v>2038</v>
      </c>
      <c r="C971" s="83" t="s">
        <v>358</v>
      </c>
      <c r="D971" s="83" t="s">
        <v>297</v>
      </c>
      <c r="E971" s="83">
        <v>0</v>
      </c>
      <c r="F971" s="83">
        <v>610</v>
      </c>
      <c r="G971" s="83">
        <v>0</v>
      </c>
      <c r="H971" s="83">
        <v>9578.8701333004901</v>
      </c>
      <c r="I971" s="83">
        <v>5312.8294656245398</v>
      </c>
      <c r="J971" s="83">
        <v>0</v>
      </c>
      <c r="K971" s="83">
        <v>0</v>
      </c>
      <c r="L971" s="83">
        <v>14527.3678437453</v>
      </c>
      <c r="M971" s="83">
        <v>2869.88</v>
      </c>
      <c r="N971" s="83">
        <v>0</v>
      </c>
      <c r="O971" s="83">
        <v>0</v>
      </c>
      <c r="P971" s="83">
        <v>996.26283668130395</v>
      </c>
      <c r="Q971" s="83">
        <v>0</v>
      </c>
      <c r="R971" s="83">
        <v>0</v>
      </c>
      <c r="S971" s="83">
        <v>0</v>
      </c>
      <c r="T971" s="83">
        <v>0</v>
      </c>
      <c r="U971" s="83">
        <v>552</v>
      </c>
      <c r="V971" s="83">
        <v>446577.41810617398</v>
      </c>
      <c r="W971" s="83">
        <v>0</v>
      </c>
      <c r="X971" s="83">
        <v>0</v>
      </c>
      <c r="Y971" s="83">
        <v>2678192.95527273</v>
      </c>
      <c r="Z971" s="83">
        <v>0</v>
      </c>
      <c r="AA971" s="83">
        <v>4124172.2580115199</v>
      </c>
      <c r="AB971" s="83">
        <v>76968565.546965495</v>
      </c>
      <c r="AC971" s="83">
        <v>839109.02367712301</v>
      </c>
      <c r="AD971" s="83">
        <v>0</v>
      </c>
      <c r="AE971" s="83">
        <v>0</v>
      </c>
      <c r="AF971" s="83">
        <v>0</v>
      </c>
      <c r="AG971" s="83">
        <v>0</v>
      </c>
      <c r="AH971" s="83">
        <v>0</v>
      </c>
      <c r="AI971" s="83">
        <v>12728164.017978299</v>
      </c>
      <c r="AJ971" s="83">
        <v>0</v>
      </c>
      <c r="AK971" s="83">
        <v>0</v>
      </c>
      <c r="AL971" s="83">
        <v>0</v>
      </c>
      <c r="AM971" s="83">
        <v>0</v>
      </c>
      <c r="AN971" s="83">
        <v>97784781.220011503</v>
      </c>
      <c r="AO971" s="83">
        <v>31.038441517574199</v>
      </c>
      <c r="AP971" s="83">
        <v>317.41587116443998</v>
      </c>
    </row>
    <row r="972" spans="1:42" x14ac:dyDescent="0.2">
      <c r="A972" s="83" t="s">
        <v>378</v>
      </c>
      <c r="B972" s="83">
        <v>2040</v>
      </c>
      <c r="C972" s="83" t="s">
        <v>358</v>
      </c>
      <c r="D972" s="83" t="s">
        <v>297</v>
      </c>
      <c r="E972" s="83">
        <v>0</v>
      </c>
      <c r="F972" s="83">
        <v>610</v>
      </c>
      <c r="G972" s="83">
        <v>0</v>
      </c>
      <c r="H972" s="83">
        <v>9578.8701333004901</v>
      </c>
      <c r="I972" s="83">
        <v>5312.8294656245398</v>
      </c>
      <c r="J972" s="83">
        <v>0</v>
      </c>
      <c r="K972" s="83">
        <v>0</v>
      </c>
      <c r="L972" s="83">
        <v>14527.3678437453</v>
      </c>
      <c r="M972" s="83">
        <v>2940.85</v>
      </c>
      <c r="N972" s="83">
        <v>0</v>
      </c>
      <c r="O972" s="83">
        <v>0</v>
      </c>
      <c r="P972" s="83">
        <v>996.82805630891096</v>
      </c>
      <c r="Q972" s="83">
        <v>0</v>
      </c>
      <c r="R972" s="83">
        <v>0</v>
      </c>
      <c r="S972" s="83">
        <v>0</v>
      </c>
      <c r="T972" s="83">
        <v>0</v>
      </c>
      <c r="U972" s="83">
        <v>552</v>
      </c>
      <c r="V972" s="83">
        <v>506141.83915270702</v>
      </c>
      <c r="W972" s="83">
        <v>0</v>
      </c>
      <c r="X972" s="83">
        <v>0</v>
      </c>
      <c r="Y972" s="83">
        <v>2134818.7080000001</v>
      </c>
      <c r="Z972" s="83">
        <v>0</v>
      </c>
      <c r="AA972" s="83">
        <v>4226159.9735784</v>
      </c>
      <c r="AB972" s="83">
        <v>74621738.5366579</v>
      </c>
      <c r="AC972" s="83">
        <v>839109.02367712301</v>
      </c>
      <c r="AD972" s="83">
        <v>0</v>
      </c>
      <c r="AE972" s="83">
        <v>0</v>
      </c>
      <c r="AF972" s="83">
        <v>0</v>
      </c>
      <c r="AG972" s="83">
        <v>0</v>
      </c>
      <c r="AH972" s="83">
        <v>0</v>
      </c>
      <c r="AI972" s="83">
        <v>12550826.007621</v>
      </c>
      <c r="AJ972" s="83">
        <v>0</v>
      </c>
      <c r="AK972" s="83">
        <v>0</v>
      </c>
      <c r="AL972" s="83">
        <v>0</v>
      </c>
      <c r="AM972" s="83">
        <v>0</v>
      </c>
      <c r="AN972" s="83">
        <v>94878794.088687196</v>
      </c>
      <c r="AO972" s="83">
        <v>29.6149189164537</v>
      </c>
      <c r="AP972" s="83">
        <v>312.134225575963</v>
      </c>
    </row>
    <row r="973" spans="1:42" x14ac:dyDescent="0.2">
      <c r="A973" s="83" t="s">
        <v>378</v>
      </c>
      <c r="B973" s="83">
        <v>2042</v>
      </c>
      <c r="C973" s="83" t="s">
        <v>358</v>
      </c>
      <c r="D973" s="83" t="s">
        <v>297</v>
      </c>
      <c r="E973" s="83">
        <v>0</v>
      </c>
      <c r="F973" s="83">
        <v>610</v>
      </c>
      <c r="G973" s="83">
        <v>0</v>
      </c>
      <c r="H973" s="83">
        <v>9578.8701333004901</v>
      </c>
      <c r="I973" s="83">
        <v>11504.294782901999</v>
      </c>
      <c r="J973" s="83">
        <v>0</v>
      </c>
      <c r="K973" s="83">
        <v>0</v>
      </c>
      <c r="L973" s="83">
        <v>14527.3678437453</v>
      </c>
      <c r="M973" s="83">
        <v>2996.4536363636398</v>
      </c>
      <c r="N973" s="83">
        <v>0</v>
      </c>
      <c r="O973" s="83">
        <v>0</v>
      </c>
      <c r="P973" s="83">
        <v>1627.7764652958599</v>
      </c>
      <c r="Q973" s="83">
        <v>0</v>
      </c>
      <c r="R973" s="83">
        <v>0</v>
      </c>
      <c r="S973" s="83">
        <v>0</v>
      </c>
      <c r="T973" s="83">
        <v>0</v>
      </c>
      <c r="U973" s="83">
        <v>552</v>
      </c>
      <c r="V973" s="83">
        <v>2060379.17179633</v>
      </c>
      <c r="W973" s="83">
        <v>0</v>
      </c>
      <c r="X973" s="83">
        <v>0</v>
      </c>
      <c r="Y973" s="83">
        <v>1556245.89316734</v>
      </c>
      <c r="Z973" s="83">
        <v>0</v>
      </c>
      <c r="AA973" s="83">
        <v>4306065.3962913603</v>
      </c>
      <c r="AB973" s="83">
        <v>60027928.914530598</v>
      </c>
      <c r="AC973" s="83">
        <v>839109.02367712301</v>
      </c>
      <c r="AD973" s="83">
        <v>0</v>
      </c>
      <c r="AE973" s="83">
        <v>0</v>
      </c>
      <c r="AF973" s="83">
        <v>0</v>
      </c>
      <c r="AG973" s="83">
        <v>0</v>
      </c>
      <c r="AH973" s="83">
        <v>0</v>
      </c>
      <c r="AI973" s="83">
        <v>27615453.980417699</v>
      </c>
      <c r="AJ973" s="83">
        <v>0</v>
      </c>
      <c r="AK973" s="83">
        <v>0</v>
      </c>
      <c r="AL973" s="83">
        <v>0</v>
      </c>
      <c r="AM973" s="83">
        <v>0</v>
      </c>
      <c r="AN973" s="83">
        <v>96405182.379880607</v>
      </c>
      <c r="AO973" s="83">
        <v>23.691818339184699</v>
      </c>
      <c r="AP973" s="83">
        <v>245.75253896443101</v>
      </c>
    </row>
    <row r="974" spans="1:42" x14ac:dyDescent="0.2">
      <c r="A974" s="83" t="s">
        <v>378</v>
      </c>
      <c r="B974" s="83">
        <v>2044</v>
      </c>
      <c r="C974" s="83" t="s">
        <v>358</v>
      </c>
      <c r="D974" s="83" t="s">
        <v>297</v>
      </c>
      <c r="E974" s="83">
        <v>0</v>
      </c>
      <c r="F974" s="83">
        <v>610</v>
      </c>
      <c r="G974" s="83">
        <v>0</v>
      </c>
      <c r="H974" s="83">
        <v>9578.8701333004901</v>
      </c>
      <c r="I974" s="83">
        <v>11504.294782901999</v>
      </c>
      <c r="J974" s="83">
        <v>0</v>
      </c>
      <c r="K974" s="83">
        <v>0</v>
      </c>
      <c r="L974" s="83">
        <v>14527.3678437453</v>
      </c>
      <c r="M974" s="83">
        <v>3067.3272727272602</v>
      </c>
      <c r="N974" s="83">
        <v>0</v>
      </c>
      <c r="O974" s="83">
        <v>0</v>
      </c>
      <c r="P974" s="83">
        <v>1443.8799969888901</v>
      </c>
      <c r="Q974" s="83">
        <v>0</v>
      </c>
      <c r="R974" s="83">
        <v>0</v>
      </c>
      <c r="S974" s="83">
        <v>0</v>
      </c>
      <c r="T974" s="83">
        <v>0</v>
      </c>
      <c r="U974" s="83">
        <v>0</v>
      </c>
      <c r="V974" s="83">
        <v>1225956.6771980999</v>
      </c>
      <c r="W974" s="83">
        <v>0</v>
      </c>
      <c r="X974" s="83">
        <v>0</v>
      </c>
      <c r="Y974" s="83">
        <v>1986374.3784</v>
      </c>
      <c r="Z974" s="83">
        <v>0</v>
      </c>
      <c r="AA974" s="83">
        <v>4407914.6321184002</v>
      </c>
      <c r="AB974" s="83">
        <v>63556260.537707798</v>
      </c>
      <c r="AC974" s="83">
        <v>839109.02367712301</v>
      </c>
      <c r="AD974" s="83">
        <v>0</v>
      </c>
      <c r="AE974" s="83">
        <v>0</v>
      </c>
      <c r="AF974" s="83">
        <v>0</v>
      </c>
      <c r="AG974" s="83">
        <v>0</v>
      </c>
      <c r="AH974" s="83">
        <v>0</v>
      </c>
      <c r="AI974" s="83">
        <v>27710447.5529707</v>
      </c>
      <c r="AJ974" s="83">
        <v>0</v>
      </c>
      <c r="AK974" s="83">
        <v>0</v>
      </c>
      <c r="AL974" s="83">
        <v>0</v>
      </c>
      <c r="AM974" s="83">
        <v>0</v>
      </c>
      <c r="AN974" s="83">
        <v>99726062.802072197</v>
      </c>
      <c r="AO974" s="83">
        <v>25.415382927918198</v>
      </c>
      <c r="AP974" s="83">
        <v>254.85196360715099</v>
      </c>
    </row>
    <row r="975" spans="1:42" x14ac:dyDescent="0.2">
      <c r="A975" s="83" t="s">
        <v>378</v>
      </c>
      <c r="B975" s="83">
        <v>2046</v>
      </c>
      <c r="C975" s="83" t="s">
        <v>358</v>
      </c>
      <c r="D975" s="83" t="s">
        <v>297</v>
      </c>
      <c r="E975" s="83">
        <v>0</v>
      </c>
      <c r="F975" s="83">
        <v>610</v>
      </c>
      <c r="G975" s="83">
        <v>0</v>
      </c>
      <c r="H975" s="83">
        <v>9578.8701333004901</v>
      </c>
      <c r="I975" s="83">
        <v>11504.8557550819</v>
      </c>
      <c r="J975" s="83">
        <v>0</v>
      </c>
      <c r="K975" s="83">
        <v>0</v>
      </c>
      <c r="L975" s="83">
        <v>14054.167843745299</v>
      </c>
      <c r="M975" s="83">
        <v>3173.82</v>
      </c>
      <c r="N975" s="83">
        <v>0</v>
      </c>
      <c r="O975" s="83">
        <v>0</v>
      </c>
      <c r="P975" s="83">
        <v>732.74192609911097</v>
      </c>
      <c r="Q975" s="83">
        <v>0</v>
      </c>
      <c r="R975" s="83">
        <v>0</v>
      </c>
      <c r="S975" s="83">
        <v>0</v>
      </c>
      <c r="T975" s="83">
        <v>0</v>
      </c>
      <c r="U975" s="83">
        <v>0</v>
      </c>
      <c r="V975" s="83">
        <v>545005.33215233905</v>
      </c>
      <c r="W975" s="83">
        <v>0</v>
      </c>
      <c r="X975" s="83">
        <v>0</v>
      </c>
      <c r="Y975" s="83">
        <v>2023146.45586035</v>
      </c>
      <c r="Z975" s="83">
        <v>0</v>
      </c>
      <c r="AA975" s="83">
        <v>4560950.4215932796</v>
      </c>
      <c r="AB975" s="83">
        <v>60920646.307495199</v>
      </c>
      <c r="AC975" s="83">
        <v>839109.02367712301</v>
      </c>
      <c r="AD975" s="83">
        <v>0</v>
      </c>
      <c r="AE975" s="83">
        <v>0</v>
      </c>
      <c r="AF975" s="83">
        <v>0</v>
      </c>
      <c r="AG975" s="83">
        <v>0</v>
      </c>
      <c r="AH975" s="83">
        <v>0</v>
      </c>
      <c r="AI975" s="83">
        <v>27326490.320161901</v>
      </c>
      <c r="AJ975" s="83">
        <v>0</v>
      </c>
      <c r="AK975" s="83">
        <v>0</v>
      </c>
      <c r="AL975" s="83">
        <v>0</v>
      </c>
      <c r="AM975" s="83">
        <v>0</v>
      </c>
      <c r="AN975" s="83">
        <v>96215347.860940203</v>
      </c>
      <c r="AO975" s="83">
        <v>24.509343420761098</v>
      </c>
      <c r="AP975" s="83">
        <v>254.73423903413499</v>
      </c>
    </row>
    <row r="976" spans="1:42" x14ac:dyDescent="0.2">
      <c r="A976" s="83" t="s">
        <v>378</v>
      </c>
      <c r="B976" s="83">
        <v>2048</v>
      </c>
      <c r="C976" s="83" t="s">
        <v>358</v>
      </c>
      <c r="D976" s="83" t="s">
        <v>297</v>
      </c>
      <c r="E976" s="83">
        <v>0</v>
      </c>
      <c r="F976" s="83">
        <v>610</v>
      </c>
      <c r="G976" s="83">
        <v>0</v>
      </c>
      <c r="H976" s="83">
        <v>9251.8701333004901</v>
      </c>
      <c r="I976" s="83">
        <v>11495.1252795173</v>
      </c>
      <c r="J976" s="83">
        <v>0</v>
      </c>
      <c r="K976" s="83">
        <v>0</v>
      </c>
      <c r="L976" s="83">
        <v>13883.641177112</v>
      </c>
      <c r="M976" s="83">
        <v>3222.50727272727</v>
      </c>
      <c r="N976" s="83">
        <v>0</v>
      </c>
      <c r="O976" s="83">
        <v>0</v>
      </c>
      <c r="P976" s="83">
        <v>732.09372993554905</v>
      </c>
      <c r="Q976" s="83">
        <v>0</v>
      </c>
      <c r="R976" s="83">
        <v>0</v>
      </c>
      <c r="S976" s="83">
        <v>0</v>
      </c>
      <c r="T976" s="83">
        <v>0</v>
      </c>
      <c r="U976" s="83">
        <v>0</v>
      </c>
      <c r="V976" s="83">
        <v>179351.04448519301</v>
      </c>
      <c r="W976" s="83">
        <v>0</v>
      </c>
      <c r="X976" s="83">
        <v>0</v>
      </c>
      <c r="Y976" s="83">
        <v>1136592.6503999999</v>
      </c>
      <c r="Z976" s="83">
        <v>0</v>
      </c>
      <c r="AA976" s="83">
        <v>4630916.1161905602</v>
      </c>
      <c r="AB976" s="83">
        <v>52805851.0964453</v>
      </c>
      <c r="AC976" s="83">
        <v>810463.82367712294</v>
      </c>
      <c r="AD976" s="83">
        <v>0</v>
      </c>
      <c r="AE976" s="83">
        <v>0</v>
      </c>
      <c r="AF976" s="83">
        <v>0</v>
      </c>
      <c r="AG976" s="83">
        <v>0</v>
      </c>
      <c r="AH976" s="83">
        <v>0</v>
      </c>
      <c r="AI976" s="83">
        <v>26926353.2001688</v>
      </c>
      <c r="AJ976" s="83">
        <v>0</v>
      </c>
      <c r="AK976" s="83">
        <v>0</v>
      </c>
      <c r="AL976" s="83">
        <v>0</v>
      </c>
      <c r="AM976" s="83">
        <v>0</v>
      </c>
      <c r="AN976" s="83">
        <v>86489527.931366995</v>
      </c>
      <c r="AO976" s="83">
        <v>20.6301132270039</v>
      </c>
      <c r="AP976" s="83">
        <v>238.527295967839</v>
      </c>
    </row>
    <row r="977" spans="1:42" x14ac:dyDescent="0.2">
      <c r="A977" s="83" t="s">
        <v>378</v>
      </c>
      <c r="B977" s="83">
        <v>2050</v>
      </c>
      <c r="C977" s="83" t="s">
        <v>358</v>
      </c>
      <c r="D977" s="83" t="s">
        <v>297</v>
      </c>
      <c r="E977" s="83">
        <v>0</v>
      </c>
      <c r="F977" s="83">
        <v>610</v>
      </c>
      <c r="G977" s="83">
        <v>0</v>
      </c>
      <c r="H977" s="83">
        <v>10674.1804179603</v>
      </c>
      <c r="I977" s="83">
        <v>15251.766859740101</v>
      </c>
      <c r="J977" s="83">
        <v>0</v>
      </c>
      <c r="K977" s="83">
        <v>0</v>
      </c>
      <c r="L977" s="83">
        <v>13883.641177112</v>
      </c>
      <c r="M977" s="83">
        <v>3313.0481818181702</v>
      </c>
      <c r="N977" s="83">
        <v>0</v>
      </c>
      <c r="O977" s="83">
        <v>0</v>
      </c>
      <c r="P977" s="83">
        <v>1282.3936622333999</v>
      </c>
      <c r="Q977" s="83">
        <v>0</v>
      </c>
      <c r="R977" s="83">
        <v>0</v>
      </c>
      <c r="S977" s="83">
        <v>0</v>
      </c>
      <c r="T977" s="83">
        <v>0</v>
      </c>
      <c r="U977" s="83">
        <v>0</v>
      </c>
      <c r="V977" s="83">
        <v>879111.57816399005</v>
      </c>
      <c r="W977" s="83">
        <v>0</v>
      </c>
      <c r="X977" s="83">
        <v>0</v>
      </c>
      <c r="Y977" s="83">
        <v>1026148.4904</v>
      </c>
      <c r="Z977" s="83">
        <v>0</v>
      </c>
      <c r="AA977" s="83">
        <v>4761028.82382192</v>
      </c>
      <c r="AB977" s="83">
        <v>51847550.333275497</v>
      </c>
      <c r="AC977" s="83">
        <v>935058.20461332495</v>
      </c>
      <c r="AD977" s="83">
        <v>0</v>
      </c>
      <c r="AE977" s="83">
        <v>0</v>
      </c>
      <c r="AF977" s="83">
        <v>0</v>
      </c>
      <c r="AG977" s="83">
        <v>0</v>
      </c>
      <c r="AH977" s="83">
        <v>0</v>
      </c>
      <c r="AI977" s="83">
        <v>35814568.222562</v>
      </c>
      <c r="AJ977" s="83">
        <v>0</v>
      </c>
      <c r="AK977" s="83">
        <v>0</v>
      </c>
      <c r="AL977" s="83">
        <v>0</v>
      </c>
      <c r="AM977" s="83">
        <v>0</v>
      </c>
      <c r="AN977" s="83">
        <v>95263465.6528368</v>
      </c>
      <c r="AO977" s="83">
        <v>20.238245774016399</v>
      </c>
      <c r="AP977" s="83">
        <v>212.44498754401201</v>
      </c>
    </row>
    <row r="978" spans="1:42" x14ac:dyDescent="0.2">
      <c r="A978" s="83" t="s">
        <v>379</v>
      </c>
      <c r="B978" s="83">
        <v>2020</v>
      </c>
      <c r="C978" s="83" t="s">
        <v>349</v>
      </c>
      <c r="D978" s="83" t="s">
        <v>297</v>
      </c>
      <c r="E978" s="83">
        <v>0</v>
      </c>
      <c r="F978" s="83">
        <v>0</v>
      </c>
      <c r="G978" s="83">
        <v>0</v>
      </c>
      <c r="H978" s="83">
        <v>978</v>
      </c>
      <c r="I978" s="83">
        <v>46.5</v>
      </c>
      <c r="J978" s="83">
        <v>1755.69999999999</v>
      </c>
      <c r="K978" s="83">
        <v>18</v>
      </c>
      <c r="L978" s="83">
        <v>507.3</v>
      </c>
      <c r="M978" s="83">
        <v>47.863636363636303</v>
      </c>
      <c r="N978" s="83">
        <v>0</v>
      </c>
      <c r="O978" s="83">
        <v>0</v>
      </c>
      <c r="P978" s="83">
        <v>0</v>
      </c>
      <c r="Q978" s="83">
        <v>0</v>
      </c>
      <c r="R978" s="83">
        <v>0</v>
      </c>
      <c r="S978" s="83">
        <v>0</v>
      </c>
      <c r="T978" s="83">
        <v>6.66</v>
      </c>
      <c r="U978" s="83">
        <v>138.5</v>
      </c>
      <c r="V978" s="83">
        <v>0</v>
      </c>
      <c r="W978" s="83">
        <v>82383.955199999997</v>
      </c>
      <c r="X978" s="83">
        <v>0</v>
      </c>
      <c r="Y978" s="83">
        <v>0</v>
      </c>
      <c r="Z978" s="83">
        <v>0</v>
      </c>
      <c r="AA978" s="83">
        <v>65520.127178999901</v>
      </c>
      <c r="AB978" s="83">
        <v>2846624.3376484802</v>
      </c>
      <c r="AC978" s="83">
        <v>118762.364804328</v>
      </c>
      <c r="AD978" s="83">
        <v>0</v>
      </c>
      <c r="AE978" s="83">
        <v>16872.325185599999</v>
      </c>
      <c r="AF978" s="83">
        <v>0</v>
      </c>
      <c r="AG978" s="83">
        <v>3594.3249999999998</v>
      </c>
      <c r="AH978" s="83">
        <v>0</v>
      </c>
      <c r="AI978" s="83">
        <v>96804.451732723101</v>
      </c>
      <c r="AJ978" s="83">
        <v>0</v>
      </c>
      <c r="AK978" s="83">
        <v>5138807.26804714</v>
      </c>
      <c r="AL978" s="83">
        <v>0</v>
      </c>
      <c r="AM978" s="83">
        <v>0</v>
      </c>
      <c r="AN978" s="83">
        <v>8369369.1547972802</v>
      </c>
      <c r="AO978" s="83">
        <v>1.21227954671309</v>
      </c>
      <c r="AP978" s="83">
        <v>144.84718313783699</v>
      </c>
    </row>
    <row r="979" spans="1:42" x14ac:dyDescent="0.2">
      <c r="A979" s="83" t="s">
        <v>379</v>
      </c>
      <c r="B979" s="83">
        <v>2022</v>
      </c>
      <c r="C979" s="83" t="s">
        <v>349</v>
      </c>
      <c r="D979" s="83" t="s">
        <v>297</v>
      </c>
      <c r="E979" s="83">
        <v>0</v>
      </c>
      <c r="F979" s="83">
        <v>0</v>
      </c>
      <c r="G979" s="83">
        <v>0</v>
      </c>
      <c r="H979" s="83">
        <v>974.9</v>
      </c>
      <c r="I979" s="83">
        <v>46.5</v>
      </c>
      <c r="J979" s="83">
        <v>2155.6999999999998</v>
      </c>
      <c r="K979" s="83">
        <v>18</v>
      </c>
      <c r="L979" s="83">
        <v>507.3</v>
      </c>
      <c r="M979" s="83">
        <v>51.679090909090903</v>
      </c>
      <c r="N979" s="83">
        <v>0</v>
      </c>
      <c r="O979" s="83">
        <v>0</v>
      </c>
      <c r="P979" s="83">
        <v>0</v>
      </c>
      <c r="Q979" s="83">
        <v>0</v>
      </c>
      <c r="R979" s="83">
        <v>0</v>
      </c>
      <c r="S979" s="83">
        <v>0</v>
      </c>
      <c r="T979" s="83">
        <v>6.66</v>
      </c>
      <c r="U979" s="83">
        <v>138.5</v>
      </c>
      <c r="V979" s="83">
        <v>0</v>
      </c>
      <c r="W979" s="83">
        <v>82383.955199999997</v>
      </c>
      <c r="X979" s="83">
        <v>0</v>
      </c>
      <c r="Y979" s="83">
        <v>0</v>
      </c>
      <c r="Z979" s="83">
        <v>0</v>
      </c>
      <c r="AA979" s="83">
        <v>70743.070650420006</v>
      </c>
      <c r="AB979" s="83">
        <v>2001815.34487742</v>
      </c>
      <c r="AC979" s="83">
        <v>117907.846754545</v>
      </c>
      <c r="AD979" s="83">
        <v>0</v>
      </c>
      <c r="AE979" s="83">
        <v>16872.325185599999</v>
      </c>
      <c r="AF979" s="83">
        <v>0</v>
      </c>
      <c r="AG979" s="83">
        <v>2211.8923076923102</v>
      </c>
      <c r="AH979" s="83">
        <v>0</v>
      </c>
      <c r="AI979" s="83">
        <v>95455.511315277807</v>
      </c>
      <c r="AJ979" s="83">
        <v>0</v>
      </c>
      <c r="AK979" s="83">
        <v>6582320.4418909503</v>
      </c>
      <c r="AL979" s="83">
        <v>0</v>
      </c>
      <c r="AM979" s="83">
        <v>0</v>
      </c>
      <c r="AN979" s="83">
        <v>8969710.3881819006</v>
      </c>
      <c r="AO979" s="83">
        <v>0.84945085699169498</v>
      </c>
      <c r="AP979" s="83">
        <v>94.702149816441604</v>
      </c>
    </row>
    <row r="980" spans="1:42" x14ac:dyDescent="0.2">
      <c r="A980" s="83" t="s">
        <v>379</v>
      </c>
      <c r="B980" s="83">
        <v>2024</v>
      </c>
      <c r="C980" s="83" t="s">
        <v>349</v>
      </c>
      <c r="D980" s="83" t="s">
        <v>297</v>
      </c>
      <c r="E980" s="83">
        <v>0</v>
      </c>
      <c r="F980" s="83">
        <v>0</v>
      </c>
      <c r="G980" s="83">
        <v>0</v>
      </c>
      <c r="H980" s="83">
        <v>969</v>
      </c>
      <c r="I980" s="83">
        <v>46.5</v>
      </c>
      <c r="J980" s="83">
        <v>2155.6999999999998</v>
      </c>
      <c r="K980" s="83">
        <v>18</v>
      </c>
      <c r="L980" s="83">
        <v>507.3</v>
      </c>
      <c r="M980" s="83">
        <v>57.71</v>
      </c>
      <c r="N980" s="83">
        <v>0</v>
      </c>
      <c r="O980" s="83">
        <v>0</v>
      </c>
      <c r="P980" s="83">
        <v>4.3048988519801601E-2</v>
      </c>
      <c r="Q980" s="83">
        <v>0</v>
      </c>
      <c r="R980" s="83">
        <v>0</v>
      </c>
      <c r="S980" s="83">
        <v>0</v>
      </c>
      <c r="T980" s="83">
        <v>6.66</v>
      </c>
      <c r="U980" s="83">
        <v>138.5</v>
      </c>
      <c r="V980" s="83">
        <v>10.715076608</v>
      </c>
      <c r="W980" s="83">
        <v>82383.955199999997</v>
      </c>
      <c r="X980" s="83">
        <v>0</v>
      </c>
      <c r="Y980" s="83">
        <v>0</v>
      </c>
      <c r="Z980" s="83">
        <v>0</v>
      </c>
      <c r="AA980" s="83">
        <v>78998.731119660006</v>
      </c>
      <c r="AB980" s="83">
        <v>1997631.3280847899</v>
      </c>
      <c r="AC980" s="83">
        <v>84884.4</v>
      </c>
      <c r="AD980" s="83">
        <v>0</v>
      </c>
      <c r="AE980" s="83">
        <v>16872.325185599999</v>
      </c>
      <c r="AF980" s="83">
        <v>0</v>
      </c>
      <c r="AG980" s="83">
        <v>0</v>
      </c>
      <c r="AH980" s="83">
        <v>0</v>
      </c>
      <c r="AI980" s="83">
        <v>94124.696760942199</v>
      </c>
      <c r="AJ980" s="83">
        <v>0</v>
      </c>
      <c r="AK980" s="83">
        <v>6592197.0848244997</v>
      </c>
      <c r="AL980" s="83">
        <v>0</v>
      </c>
      <c r="AM980" s="83">
        <v>0</v>
      </c>
      <c r="AN980" s="83">
        <v>8947103.2362521105</v>
      </c>
      <c r="AO980" s="83">
        <v>0.82429535857323599</v>
      </c>
      <c r="AP980" s="83">
        <v>92.129858883636601</v>
      </c>
    </row>
    <row r="981" spans="1:42" x14ac:dyDescent="0.2">
      <c r="A981" s="83" t="s">
        <v>379</v>
      </c>
      <c r="B981" s="83">
        <v>2026</v>
      </c>
      <c r="C981" s="83" t="s">
        <v>349</v>
      </c>
      <c r="D981" s="83" t="s">
        <v>297</v>
      </c>
      <c r="E981" s="83">
        <v>0</v>
      </c>
      <c r="F981" s="83">
        <v>0</v>
      </c>
      <c r="G981" s="83">
        <v>0</v>
      </c>
      <c r="H981" s="83">
        <v>964.7</v>
      </c>
      <c r="I981" s="83">
        <v>46.5</v>
      </c>
      <c r="J981" s="83">
        <v>2155.6999999999998</v>
      </c>
      <c r="K981" s="83">
        <v>18</v>
      </c>
      <c r="L981" s="83">
        <v>507.3</v>
      </c>
      <c r="M981" s="83">
        <v>67.528181818181807</v>
      </c>
      <c r="N981" s="83">
        <v>0</v>
      </c>
      <c r="O981" s="83">
        <v>0</v>
      </c>
      <c r="P981" s="83">
        <v>4.3048988519801601E-2</v>
      </c>
      <c r="Q981" s="83">
        <v>0</v>
      </c>
      <c r="R981" s="83">
        <v>0</v>
      </c>
      <c r="S981" s="83">
        <v>0</v>
      </c>
      <c r="T981" s="83">
        <v>6.66</v>
      </c>
      <c r="U981" s="83">
        <v>103.5</v>
      </c>
      <c r="V981" s="83">
        <v>0</v>
      </c>
      <c r="W981" s="83">
        <v>82383.955199999997</v>
      </c>
      <c r="X981" s="83">
        <v>0</v>
      </c>
      <c r="Y981" s="83">
        <v>0</v>
      </c>
      <c r="Z981" s="83">
        <v>0</v>
      </c>
      <c r="AA981" s="83">
        <v>92438.757207660004</v>
      </c>
      <c r="AB981" s="83">
        <v>1636838.12155158</v>
      </c>
      <c r="AC981" s="83">
        <v>84507.72</v>
      </c>
      <c r="AD981" s="83">
        <v>0</v>
      </c>
      <c r="AE981" s="83">
        <v>16872.325185599999</v>
      </c>
      <c r="AF981" s="83">
        <v>0</v>
      </c>
      <c r="AG981" s="83">
        <v>0</v>
      </c>
      <c r="AH981" s="83">
        <v>0</v>
      </c>
      <c r="AI981" s="83">
        <v>92815.147344418801</v>
      </c>
      <c r="AJ981" s="83">
        <v>0</v>
      </c>
      <c r="AK981" s="83">
        <v>6567285.0363543304</v>
      </c>
      <c r="AL981" s="83">
        <v>0</v>
      </c>
      <c r="AM981" s="83">
        <v>0</v>
      </c>
      <c r="AN981" s="83">
        <v>8573141.0628435891</v>
      </c>
      <c r="AO981" s="83">
        <v>0.669636344461365</v>
      </c>
      <c r="AP981" s="83">
        <v>78.108634811061407</v>
      </c>
    </row>
    <row r="982" spans="1:42" x14ac:dyDescent="0.2">
      <c r="A982" s="83" t="s">
        <v>379</v>
      </c>
      <c r="B982" s="83">
        <v>2028</v>
      </c>
      <c r="C982" s="83" t="s">
        <v>349</v>
      </c>
      <c r="D982" s="83" t="s">
        <v>297</v>
      </c>
      <c r="E982" s="83">
        <v>0</v>
      </c>
      <c r="F982" s="83">
        <v>0</v>
      </c>
      <c r="G982" s="83">
        <v>0</v>
      </c>
      <c r="H982" s="83">
        <v>964.7</v>
      </c>
      <c r="I982" s="83">
        <v>46.5</v>
      </c>
      <c r="J982" s="83">
        <v>2155.6999999999998</v>
      </c>
      <c r="K982" s="83">
        <v>0</v>
      </c>
      <c r="L982" s="83">
        <v>507.3</v>
      </c>
      <c r="M982" s="83">
        <v>82.156363636363594</v>
      </c>
      <c r="N982" s="83">
        <v>0</v>
      </c>
      <c r="O982" s="83">
        <v>0</v>
      </c>
      <c r="P982" s="83">
        <v>0.37162467223693901</v>
      </c>
      <c r="Q982" s="83">
        <v>0</v>
      </c>
      <c r="R982" s="83">
        <v>0</v>
      </c>
      <c r="S982" s="83">
        <v>0</v>
      </c>
      <c r="T982" s="83">
        <v>6.66</v>
      </c>
      <c r="U982" s="83">
        <v>103.5</v>
      </c>
      <c r="V982" s="83">
        <v>54.226273055999997</v>
      </c>
      <c r="W982" s="83">
        <v>0</v>
      </c>
      <c r="X982" s="83">
        <v>0</v>
      </c>
      <c r="Y982" s="83">
        <v>0</v>
      </c>
      <c r="Z982" s="83">
        <v>0</v>
      </c>
      <c r="AA982" s="83">
        <v>112463.15163192</v>
      </c>
      <c r="AB982" s="83">
        <v>1314222.3557468699</v>
      </c>
      <c r="AC982" s="83">
        <v>84507.72</v>
      </c>
      <c r="AD982" s="83">
        <v>0</v>
      </c>
      <c r="AE982" s="83">
        <v>16872.325185599999</v>
      </c>
      <c r="AF982" s="83">
        <v>0</v>
      </c>
      <c r="AG982" s="83">
        <v>0</v>
      </c>
      <c r="AH982" s="83">
        <v>0</v>
      </c>
      <c r="AI982" s="83">
        <v>91520.569157642298</v>
      </c>
      <c r="AJ982" s="83">
        <v>0</v>
      </c>
      <c r="AK982" s="83">
        <v>6542668.1389841298</v>
      </c>
      <c r="AL982" s="83">
        <v>0</v>
      </c>
      <c r="AM982" s="83">
        <v>0</v>
      </c>
      <c r="AN982" s="83">
        <v>8162308.4869792201</v>
      </c>
      <c r="AO982" s="83">
        <v>0.54811178672779604</v>
      </c>
      <c r="AP982" s="83">
        <v>67.151564732227598</v>
      </c>
    </row>
    <row r="983" spans="1:42" x14ac:dyDescent="0.2">
      <c r="A983" s="83" t="s">
        <v>379</v>
      </c>
      <c r="B983" s="83">
        <v>2030</v>
      </c>
      <c r="C983" s="83" t="s">
        <v>349</v>
      </c>
      <c r="D983" s="83" t="s">
        <v>297</v>
      </c>
      <c r="E983" s="83">
        <v>0</v>
      </c>
      <c r="F983" s="83">
        <v>0</v>
      </c>
      <c r="G983" s="83">
        <v>0</v>
      </c>
      <c r="H983" s="83">
        <v>964.7</v>
      </c>
      <c r="I983" s="83">
        <v>2364.8434172942102</v>
      </c>
      <c r="J983" s="83">
        <v>2155.6999999999998</v>
      </c>
      <c r="K983" s="83">
        <v>0</v>
      </c>
      <c r="L983" s="83">
        <v>507.3</v>
      </c>
      <c r="M983" s="83">
        <v>104.275454545454</v>
      </c>
      <c r="N983" s="83">
        <v>0</v>
      </c>
      <c r="O983" s="83">
        <v>0</v>
      </c>
      <c r="P983" s="83">
        <v>0.37162467223693901</v>
      </c>
      <c r="Q983" s="83">
        <v>0</v>
      </c>
      <c r="R983" s="83">
        <v>0</v>
      </c>
      <c r="S983" s="83">
        <v>0</v>
      </c>
      <c r="T983" s="83">
        <v>6.66</v>
      </c>
      <c r="U983" s="83">
        <v>101</v>
      </c>
      <c r="V983" s="83">
        <v>0</v>
      </c>
      <c r="W983" s="83">
        <v>0</v>
      </c>
      <c r="X983" s="83">
        <v>0</v>
      </c>
      <c r="Y983" s="83">
        <v>0</v>
      </c>
      <c r="Z983" s="83">
        <v>0</v>
      </c>
      <c r="AA983" s="83">
        <v>142741.78818258</v>
      </c>
      <c r="AB983" s="83">
        <v>1247863.5679685599</v>
      </c>
      <c r="AC983" s="83">
        <v>84507.72</v>
      </c>
      <c r="AD983" s="83">
        <v>0</v>
      </c>
      <c r="AE983" s="83">
        <v>16872.325185599999</v>
      </c>
      <c r="AF983" s="83">
        <v>0</v>
      </c>
      <c r="AG983" s="83">
        <v>0</v>
      </c>
      <c r="AH983" s="83">
        <v>0</v>
      </c>
      <c r="AI983" s="83">
        <v>5385766.3400600497</v>
      </c>
      <c r="AJ983" s="83">
        <v>0</v>
      </c>
      <c r="AK983" s="83">
        <v>6518095.3522814596</v>
      </c>
      <c r="AL983" s="83">
        <v>0</v>
      </c>
      <c r="AM983" s="83">
        <v>0</v>
      </c>
      <c r="AN983" s="83">
        <v>13395847.093678201</v>
      </c>
      <c r="AO983" s="83">
        <v>0.52143331923333203</v>
      </c>
      <c r="AP983" s="83">
        <v>38.924997843503697</v>
      </c>
    </row>
    <row r="984" spans="1:42" x14ac:dyDescent="0.2">
      <c r="A984" s="83" t="s">
        <v>379</v>
      </c>
      <c r="B984" s="83">
        <v>2032</v>
      </c>
      <c r="C984" s="83" t="s">
        <v>349</v>
      </c>
      <c r="D984" s="83" t="s">
        <v>297</v>
      </c>
      <c r="E984" s="83">
        <v>0</v>
      </c>
      <c r="F984" s="83">
        <v>0</v>
      </c>
      <c r="G984" s="83">
        <v>0</v>
      </c>
      <c r="H984" s="83">
        <v>964.7</v>
      </c>
      <c r="I984" s="83">
        <v>2364.8434172942102</v>
      </c>
      <c r="J984" s="83">
        <v>2155.6999999999998</v>
      </c>
      <c r="K984" s="83">
        <v>0</v>
      </c>
      <c r="L984" s="83">
        <v>507.3</v>
      </c>
      <c r="M984" s="83">
        <v>128.63454545454499</v>
      </c>
      <c r="N984" s="83">
        <v>0</v>
      </c>
      <c r="O984" s="83">
        <v>0</v>
      </c>
      <c r="P984" s="83">
        <v>274.68391711976199</v>
      </c>
      <c r="Q984" s="83">
        <v>0</v>
      </c>
      <c r="R984" s="83">
        <v>0</v>
      </c>
      <c r="S984" s="83">
        <v>0</v>
      </c>
      <c r="T984" s="83">
        <v>6.66</v>
      </c>
      <c r="U984" s="83">
        <v>101</v>
      </c>
      <c r="V984" s="83">
        <v>622.92930000000001</v>
      </c>
      <c r="W984" s="83">
        <v>0</v>
      </c>
      <c r="X984" s="83">
        <v>0</v>
      </c>
      <c r="Y984" s="83">
        <v>0</v>
      </c>
      <c r="Z984" s="83">
        <v>0</v>
      </c>
      <c r="AA984" s="83">
        <v>176086.74179628</v>
      </c>
      <c r="AB984" s="83">
        <v>1294825.6716</v>
      </c>
      <c r="AC984" s="83">
        <v>84507.72</v>
      </c>
      <c r="AD984" s="83">
        <v>0</v>
      </c>
      <c r="AE984" s="83">
        <v>16872.325185599999</v>
      </c>
      <c r="AF984" s="83">
        <v>0</v>
      </c>
      <c r="AG984" s="83">
        <v>0</v>
      </c>
      <c r="AH984" s="83">
        <v>0</v>
      </c>
      <c r="AI984" s="83">
        <v>5310367.1126602897</v>
      </c>
      <c r="AJ984" s="83">
        <v>0</v>
      </c>
      <c r="AK984" s="83">
        <v>6493653.8303877302</v>
      </c>
      <c r="AL984" s="83">
        <v>0</v>
      </c>
      <c r="AM984" s="83">
        <v>0</v>
      </c>
      <c r="AN984" s="83">
        <v>13376936.3309299</v>
      </c>
      <c r="AO984" s="83">
        <v>0.5410214821596</v>
      </c>
      <c r="AP984" s="83">
        <v>40.444349047895201</v>
      </c>
    </row>
    <row r="985" spans="1:42" x14ac:dyDescent="0.2">
      <c r="A985" s="83" t="s">
        <v>379</v>
      </c>
      <c r="B985" s="83">
        <v>2034</v>
      </c>
      <c r="C985" s="83" t="s">
        <v>349</v>
      </c>
      <c r="D985" s="83" t="s">
        <v>297</v>
      </c>
      <c r="E985" s="83">
        <v>0</v>
      </c>
      <c r="F985" s="83">
        <v>0</v>
      </c>
      <c r="G985" s="83">
        <v>0</v>
      </c>
      <c r="H985" s="83">
        <v>964.7</v>
      </c>
      <c r="I985" s="83">
        <v>2364.8434172942102</v>
      </c>
      <c r="J985" s="83">
        <v>2122.1999999999998</v>
      </c>
      <c r="K985" s="83">
        <v>0</v>
      </c>
      <c r="L985" s="83">
        <v>507.3</v>
      </c>
      <c r="M985" s="83">
        <v>152.43636363636401</v>
      </c>
      <c r="N985" s="83">
        <v>0</v>
      </c>
      <c r="O985" s="83">
        <v>0</v>
      </c>
      <c r="P985" s="83">
        <v>274.68391711976199</v>
      </c>
      <c r="Q985" s="83">
        <v>0</v>
      </c>
      <c r="R985" s="83">
        <v>0</v>
      </c>
      <c r="S985" s="83">
        <v>0</v>
      </c>
      <c r="T985" s="83">
        <v>6.66</v>
      </c>
      <c r="U985" s="83">
        <v>101</v>
      </c>
      <c r="V985" s="83">
        <v>0</v>
      </c>
      <c r="W985" s="83">
        <v>0</v>
      </c>
      <c r="X985" s="83">
        <v>0</v>
      </c>
      <c r="Y985" s="83">
        <v>0</v>
      </c>
      <c r="Z985" s="83">
        <v>0</v>
      </c>
      <c r="AA985" s="83">
        <v>208668.84948479899</v>
      </c>
      <c r="AB985" s="83">
        <v>1234431.54946526</v>
      </c>
      <c r="AC985" s="83">
        <v>84507.72</v>
      </c>
      <c r="AD985" s="83">
        <v>0</v>
      </c>
      <c r="AE985" s="83">
        <v>16872.325185599999</v>
      </c>
      <c r="AF985" s="83">
        <v>0</v>
      </c>
      <c r="AG985" s="83">
        <v>0</v>
      </c>
      <c r="AH985" s="83">
        <v>0</v>
      </c>
      <c r="AI985" s="83">
        <v>5236577.8078361498</v>
      </c>
      <c r="AJ985" s="83">
        <v>0</v>
      </c>
      <c r="AK985" s="83">
        <v>6381323.5166941201</v>
      </c>
      <c r="AL985" s="83">
        <v>0</v>
      </c>
      <c r="AM985" s="83">
        <v>0</v>
      </c>
      <c r="AN985" s="83">
        <v>13162381.7686659</v>
      </c>
      <c r="AO985" s="83">
        <v>0.50770919979643803</v>
      </c>
      <c r="AP985" s="83">
        <v>38.572745322209002</v>
      </c>
    </row>
    <row r="986" spans="1:42" x14ac:dyDescent="0.2">
      <c r="A986" s="83" t="s">
        <v>379</v>
      </c>
      <c r="B986" s="83">
        <v>2036</v>
      </c>
      <c r="C986" s="83" t="s">
        <v>349</v>
      </c>
      <c r="D986" s="83" t="s">
        <v>297</v>
      </c>
      <c r="E986" s="83">
        <v>0</v>
      </c>
      <c r="F986" s="83">
        <v>0</v>
      </c>
      <c r="G986" s="83">
        <v>0</v>
      </c>
      <c r="H986" s="83">
        <v>964.7</v>
      </c>
      <c r="I986" s="83">
        <v>2364.8434172942102</v>
      </c>
      <c r="J986" s="83">
        <v>1902.9</v>
      </c>
      <c r="K986" s="83">
        <v>0</v>
      </c>
      <c r="L986" s="83">
        <v>507.3</v>
      </c>
      <c r="M986" s="83">
        <v>155.15</v>
      </c>
      <c r="N986" s="83">
        <v>0</v>
      </c>
      <c r="O986" s="83">
        <v>0</v>
      </c>
      <c r="P986" s="83">
        <v>274.68391711976199</v>
      </c>
      <c r="Q986" s="83">
        <v>0</v>
      </c>
      <c r="R986" s="83">
        <v>0</v>
      </c>
      <c r="S986" s="83">
        <v>0</v>
      </c>
      <c r="T986" s="83">
        <v>6.66</v>
      </c>
      <c r="U986" s="83">
        <v>100</v>
      </c>
      <c r="V986" s="83">
        <v>0</v>
      </c>
      <c r="W986" s="83">
        <v>0</v>
      </c>
      <c r="X986" s="83">
        <v>0</v>
      </c>
      <c r="Y986" s="83">
        <v>0</v>
      </c>
      <c r="Z986" s="83">
        <v>0</v>
      </c>
      <c r="AA986" s="83">
        <v>212383.52336190001</v>
      </c>
      <c r="AB986" s="83">
        <v>1178290.7435999999</v>
      </c>
      <c r="AC986" s="83">
        <v>84507.72</v>
      </c>
      <c r="AD986" s="83">
        <v>0</v>
      </c>
      <c r="AE986" s="83">
        <v>16872.325185599999</v>
      </c>
      <c r="AF986" s="83">
        <v>0</v>
      </c>
      <c r="AG986" s="83">
        <v>0</v>
      </c>
      <c r="AH986" s="83">
        <v>0</v>
      </c>
      <c r="AI986" s="83">
        <v>5163333.02672101</v>
      </c>
      <c r="AJ986" s="83">
        <v>0</v>
      </c>
      <c r="AK986" s="83">
        <v>5780854.7349193804</v>
      </c>
      <c r="AL986" s="83">
        <v>0</v>
      </c>
      <c r="AM986" s="83">
        <v>0</v>
      </c>
      <c r="AN986" s="83">
        <v>12436242.073787799</v>
      </c>
      <c r="AO986" s="83">
        <v>0.4838216919228</v>
      </c>
      <c r="AP986" s="83">
        <v>38.904171296452901</v>
      </c>
    </row>
    <row r="987" spans="1:42" x14ac:dyDescent="0.2">
      <c r="A987" s="83" t="s">
        <v>379</v>
      </c>
      <c r="B987" s="83">
        <v>2038</v>
      </c>
      <c r="C987" s="83" t="s">
        <v>349</v>
      </c>
      <c r="D987" s="83" t="s">
        <v>297</v>
      </c>
      <c r="E987" s="83">
        <v>0</v>
      </c>
      <c r="F987" s="83">
        <v>0</v>
      </c>
      <c r="G987" s="83">
        <v>0</v>
      </c>
      <c r="H987" s="83">
        <v>964.7</v>
      </c>
      <c r="I987" s="83">
        <v>2364.8434172942102</v>
      </c>
      <c r="J987" s="83">
        <v>1501.1</v>
      </c>
      <c r="K987" s="83">
        <v>0</v>
      </c>
      <c r="L987" s="83">
        <v>507.3</v>
      </c>
      <c r="M987" s="83">
        <v>157.91545454545499</v>
      </c>
      <c r="N987" s="83">
        <v>0</v>
      </c>
      <c r="O987" s="83">
        <v>0</v>
      </c>
      <c r="P987" s="83">
        <v>274.68391711976199</v>
      </c>
      <c r="Q987" s="83">
        <v>0</v>
      </c>
      <c r="R987" s="83">
        <v>0</v>
      </c>
      <c r="S987" s="83">
        <v>0</v>
      </c>
      <c r="T987" s="83">
        <v>6.66</v>
      </c>
      <c r="U987" s="83">
        <v>100</v>
      </c>
      <c r="V987" s="83">
        <v>316.60800000000597</v>
      </c>
      <c r="W987" s="83">
        <v>0</v>
      </c>
      <c r="X987" s="83">
        <v>0</v>
      </c>
      <c r="Y987" s="83">
        <v>0</v>
      </c>
      <c r="Z987" s="83">
        <v>0</v>
      </c>
      <c r="AA987" s="83">
        <v>216169.13071001999</v>
      </c>
      <c r="AB987" s="83">
        <v>1069746.3435</v>
      </c>
      <c r="AC987" s="83">
        <v>84507.72</v>
      </c>
      <c r="AD987" s="83">
        <v>0</v>
      </c>
      <c r="AE987" s="83">
        <v>16872.325185599999</v>
      </c>
      <c r="AF987" s="83">
        <v>0</v>
      </c>
      <c r="AG987" s="83">
        <v>0</v>
      </c>
      <c r="AH987" s="83">
        <v>0</v>
      </c>
      <c r="AI987" s="83">
        <v>5091695.6141210496</v>
      </c>
      <c r="AJ987" s="83">
        <v>0</v>
      </c>
      <c r="AK987" s="83">
        <v>4700818.3902871497</v>
      </c>
      <c r="AL987" s="83">
        <v>0</v>
      </c>
      <c r="AM987" s="83">
        <v>0</v>
      </c>
      <c r="AN987" s="83">
        <v>11180126.131803799</v>
      </c>
      <c r="AO987" s="83">
        <v>0.44493651837929998</v>
      </c>
      <c r="AP987" s="83">
        <v>39.7970929069932</v>
      </c>
    </row>
    <row r="988" spans="1:42" x14ac:dyDescent="0.2">
      <c r="A988" s="83" t="s">
        <v>379</v>
      </c>
      <c r="B988" s="83">
        <v>2040</v>
      </c>
      <c r="C988" s="83" t="s">
        <v>349</v>
      </c>
      <c r="D988" s="83" t="s">
        <v>297</v>
      </c>
      <c r="E988" s="83">
        <v>0</v>
      </c>
      <c r="F988" s="83">
        <v>0</v>
      </c>
      <c r="G988" s="83">
        <v>0</v>
      </c>
      <c r="H988" s="83">
        <v>964.7</v>
      </c>
      <c r="I988" s="83">
        <v>2364.8434172942102</v>
      </c>
      <c r="J988" s="83">
        <v>1251.8</v>
      </c>
      <c r="K988" s="83">
        <v>0</v>
      </c>
      <c r="L988" s="83">
        <v>507.3</v>
      </c>
      <c r="M988" s="83">
        <v>160.97545454545499</v>
      </c>
      <c r="N988" s="83">
        <v>0</v>
      </c>
      <c r="O988" s="83">
        <v>0</v>
      </c>
      <c r="P988" s="83">
        <v>274.640868131243</v>
      </c>
      <c r="Q988" s="83">
        <v>0</v>
      </c>
      <c r="R988" s="83">
        <v>0</v>
      </c>
      <c r="S988" s="83">
        <v>0</v>
      </c>
      <c r="T988" s="83">
        <v>6.66</v>
      </c>
      <c r="U988" s="83">
        <v>100</v>
      </c>
      <c r="V988" s="83">
        <v>0</v>
      </c>
      <c r="W988" s="83">
        <v>0</v>
      </c>
      <c r="X988" s="83">
        <v>0</v>
      </c>
      <c r="Y988" s="83">
        <v>0</v>
      </c>
      <c r="Z988" s="83">
        <v>0</v>
      </c>
      <c r="AA988" s="83">
        <v>220357.93884078</v>
      </c>
      <c r="AB988" s="83">
        <v>973657.80149999994</v>
      </c>
      <c r="AC988" s="83">
        <v>84507.72</v>
      </c>
      <c r="AD988" s="83">
        <v>0</v>
      </c>
      <c r="AE988" s="83">
        <v>16872.325185599999</v>
      </c>
      <c r="AF988" s="83">
        <v>0</v>
      </c>
      <c r="AG988" s="83">
        <v>0</v>
      </c>
      <c r="AH988" s="83">
        <v>0</v>
      </c>
      <c r="AI988" s="83">
        <v>5020607.4495008104</v>
      </c>
      <c r="AJ988" s="83">
        <v>0</v>
      </c>
      <c r="AK988" s="83">
        <v>4005988.00827146</v>
      </c>
      <c r="AL988" s="83">
        <v>0</v>
      </c>
      <c r="AM988" s="83">
        <v>0</v>
      </c>
      <c r="AN988" s="83">
        <v>10321991.243298599</v>
      </c>
      <c r="AO988" s="83">
        <v>0.41052721148909999</v>
      </c>
      <c r="AP988" s="83">
        <v>39.7720945322082</v>
      </c>
    </row>
    <row r="989" spans="1:42" x14ac:dyDescent="0.2">
      <c r="A989" s="83" t="s">
        <v>379</v>
      </c>
      <c r="B989" s="83">
        <v>2042</v>
      </c>
      <c r="C989" s="83" t="s">
        <v>349</v>
      </c>
      <c r="D989" s="83" t="s">
        <v>297</v>
      </c>
      <c r="E989" s="83">
        <v>0</v>
      </c>
      <c r="F989" s="83">
        <v>0</v>
      </c>
      <c r="G989" s="83">
        <v>0</v>
      </c>
      <c r="H989" s="83">
        <v>964.7</v>
      </c>
      <c r="I989" s="83">
        <v>2364.8434172942102</v>
      </c>
      <c r="J989" s="83">
        <v>809</v>
      </c>
      <c r="K989" s="83">
        <v>0</v>
      </c>
      <c r="L989" s="83">
        <v>507.3</v>
      </c>
      <c r="M989" s="83">
        <v>165.03090909090901</v>
      </c>
      <c r="N989" s="83">
        <v>0</v>
      </c>
      <c r="O989" s="83">
        <v>0</v>
      </c>
      <c r="P989" s="83">
        <v>274.640868131243</v>
      </c>
      <c r="Q989" s="83">
        <v>0</v>
      </c>
      <c r="R989" s="83">
        <v>0</v>
      </c>
      <c r="S989" s="83">
        <v>0</v>
      </c>
      <c r="T989" s="83">
        <v>6.66</v>
      </c>
      <c r="U989" s="83">
        <v>100</v>
      </c>
      <c r="V989" s="83">
        <v>38229.245190678703</v>
      </c>
      <c r="W989" s="83">
        <v>0</v>
      </c>
      <c r="X989" s="83">
        <v>0</v>
      </c>
      <c r="Y989" s="83">
        <v>0</v>
      </c>
      <c r="Z989" s="83">
        <v>0</v>
      </c>
      <c r="AA989" s="83">
        <v>225909.41628323999</v>
      </c>
      <c r="AB989" s="83">
        <v>930648.77216108702</v>
      </c>
      <c r="AC989" s="83">
        <v>84507.72</v>
      </c>
      <c r="AD989" s="83">
        <v>0</v>
      </c>
      <c r="AE989" s="83">
        <v>16872.325185599999</v>
      </c>
      <c r="AF989" s="83">
        <v>0</v>
      </c>
      <c r="AG989" s="83">
        <v>0</v>
      </c>
      <c r="AH989" s="83">
        <v>0</v>
      </c>
      <c r="AI989" s="83">
        <v>4950594.9307062104</v>
      </c>
      <c r="AJ989" s="83">
        <v>0</v>
      </c>
      <c r="AK989" s="83">
        <v>2773979.2582825199</v>
      </c>
      <c r="AL989" s="83">
        <v>0</v>
      </c>
      <c r="AM989" s="83">
        <v>0</v>
      </c>
      <c r="AN989" s="83">
        <v>9020741.6678093504</v>
      </c>
      <c r="AO989" s="83">
        <v>0.39511929028603399</v>
      </c>
      <c r="AP989" s="83">
        <v>43.801197821241601</v>
      </c>
    </row>
    <row r="990" spans="1:42" x14ac:dyDescent="0.2">
      <c r="A990" s="83" t="s">
        <v>379</v>
      </c>
      <c r="B990" s="83">
        <v>2044</v>
      </c>
      <c r="C990" s="83" t="s">
        <v>349</v>
      </c>
      <c r="D990" s="83" t="s">
        <v>297</v>
      </c>
      <c r="E990" s="83">
        <v>0</v>
      </c>
      <c r="F990" s="83">
        <v>0</v>
      </c>
      <c r="G990" s="83">
        <v>0</v>
      </c>
      <c r="H990" s="83">
        <v>964.7</v>
      </c>
      <c r="I990" s="83">
        <v>2364.8434172942102</v>
      </c>
      <c r="J990" s="83">
        <v>811.53187837477299</v>
      </c>
      <c r="K990" s="83">
        <v>0</v>
      </c>
      <c r="L990" s="83">
        <v>507.3</v>
      </c>
      <c r="M990" s="83">
        <v>168.63909090909101</v>
      </c>
      <c r="N990" s="83">
        <v>0</v>
      </c>
      <c r="O990" s="83">
        <v>0</v>
      </c>
      <c r="P990" s="83">
        <v>274.31229244752598</v>
      </c>
      <c r="Q990" s="83">
        <v>0</v>
      </c>
      <c r="R990" s="83">
        <v>0</v>
      </c>
      <c r="S990" s="83">
        <v>0</v>
      </c>
      <c r="T990" s="83">
        <v>6.66</v>
      </c>
      <c r="U990" s="83">
        <v>93.4</v>
      </c>
      <c r="V990" s="83">
        <v>24336.772870930599</v>
      </c>
      <c r="W990" s="83">
        <v>0</v>
      </c>
      <c r="X990" s="83">
        <v>0</v>
      </c>
      <c r="Y990" s="83">
        <v>0</v>
      </c>
      <c r="Z990" s="83">
        <v>0</v>
      </c>
      <c r="AA990" s="83">
        <v>230848.62587058</v>
      </c>
      <c r="AB990" s="83">
        <v>567814.15949999995</v>
      </c>
      <c r="AC990" s="83">
        <v>84507.72</v>
      </c>
      <c r="AD990" s="83">
        <v>0</v>
      </c>
      <c r="AE990" s="83">
        <v>16872.325185599999</v>
      </c>
      <c r="AF990" s="83">
        <v>0</v>
      </c>
      <c r="AG990" s="83">
        <v>0</v>
      </c>
      <c r="AH990" s="83">
        <v>0</v>
      </c>
      <c r="AI990" s="83">
        <v>4881122.7965641702</v>
      </c>
      <c r="AJ990" s="83">
        <v>0</v>
      </c>
      <c r="AK990" s="83">
        <v>2769242.8807550501</v>
      </c>
      <c r="AL990" s="83">
        <v>0</v>
      </c>
      <c r="AM990" s="83">
        <v>0</v>
      </c>
      <c r="AN990" s="83">
        <v>8574745.2807463296</v>
      </c>
      <c r="AO990" s="83">
        <v>0.2651482468095</v>
      </c>
      <c r="AP990" s="83">
        <v>30.921996879004801</v>
      </c>
    </row>
    <row r="991" spans="1:42" x14ac:dyDescent="0.2">
      <c r="A991" s="83" t="s">
        <v>379</v>
      </c>
      <c r="B991" s="83">
        <v>2046</v>
      </c>
      <c r="C991" s="83" t="s">
        <v>349</v>
      </c>
      <c r="D991" s="83" t="s">
        <v>297</v>
      </c>
      <c r="E991" s="83">
        <v>0</v>
      </c>
      <c r="F991" s="83">
        <v>0</v>
      </c>
      <c r="G991" s="83">
        <v>0</v>
      </c>
      <c r="H991" s="83">
        <v>964.7</v>
      </c>
      <c r="I991" s="83">
        <v>2349.3434172942102</v>
      </c>
      <c r="J991" s="83">
        <v>1155.0999999999999</v>
      </c>
      <c r="K991" s="83">
        <v>0</v>
      </c>
      <c r="L991" s="83">
        <v>507.3</v>
      </c>
      <c r="M991" s="83">
        <v>170.773636363636</v>
      </c>
      <c r="N991" s="83">
        <v>0</v>
      </c>
      <c r="O991" s="83">
        <v>0</v>
      </c>
      <c r="P991" s="83">
        <v>274.31229244752598</v>
      </c>
      <c r="Q991" s="83">
        <v>0</v>
      </c>
      <c r="R991" s="83">
        <v>0</v>
      </c>
      <c r="S991" s="83">
        <v>0</v>
      </c>
      <c r="T991" s="83">
        <v>6.66</v>
      </c>
      <c r="U991" s="83">
        <v>86.2</v>
      </c>
      <c r="V991" s="83">
        <v>76797.326709499102</v>
      </c>
      <c r="W991" s="83">
        <v>0</v>
      </c>
      <c r="X991" s="83">
        <v>0</v>
      </c>
      <c r="Y991" s="83">
        <v>0</v>
      </c>
      <c r="Z991" s="83">
        <v>0</v>
      </c>
      <c r="AA991" s="83">
        <v>233770.58709786</v>
      </c>
      <c r="AB991" s="83">
        <v>340241.35949999897</v>
      </c>
      <c r="AC991" s="83">
        <v>84507.72</v>
      </c>
      <c r="AD991" s="83">
        <v>0</v>
      </c>
      <c r="AE991" s="83">
        <v>16872.325185599999</v>
      </c>
      <c r="AF991" s="83">
        <v>0</v>
      </c>
      <c r="AG991" s="83">
        <v>0</v>
      </c>
      <c r="AH991" s="83">
        <v>0</v>
      </c>
      <c r="AI991" s="83">
        <v>4777857.0915562501</v>
      </c>
      <c r="AJ991" s="83">
        <v>0</v>
      </c>
      <c r="AK991" s="83">
        <v>4548279.02154388</v>
      </c>
      <c r="AL991" s="83">
        <v>0</v>
      </c>
      <c r="AM991" s="83">
        <v>0</v>
      </c>
      <c r="AN991" s="83">
        <v>10078325.431593001</v>
      </c>
      <c r="AO991" s="83">
        <v>0.18364938855749999</v>
      </c>
      <c r="AP991" s="83">
        <v>18.222212589186999</v>
      </c>
    </row>
    <row r="992" spans="1:42" x14ac:dyDescent="0.2">
      <c r="A992" s="83" t="s">
        <v>379</v>
      </c>
      <c r="B992" s="83">
        <v>2048</v>
      </c>
      <c r="C992" s="83" t="s">
        <v>349</v>
      </c>
      <c r="D992" s="83" t="s">
        <v>297</v>
      </c>
      <c r="E992" s="83">
        <v>0</v>
      </c>
      <c r="F992" s="83">
        <v>0</v>
      </c>
      <c r="G992" s="83">
        <v>0</v>
      </c>
      <c r="H992" s="83">
        <v>964.7</v>
      </c>
      <c r="I992" s="83">
        <v>2324.3628990746802</v>
      </c>
      <c r="J992" s="83">
        <v>1155.0999999999999</v>
      </c>
      <c r="K992" s="83">
        <v>0</v>
      </c>
      <c r="L992" s="83">
        <v>507.3</v>
      </c>
      <c r="M992" s="83">
        <v>172.74</v>
      </c>
      <c r="N992" s="83">
        <v>0</v>
      </c>
      <c r="O992" s="83">
        <v>0</v>
      </c>
      <c r="P992" s="83">
        <v>0.80838978031311404</v>
      </c>
      <c r="Q992" s="83">
        <v>0</v>
      </c>
      <c r="R992" s="83">
        <v>0</v>
      </c>
      <c r="S992" s="83">
        <v>0</v>
      </c>
      <c r="T992" s="83">
        <v>6.66</v>
      </c>
      <c r="U992" s="83">
        <v>70.7</v>
      </c>
      <c r="V992" s="83">
        <v>560.52965903485801</v>
      </c>
      <c r="W992" s="83">
        <v>0</v>
      </c>
      <c r="X992" s="83">
        <v>0</v>
      </c>
      <c r="Y992" s="83">
        <v>0</v>
      </c>
      <c r="Z992" s="83">
        <v>0</v>
      </c>
      <c r="AA992" s="83">
        <v>236462.32565603999</v>
      </c>
      <c r="AB992" s="83">
        <v>302687.66458048299</v>
      </c>
      <c r="AC992" s="83">
        <v>84507.72</v>
      </c>
      <c r="AD992" s="83">
        <v>0</v>
      </c>
      <c r="AE992" s="83">
        <v>16872.325185599999</v>
      </c>
      <c r="AF992" s="83">
        <v>0</v>
      </c>
      <c r="AG992" s="83">
        <v>0</v>
      </c>
      <c r="AH992" s="83">
        <v>0</v>
      </c>
      <c r="AI992" s="83">
        <v>4677929.6520142099</v>
      </c>
      <c r="AJ992" s="83">
        <v>0</v>
      </c>
      <c r="AK992" s="83">
        <v>4549546.4372078199</v>
      </c>
      <c r="AL992" s="83">
        <v>0</v>
      </c>
      <c r="AM992" s="83">
        <v>0</v>
      </c>
      <c r="AN992" s="83">
        <v>9868566.6543031894</v>
      </c>
      <c r="AO992" s="83">
        <v>0.17018537826038299</v>
      </c>
      <c r="AP992" s="83">
        <v>17.245197222858401</v>
      </c>
    </row>
    <row r="993" spans="1:42" x14ac:dyDescent="0.2">
      <c r="A993" s="83" t="s">
        <v>379</v>
      </c>
      <c r="B993" s="83">
        <v>2050</v>
      </c>
      <c r="C993" s="83" t="s">
        <v>349</v>
      </c>
      <c r="D993" s="83" t="s">
        <v>297</v>
      </c>
      <c r="E993" s="83">
        <v>0</v>
      </c>
      <c r="F993" s="83">
        <v>0</v>
      </c>
      <c r="G993" s="83">
        <v>0</v>
      </c>
      <c r="H993" s="83">
        <v>964.7</v>
      </c>
      <c r="I993" s="83">
        <v>2479.5820827954599</v>
      </c>
      <c r="J993" s="83">
        <v>2421.5787631722801</v>
      </c>
      <c r="K993" s="83">
        <v>0</v>
      </c>
      <c r="L993" s="83">
        <v>507.3</v>
      </c>
      <c r="M993" s="83">
        <v>173.52727272727299</v>
      </c>
      <c r="N993" s="83">
        <v>0</v>
      </c>
      <c r="O993" s="83">
        <v>0</v>
      </c>
      <c r="P993" s="83">
        <v>40.923679453914502</v>
      </c>
      <c r="Q993" s="83">
        <v>0</v>
      </c>
      <c r="R993" s="83">
        <v>0</v>
      </c>
      <c r="S993" s="83">
        <v>0</v>
      </c>
      <c r="T993" s="83">
        <v>6.66</v>
      </c>
      <c r="U993" s="83">
        <v>66.900000000000006</v>
      </c>
      <c r="V993" s="83">
        <v>25465.147532703701</v>
      </c>
      <c r="W993" s="83">
        <v>0</v>
      </c>
      <c r="X993" s="83">
        <v>0</v>
      </c>
      <c r="Y993" s="83">
        <v>0</v>
      </c>
      <c r="Z993" s="83">
        <v>0</v>
      </c>
      <c r="AA993" s="83">
        <v>237540.01663679999</v>
      </c>
      <c r="AB993" s="83">
        <v>199154.717199999</v>
      </c>
      <c r="AC993" s="83">
        <v>84507.72</v>
      </c>
      <c r="AD993" s="83">
        <v>0</v>
      </c>
      <c r="AE993" s="83">
        <v>16872.325185599999</v>
      </c>
      <c r="AF993" s="83">
        <v>0</v>
      </c>
      <c r="AG993" s="83">
        <v>0</v>
      </c>
      <c r="AH993" s="83">
        <v>0</v>
      </c>
      <c r="AI993" s="83">
        <v>4946438.2015598305</v>
      </c>
      <c r="AJ993" s="83">
        <v>0</v>
      </c>
      <c r="AK993" s="83">
        <v>9412572.1399940997</v>
      </c>
      <c r="AL993" s="83">
        <v>0</v>
      </c>
      <c r="AM993" s="83">
        <v>0</v>
      </c>
      <c r="AN993" s="83">
        <v>14922550.268108999</v>
      </c>
      <c r="AO993" s="83">
        <v>0.133111535753</v>
      </c>
      <c r="AP993" s="83">
        <v>8.9201599834763101</v>
      </c>
    </row>
    <row r="994" spans="1:42" x14ac:dyDescent="0.2">
      <c r="A994" s="83" t="s">
        <v>380</v>
      </c>
      <c r="B994" s="83">
        <v>2020</v>
      </c>
      <c r="C994" s="83" t="s">
        <v>353</v>
      </c>
      <c r="D994" s="83" t="s">
        <v>297</v>
      </c>
      <c r="E994" s="83">
        <v>0</v>
      </c>
      <c r="F994" s="83">
        <v>247.8</v>
      </c>
      <c r="G994" s="83">
        <v>0</v>
      </c>
      <c r="H994" s="83">
        <v>236.7</v>
      </c>
      <c r="I994" s="83">
        <v>3.6</v>
      </c>
      <c r="J994" s="83">
        <v>1001.6</v>
      </c>
      <c r="K994" s="83">
        <v>0</v>
      </c>
      <c r="L994" s="83">
        <v>0</v>
      </c>
      <c r="M994" s="83">
        <v>7.1736363636363603</v>
      </c>
      <c r="N994" s="83">
        <v>0</v>
      </c>
      <c r="O994" s="83">
        <v>0</v>
      </c>
      <c r="P994" s="83">
        <v>0</v>
      </c>
      <c r="Q994" s="83">
        <v>0</v>
      </c>
      <c r="R994" s="83">
        <v>0</v>
      </c>
      <c r="S994" s="83">
        <v>0</v>
      </c>
      <c r="T994" s="83">
        <v>0.47499999999999998</v>
      </c>
      <c r="U994" s="83">
        <v>121.8</v>
      </c>
      <c r="V994" s="83">
        <v>0</v>
      </c>
      <c r="W994" s="83">
        <v>0</v>
      </c>
      <c r="X994" s="83">
        <v>0</v>
      </c>
      <c r="Y994" s="83">
        <v>224263.46995079899</v>
      </c>
      <c r="Z994" s="83">
        <v>0</v>
      </c>
      <c r="AA994" s="83">
        <v>9831.3142023199998</v>
      </c>
      <c r="AB994" s="83">
        <v>0</v>
      </c>
      <c r="AC994" s="83">
        <v>23594.120739061698</v>
      </c>
      <c r="AD994" s="83">
        <v>0</v>
      </c>
      <c r="AE994" s="83">
        <v>5042.3922540000003</v>
      </c>
      <c r="AF994" s="83">
        <v>0</v>
      </c>
      <c r="AG994" s="83">
        <v>0</v>
      </c>
      <c r="AH994" s="83">
        <v>0</v>
      </c>
      <c r="AI994" s="83">
        <v>7760.5669704351103</v>
      </c>
      <c r="AJ994" s="83">
        <v>0</v>
      </c>
      <c r="AK994" s="83">
        <v>3052355.4627440199</v>
      </c>
      <c r="AL994" s="83">
        <v>0</v>
      </c>
      <c r="AM994" s="83">
        <v>0</v>
      </c>
      <c r="AN994" s="83">
        <v>3322847.32686063</v>
      </c>
      <c r="AO994" s="83">
        <v>0.30161611739828798</v>
      </c>
      <c r="AP994" s="83">
        <v>90.770380859853901</v>
      </c>
    </row>
    <row r="995" spans="1:42" x14ac:dyDescent="0.2">
      <c r="A995" s="83" t="s">
        <v>380</v>
      </c>
      <c r="B995" s="83">
        <v>2022</v>
      </c>
      <c r="C995" s="83" t="s">
        <v>353</v>
      </c>
      <c r="D995" s="83" t="s">
        <v>297</v>
      </c>
      <c r="E995" s="83">
        <v>0</v>
      </c>
      <c r="F995" s="83">
        <v>247.8</v>
      </c>
      <c r="G995" s="83">
        <v>0</v>
      </c>
      <c r="H995" s="83">
        <v>233.2</v>
      </c>
      <c r="I995" s="83">
        <v>3.6</v>
      </c>
      <c r="J995" s="83">
        <v>1001.6</v>
      </c>
      <c r="K995" s="83">
        <v>0</v>
      </c>
      <c r="L995" s="83">
        <v>0</v>
      </c>
      <c r="M995" s="83">
        <v>7.51181818181818</v>
      </c>
      <c r="N995" s="83">
        <v>0</v>
      </c>
      <c r="O995" s="83">
        <v>0</v>
      </c>
      <c r="P995" s="83">
        <v>0</v>
      </c>
      <c r="Q995" s="83">
        <v>0</v>
      </c>
      <c r="R995" s="83">
        <v>0</v>
      </c>
      <c r="S995" s="83">
        <v>0</v>
      </c>
      <c r="T995" s="83">
        <v>0.47499999999999998</v>
      </c>
      <c r="U995" s="83">
        <v>118.1</v>
      </c>
      <c r="V995" s="83">
        <v>0</v>
      </c>
      <c r="W995" s="83">
        <v>0</v>
      </c>
      <c r="X995" s="83">
        <v>0</v>
      </c>
      <c r="Y995" s="83">
        <v>548943.14623716695</v>
      </c>
      <c r="Z995" s="83">
        <v>0</v>
      </c>
      <c r="AA995" s="83">
        <v>10294.785103759999</v>
      </c>
      <c r="AB995" s="83">
        <v>0</v>
      </c>
      <c r="AC995" s="83">
        <v>20428.32</v>
      </c>
      <c r="AD995" s="83">
        <v>0</v>
      </c>
      <c r="AE995" s="83">
        <v>5042.3922540000003</v>
      </c>
      <c r="AF995" s="83">
        <v>0</v>
      </c>
      <c r="AG995" s="83">
        <v>0</v>
      </c>
      <c r="AH995" s="83">
        <v>0</v>
      </c>
      <c r="AI995" s="83">
        <v>7652.279168651</v>
      </c>
      <c r="AJ995" s="83">
        <v>0</v>
      </c>
      <c r="AK995" s="83">
        <v>3041498.3022512202</v>
      </c>
      <c r="AL995" s="83">
        <v>0</v>
      </c>
      <c r="AM995" s="83">
        <v>0</v>
      </c>
      <c r="AN995" s="83">
        <v>3633859.2250148002</v>
      </c>
      <c r="AO995" s="83">
        <v>0.69805181994749799</v>
      </c>
      <c r="AP995" s="83">
        <v>192.09654989996301</v>
      </c>
    </row>
    <row r="996" spans="1:42" x14ac:dyDescent="0.2">
      <c r="A996" s="83" t="s">
        <v>380</v>
      </c>
      <c r="B996" s="83">
        <v>2024</v>
      </c>
      <c r="C996" s="83" t="s">
        <v>353</v>
      </c>
      <c r="D996" s="83" t="s">
        <v>297</v>
      </c>
      <c r="E996" s="83">
        <v>0</v>
      </c>
      <c r="F996" s="83">
        <v>247.8</v>
      </c>
      <c r="G996" s="83">
        <v>0</v>
      </c>
      <c r="H996" s="83">
        <v>217.2</v>
      </c>
      <c r="I996" s="83">
        <v>410.74338461538503</v>
      </c>
      <c r="J996" s="83">
        <v>1001.6</v>
      </c>
      <c r="K996" s="83">
        <v>0</v>
      </c>
      <c r="L996" s="83">
        <v>0</v>
      </c>
      <c r="M996" s="83">
        <v>8.0518181818181809</v>
      </c>
      <c r="N996" s="83">
        <v>0</v>
      </c>
      <c r="O996" s="83">
        <v>0</v>
      </c>
      <c r="P996" s="83">
        <v>0</v>
      </c>
      <c r="Q996" s="83">
        <v>0</v>
      </c>
      <c r="R996" s="83">
        <v>0</v>
      </c>
      <c r="S996" s="83">
        <v>0</v>
      </c>
      <c r="T996" s="83">
        <v>0.47499999999999998</v>
      </c>
      <c r="U996" s="83">
        <v>80.900000000000006</v>
      </c>
      <c r="V996" s="83">
        <v>0</v>
      </c>
      <c r="W996" s="83">
        <v>0</v>
      </c>
      <c r="X996" s="83">
        <v>0</v>
      </c>
      <c r="Y996" s="83">
        <v>578089.466181817</v>
      </c>
      <c r="Z996" s="83">
        <v>0</v>
      </c>
      <c r="AA996" s="83">
        <v>11034.843478639999</v>
      </c>
      <c r="AB996" s="83">
        <v>0</v>
      </c>
      <c r="AC996" s="83">
        <v>19026.719999999899</v>
      </c>
      <c r="AD996" s="83">
        <v>0</v>
      </c>
      <c r="AE996" s="83">
        <v>5042.3922540000003</v>
      </c>
      <c r="AF996" s="83">
        <v>0</v>
      </c>
      <c r="AG996" s="83">
        <v>0</v>
      </c>
      <c r="AH996" s="83">
        <v>0</v>
      </c>
      <c r="AI996" s="83">
        <v>892419.95120189502</v>
      </c>
      <c r="AJ996" s="83">
        <v>0</v>
      </c>
      <c r="AK996" s="83">
        <v>3011008.6615329599</v>
      </c>
      <c r="AL996" s="83">
        <v>0</v>
      </c>
      <c r="AM996" s="83">
        <v>0</v>
      </c>
      <c r="AN996" s="83">
        <v>4516622.0346493097</v>
      </c>
      <c r="AO996" s="83">
        <v>0.73234718488756401</v>
      </c>
      <c r="AP996" s="83">
        <v>162.14489042238901</v>
      </c>
    </row>
    <row r="997" spans="1:42" x14ac:dyDescent="0.2">
      <c r="A997" s="83" t="s">
        <v>380</v>
      </c>
      <c r="B997" s="83">
        <v>2026</v>
      </c>
      <c r="C997" s="83" t="s">
        <v>353</v>
      </c>
      <c r="D997" s="83" t="s">
        <v>297</v>
      </c>
      <c r="E997" s="83">
        <v>0</v>
      </c>
      <c r="F997" s="83">
        <v>247.8</v>
      </c>
      <c r="G997" s="83">
        <v>0</v>
      </c>
      <c r="H997" s="83">
        <v>160.80000000000001</v>
      </c>
      <c r="I997" s="83">
        <v>854.91848808004499</v>
      </c>
      <c r="J997" s="83">
        <v>1001.6</v>
      </c>
      <c r="K997" s="83">
        <v>0</v>
      </c>
      <c r="L997" s="83">
        <v>0</v>
      </c>
      <c r="M997" s="83">
        <v>9.6018181818181798</v>
      </c>
      <c r="N997" s="83">
        <v>0</v>
      </c>
      <c r="O997" s="83">
        <v>0</v>
      </c>
      <c r="P997" s="83">
        <v>86.660455922348703</v>
      </c>
      <c r="Q997" s="83">
        <v>0</v>
      </c>
      <c r="R997" s="83">
        <v>0</v>
      </c>
      <c r="S997" s="83">
        <v>0</v>
      </c>
      <c r="T997" s="83">
        <v>0.47499999999999998</v>
      </c>
      <c r="U997" s="83">
        <v>80.900000000000006</v>
      </c>
      <c r="V997" s="83">
        <v>15945.5238897122</v>
      </c>
      <c r="W997" s="83">
        <v>0</v>
      </c>
      <c r="X997" s="83">
        <v>0</v>
      </c>
      <c r="Y997" s="83">
        <v>583699.14905322599</v>
      </c>
      <c r="Z997" s="83">
        <v>0</v>
      </c>
      <c r="AA997" s="83">
        <v>13159.085110239999</v>
      </c>
      <c r="AB997" s="83">
        <v>0</v>
      </c>
      <c r="AC997" s="83">
        <v>14086.08</v>
      </c>
      <c r="AD997" s="83">
        <v>0</v>
      </c>
      <c r="AE997" s="83">
        <v>5042.3922540000003</v>
      </c>
      <c r="AF997" s="83">
        <v>0</v>
      </c>
      <c r="AG997" s="83">
        <v>0</v>
      </c>
      <c r="AH997" s="83">
        <v>0</v>
      </c>
      <c r="AI997" s="83">
        <v>1872506.7051412801</v>
      </c>
      <c r="AJ997" s="83">
        <v>0</v>
      </c>
      <c r="AK997" s="83">
        <v>3013022.5084354598</v>
      </c>
      <c r="AL997" s="83">
        <v>0</v>
      </c>
      <c r="AM997" s="83">
        <v>0</v>
      </c>
      <c r="AN997" s="83">
        <v>5517461.4438839303</v>
      </c>
      <c r="AO997" s="83">
        <v>0.73347998933992897</v>
      </c>
      <c r="AP997" s="83">
        <v>132.93794561138</v>
      </c>
    </row>
    <row r="998" spans="1:42" x14ac:dyDescent="0.2">
      <c r="A998" s="83" t="s">
        <v>380</v>
      </c>
      <c r="B998" s="83">
        <v>2028</v>
      </c>
      <c r="C998" s="83" t="s">
        <v>353</v>
      </c>
      <c r="D998" s="83" t="s">
        <v>297</v>
      </c>
      <c r="E998" s="83">
        <v>0</v>
      </c>
      <c r="F998" s="83">
        <v>247.8</v>
      </c>
      <c r="G998" s="83">
        <v>0</v>
      </c>
      <c r="H998" s="83">
        <v>27.4</v>
      </c>
      <c r="I998" s="83">
        <v>1378.48593601895</v>
      </c>
      <c r="J998" s="83">
        <v>1001.6</v>
      </c>
      <c r="K998" s="83">
        <v>0</v>
      </c>
      <c r="L998" s="83">
        <v>0</v>
      </c>
      <c r="M998" s="83">
        <v>12.0145454545455</v>
      </c>
      <c r="N998" s="83">
        <v>0</v>
      </c>
      <c r="O998" s="83">
        <v>0</v>
      </c>
      <c r="P998" s="83">
        <v>90.672882985167504</v>
      </c>
      <c r="Q998" s="83">
        <v>0</v>
      </c>
      <c r="R998" s="83">
        <v>0</v>
      </c>
      <c r="S998" s="83">
        <v>0</v>
      </c>
      <c r="T998" s="83">
        <v>0.47499999999999998</v>
      </c>
      <c r="U998" s="83">
        <v>79.7</v>
      </c>
      <c r="V998" s="83">
        <v>998.71018670600301</v>
      </c>
      <c r="W998" s="83">
        <v>0</v>
      </c>
      <c r="X998" s="83">
        <v>0</v>
      </c>
      <c r="Y998" s="83">
        <v>525756.67429090897</v>
      </c>
      <c r="Z998" s="83">
        <v>0</v>
      </c>
      <c r="AA998" s="83">
        <v>16465.675896320001</v>
      </c>
      <c r="AB998" s="83">
        <v>0</v>
      </c>
      <c r="AC998" s="83">
        <v>2400.2399999999998</v>
      </c>
      <c r="AD998" s="83">
        <v>0</v>
      </c>
      <c r="AE998" s="83">
        <v>5042.3922540000003</v>
      </c>
      <c r="AF998" s="83">
        <v>0</v>
      </c>
      <c r="AG998" s="83">
        <v>0</v>
      </c>
      <c r="AH998" s="83">
        <v>0</v>
      </c>
      <c r="AI998" s="83">
        <v>3041864.61288341</v>
      </c>
      <c r="AJ998" s="83">
        <v>0</v>
      </c>
      <c r="AK998" s="83">
        <v>2992917.33968976</v>
      </c>
      <c r="AL998" s="83">
        <v>0</v>
      </c>
      <c r="AM998" s="83">
        <v>0</v>
      </c>
      <c r="AN998" s="83">
        <v>6585445.6452011103</v>
      </c>
      <c r="AO998" s="83">
        <v>0.648747392216662</v>
      </c>
      <c r="AP998" s="83">
        <v>98.512299268525794</v>
      </c>
    </row>
    <row r="999" spans="1:42" x14ac:dyDescent="0.2">
      <c r="A999" s="83" t="s">
        <v>380</v>
      </c>
      <c r="B999" s="83">
        <v>2030</v>
      </c>
      <c r="C999" s="83" t="s">
        <v>353</v>
      </c>
      <c r="D999" s="83" t="s">
        <v>297</v>
      </c>
      <c r="E999" s="83">
        <v>0</v>
      </c>
      <c r="F999" s="83">
        <v>247.8</v>
      </c>
      <c r="G999" s="83">
        <v>0</v>
      </c>
      <c r="H999" s="83">
        <v>27.4</v>
      </c>
      <c r="I999" s="83">
        <v>1378.48593601895</v>
      </c>
      <c r="J999" s="83">
        <v>1001.6</v>
      </c>
      <c r="K999" s="83">
        <v>0</v>
      </c>
      <c r="L999" s="83">
        <v>0</v>
      </c>
      <c r="M999" s="83">
        <v>16.2745454545455</v>
      </c>
      <c r="N999" s="83">
        <v>0</v>
      </c>
      <c r="O999" s="83">
        <v>0</v>
      </c>
      <c r="P999" s="83">
        <v>91.112578013088196</v>
      </c>
      <c r="Q999" s="83">
        <v>0</v>
      </c>
      <c r="R999" s="83">
        <v>0</v>
      </c>
      <c r="S999" s="83">
        <v>0</v>
      </c>
      <c r="T999" s="83">
        <v>0.47499999999999998</v>
      </c>
      <c r="U999" s="83">
        <v>79.7</v>
      </c>
      <c r="V999" s="83">
        <v>299.03881121824099</v>
      </c>
      <c r="W999" s="83">
        <v>0</v>
      </c>
      <c r="X999" s="83">
        <v>0</v>
      </c>
      <c r="Y999" s="83">
        <v>274547.62210909103</v>
      </c>
      <c r="Z999" s="83">
        <v>0</v>
      </c>
      <c r="AA999" s="83">
        <v>22303.914187040002</v>
      </c>
      <c r="AB999" s="83">
        <v>0</v>
      </c>
      <c r="AC999" s="83">
        <v>2400.2399999999998</v>
      </c>
      <c r="AD999" s="83">
        <v>0</v>
      </c>
      <c r="AE999" s="83">
        <v>5042.3922540000003</v>
      </c>
      <c r="AF999" s="83">
        <v>0</v>
      </c>
      <c r="AG999" s="83">
        <v>0</v>
      </c>
      <c r="AH999" s="83">
        <v>0</v>
      </c>
      <c r="AI999" s="83">
        <v>2999392.5194806699</v>
      </c>
      <c r="AJ999" s="83">
        <v>0</v>
      </c>
      <c r="AK999" s="83">
        <v>2998880.9815004002</v>
      </c>
      <c r="AL999" s="83">
        <v>0</v>
      </c>
      <c r="AM999" s="83">
        <v>0</v>
      </c>
      <c r="AN999" s="83">
        <v>6302866.7083424199</v>
      </c>
      <c r="AO999" s="83">
        <v>0.34041340156869798</v>
      </c>
      <c r="AP999" s="83">
        <v>54.009297248524902</v>
      </c>
    </row>
    <row r="1000" spans="1:42" x14ac:dyDescent="0.2">
      <c r="A1000" s="83" t="s">
        <v>380</v>
      </c>
      <c r="B1000" s="83">
        <v>2032</v>
      </c>
      <c r="C1000" s="83" t="s">
        <v>353</v>
      </c>
      <c r="D1000" s="83" t="s">
        <v>297</v>
      </c>
      <c r="E1000" s="83">
        <v>0</v>
      </c>
      <c r="F1000" s="83">
        <v>247.8</v>
      </c>
      <c r="G1000" s="83">
        <v>0</v>
      </c>
      <c r="H1000" s="83">
        <v>27.4</v>
      </c>
      <c r="I1000" s="83">
        <v>1383.00253262515</v>
      </c>
      <c r="J1000" s="83">
        <v>1000.7</v>
      </c>
      <c r="K1000" s="83">
        <v>0</v>
      </c>
      <c r="L1000" s="83">
        <v>0</v>
      </c>
      <c r="M1000" s="83">
        <v>21.436363636363598</v>
      </c>
      <c r="N1000" s="83">
        <v>0</v>
      </c>
      <c r="O1000" s="83">
        <v>0</v>
      </c>
      <c r="P1000" s="83">
        <v>91.786274134886398</v>
      </c>
      <c r="Q1000" s="83">
        <v>0</v>
      </c>
      <c r="R1000" s="83">
        <v>0</v>
      </c>
      <c r="S1000" s="83">
        <v>0</v>
      </c>
      <c r="T1000" s="83">
        <v>0.47499999999999998</v>
      </c>
      <c r="U1000" s="83">
        <v>79.7</v>
      </c>
      <c r="V1000" s="83">
        <v>361.46543429688302</v>
      </c>
      <c r="W1000" s="83">
        <v>0</v>
      </c>
      <c r="X1000" s="83">
        <v>0</v>
      </c>
      <c r="Y1000" s="83">
        <v>274547.62210909103</v>
      </c>
      <c r="Z1000" s="83">
        <v>0</v>
      </c>
      <c r="AA1000" s="83">
        <v>29378.0748815999</v>
      </c>
      <c r="AB1000" s="83">
        <v>0</v>
      </c>
      <c r="AC1000" s="83">
        <v>2400.2399999999998</v>
      </c>
      <c r="AD1000" s="83">
        <v>0</v>
      </c>
      <c r="AE1000" s="83">
        <v>5042.3922540000003</v>
      </c>
      <c r="AF1000" s="83">
        <v>0</v>
      </c>
      <c r="AG1000" s="83">
        <v>0</v>
      </c>
      <c r="AH1000" s="83">
        <v>0</v>
      </c>
      <c r="AI1000" s="83">
        <v>2968202.6691908999</v>
      </c>
      <c r="AJ1000" s="83">
        <v>0</v>
      </c>
      <c r="AK1000" s="83">
        <v>2985051.0955661898</v>
      </c>
      <c r="AL1000" s="83">
        <v>0</v>
      </c>
      <c r="AM1000" s="83">
        <v>0</v>
      </c>
      <c r="AN1000" s="83">
        <v>6264983.55943608</v>
      </c>
      <c r="AO1000" s="83">
        <v>0.34041340156869798</v>
      </c>
      <c r="AP1000" s="83">
        <v>54.335881066436201</v>
      </c>
    </row>
    <row r="1001" spans="1:42" x14ac:dyDescent="0.2">
      <c r="A1001" s="83" t="s">
        <v>380</v>
      </c>
      <c r="B1001" s="83">
        <v>2034</v>
      </c>
      <c r="C1001" s="83" t="s">
        <v>353</v>
      </c>
      <c r="D1001" s="83" t="s">
        <v>297</v>
      </c>
      <c r="E1001" s="83">
        <v>0</v>
      </c>
      <c r="F1001" s="83">
        <v>247.8</v>
      </c>
      <c r="G1001" s="83">
        <v>0</v>
      </c>
      <c r="H1001" s="83">
        <v>27.4</v>
      </c>
      <c r="I1001" s="83">
        <v>1383.00253262515</v>
      </c>
      <c r="J1001" s="83">
        <v>1000.7</v>
      </c>
      <c r="K1001" s="83">
        <v>0</v>
      </c>
      <c r="L1001" s="83">
        <v>0</v>
      </c>
      <c r="M1001" s="83">
        <v>27.621818181818199</v>
      </c>
      <c r="N1001" s="83">
        <v>0</v>
      </c>
      <c r="O1001" s="83">
        <v>0</v>
      </c>
      <c r="P1001" s="83">
        <v>317.280631277895</v>
      </c>
      <c r="Q1001" s="83">
        <v>0</v>
      </c>
      <c r="R1001" s="83">
        <v>0</v>
      </c>
      <c r="S1001" s="83">
        <v>0</v>
      </c>
      <c r="T1001" s="83">
        <v>0.47499999999999998</v>
      </c>
      <c r="U1001" s="83">
        <v>79.7</v>
      </c>
      <c r="V1001" s="83">
        <v>54043.702710277503</v>
      </c>
      <c r="W1001" s="83">
        <v>0</v>
      </c>
      <c r="X1001" s="83">
        <v>0</v>
      </c>
      <c r="Y1001" s="83">
        <v>289397.88864000002</v>
      </c>
      <c r="Z1001" s="83">
        <v>0</v>
      </c>
      <c r="AA1001" s="83">
        <v>37855.107175680001</v>
      </c>
      <c r="AB1001" s="83">
        <v>0</v>
      </c>
      <c r="AC1001" s="83">
        <v>2400.2399999999998</v>
      </c>
      <c r="AD1001" s="83">
        <v>0</v>
      </c>
      <c r="AE1001" s="83">
        <v>5042.3922540000003</v>
      </c>
      <c r="AF1001" s="83">
        <v>0</v>
      </c>
      <c r="AG1001" s="83">
        <v>0</v>
      </c>
      <c r="AH1001" s="83">
        <v>0</v>
      </c>
      <c r="AI1001" s="83">
        <v>2926815.12725922</v>
      </c>
      <c r="AJ1001" s="83">
        <v>0</v>
      </c>
      <c r="AK1001" s="83">
        <v>2975563.8162111901</v>
      </c>
      <c r="AL1001" s="83">
        <v>0</v>
      </c>
      <c r="AM1001" s="83">
        <v>0</v>
      </c>
      <c r="AN1001" s="83">
        <v>6291118.2742503602</v>
      </c>
      <c r="AO1001" s="83">
        <v>0.35864061870873598</v>
      </c>
      <c r="AP1001" s="83">
        <v>57.007451310628902</v>
      </c>
    </row>
    <row r="1002" spans="1:42" x14ac:dyDescent="0.2">
      <c r="A1002" s="83" t="s">
        <v>380</v>
      </c>
      <c r="B1002" s="83">
        <v>2036</v>
      </c>
      <c r="C1002" s="83" t="s">
        <v>353</v>
      </c>
      <c r="D1002" s="83" t="s">
        <v>297</v>
      </c>
      <c r="E1002" s="83">
        <v>0</v>
      </c>
      <c r="F1002" s="83">
        <v>247.8</v>
      </c>
      <c r="G1002" s="83">
        <v>0</v>
      </c>
      <c r="H1002" s="83">
        <v>27.4</v>
      </c>
      <c r="I1002" s="83">
        <v>1383.00253262515</v>
      </c>
      <c r="J1002" s="83">
        <v>1000.7</v>
      </c>
      <c r="K1002" s="83">
        <v>0</v>
      </c>
      <c r="L1002" s="83">
        <v>0</v>
      </c>
      <c r="M1002" s="83">
        <v>34.773636363636399</v>
      </c>
      <c r="N1002" s="83">
        <v>0</v>
      </c>
      <c r="O1002" s="83">
        <v>0</v>
      </c>
      <c r="P1002" s="83">
        <v>317.280631277895</v>
      </c>
      <c r="Q1002" s="83">
        <v>0</v>
      </c>
      <c r="R1002" s="83">
        <v>0</v>
      </c>
      <c r="S1002" s="83">
        <v>0</v>
      </c>
      <c r="T1002" s="83">
        <v>0.47499999999999998</v>
      </c>
      <c r="U1002" s="83">
        <v>79.7</v>
      </c>
      <c r="V1002" s="83">
        <v>140430.22665756501</v>
      </c>
      <c r="W1002" s="83">
        <v>0</v>
      </c>
      <c r="X1002" s="83">
        <v>0</v>
      </c>
      <c r="Y1002" s="83">
        <v>289397.88864000002</v>
      </c>
      <c r="Z1002" s="83">
        <v>0</v>
      </c>
      <c r="AA1002" s="83">
        <v>47656.520029519997</v>
      </c>
      <c r="AB1002" s="83">
        <v>0</v>
      </c>
      <c r="AC1002" s="83">
        <v>2400.2399999999998</v>
      </c>
      <c r="AD1002" s="83">
        <v>0</v>
      </c>
      <c r="AE1002" s="83">
        <v>5042.3922540000003</v>
      </c>
      <c r="AF1002" s="83">
        <v>0</v>
      </c>
      <c r="AG1002" s="83">
        <v>0</v>
      </c>
      <c r="AH1002" s="83">
        <v>0</v>
      </c>
      <c r="AI1002" s="83">
        <v>2886066.9309565099</v>
      </c>
      <c r="AJ1002" s="83">
        <v>0</v>
      </c>
      <c r="AK1002" s="83">
        <v>2965110.8989689401</v>
      </c>
      <c r="AL1002" s="83">
        <v>0</v>
      </c>
      <c r="AM1002" s="83">
        <v>0</v>
      </c>
      <c r="AN1002" s="83">
        <v>6336105.0975065501</v>
      </c>
      <c r="AO1002" s="83">
        <v>0.35864061870873598</v>
      </c>
      <c r="AP1002" s="83">
        <v>56.602694114065699</v>
      </c>
    </row>
    <row r="1003" spans="1:42" x14ac:dyDescent="0.2">
      <c r="A1003" s="83" t="s">
        <v>380</v>
      </c>
      <c r="B1003" s="83">
        <v>2038</v>
      </c>
      <c r="C1003" s="83" t="s">
        <v>353</v>
      </c>
      <c r="D1003" s="83" t="s">
        <v>297</v>
      </c>
      <c r="E1003" s="83">
        <v>0</v>
      </c>
      <c r="F1003" s="83">
        <v>247.8</v>
      </c>
      <c r="G1003" s="83">
        <v>0</v>
      </c>
      <c r="H1003" s="83">
        <v>27.4</v>
      </c>
      <c r="I1003" s="83">
        <v>1383.00253262515</v>
      </c>
      <c r="J1003" s="83">
        <v>625.70000000000005</v>
      </c>
      <c r="K1003" s="83">
        <v>0</v>
      </c>
      <c r="L1003" s="83">
        <v>0</v>
      </c>
      <c r="M1003" s="83">
        <v>42.642727272727299</v>
      </c>
      <c r="N1003" s="83">
        <v>0</v>
      </c>
      <c r="O1003" s="83">
        <v>0</v>
      </c>
      <c r="P1003" s="83">
        <v>317.280631277895</v>
      </c>
      <c r="Q1003" s="83">
        <v>0</v>
      </c>
      <c r="R1003" s="83">
        <v>0</v>
      </c>
      <c r="S1003" s="83">
        <v>0</v>
      </c>
      <c r="T1003" s="83">
        <v>0.47499999999999998</v>
      </c>
      <c r="U1003" s="83">
        <v>78.599999999999994</v>
      </c>
      <c r="V1003" s="83">
        <v>0</v>
      </c>
      <c r="W1003" s="83">
        <v>0</v>
      </c>
      <c r="X1003" s="83">
        <v>0</v>
      </c>
      <c r="Y1003" s="83">
        <v>0</v>
      </c>
      <c r="Z1003" s="83">
        <v>0</v>
      </c>
      <c r="AA1003" s="83">
        <v>58440.939714640001</v>
      </c>
      <c r="AB1003" s="83">
        <v>0</v>
      </c>
      <c r="AC1003" s="83">
        <v>2400.2399999999998</v>
      </c>
      <c r="AD1003" s="83">
        <v>0</v>
      </c>
      <c r="AE1003" s="83">
        <v>5042.3922540000003</v>
      </c>
      <c r="AF1003" s="83">
        <v>0</v>
      </c>
      <c r="AG1003" s="83">
        <v>0</v>
      </c>
      <c r="AH1003" s="83">
        <v>0</v>
      </c>
      <c r="AI1003" s="83">
        <v>2845727.93010857</v>
      </c>
      <c r="AJ1003" s="83">
        <v>0</v>
      </c>
      <c r="AK1003" s="83">
        <v>1969239.26372479</v>
      </c>
      <c r="AL1003" s="83">
        <v>0</v>
      </c>
      <c r="AM1003" s="83">
        <v>0</v>
      </c>
      <c r="AN1003" s="83">
        <v>4880850.7658019997</v>
      </c>
      <c r="AO1003" s="83">
        <v>3.433650192E-3</v>
      </c>
      <c r="AP1003" s="83">
        <v>0.70349419737601604</v>
      </c>
    </row>
    <row r="1004" spans="1:42" x14ac:dyDescent="0.2">
      <c r="A1004" s="83" t="s">
        <v>380</v>
      </c>
      <c r="B1004" s="83">
        <v>2040</v>
      </c>
      <c r="C1004" s="83" t="s">
        <v>353</v>
      </c>
      <c r="D1004" s="83" t="s">
        <v>297</v>
      </c>
      <c r="E1004" s="83">
        <v>0</v>
      </c>
      <c r="F1004" s="83">
        <v>247.8</v>
      </c>
      <c r="G1004" s="83">
        <v>0</v>
      </c>
      <c r="H1004" s="83">
        <v>24.4</v>
      </c>
      <c r="I1004" s="83">
        <v>1383.78929811488</v>
      </c>
      <c r="J1004" s="83">
        <v>603.5</v>
      </c>
      <c r="K1004" s="83">
        <v>0</v>
      </c>
      <c r="L1004" s="83">
        <v>0</v>
      </c>
      <c r="M1004" s="83">
        <v>51.238181818181801</v>
      </c>
      <c r="N1004" s="83">
        <v>0</v>
      </c>
      <c r="O1004" s="83">
        <v>0</v>
      </c>
      <c r="P1004" s="83">
        <v>317.350582928959</v>
      </c>
      <c r="Q1004" s="83">
        <v>0</v>
      </c>
      <c r="R1004" s="83">
        <v>0</v>
      </c>
      <c r="S1004" s="83">
        <v>0</v>
      </c>
      <c r="T1004" s="83">
        <v>0.47499999999999998</v>
      </c>
      <c r="U1004" s="83">
        <v>78.599999999999994</v>
      </c>
      <c r="V1004" s="83">
        <v>112456.38626506701</v>
      </c>
      <c r="W1004" s="83">
        <v>0</v>
      </c>
      <c r="X1004" s="83">
        <v>0</v>
      </c>
      <c r="Y1004" s="83">
        <v>0</v>
      </c>
      <c r="Z1004" s="83">
        <v>0</v>
      </c>
      <c r="AA1004" s="83">
        <v>70220.825126240001</v>
      </c>
      <c r="AB1004" s="83">
        <v>0</v>
      </c>
      <c r="AC1004" s="83">
        <v>2137.44</v>
      </c>
      <c r="AD1004" s="83">
        <v>0</v>
      </c>
      <c r="AE1004" s="83">
        <v>5042.3922540000003</v>
      </c>
      <c r="AF1004" s="83">
        <v>0</v>
      </c>
      <c r="AG1004" s="83">
        <v>0</v>
      </c>
      <c r="AH1004" s="83">
        <v>0</v>
      </c>
      <c r="AI1004" s="83">
        <v>2807810.6010020501</v>
      </c>
      <c r="AJ1004" s="83">
        <v>0</v>
      </c>
      <c r="AK1004" s="83">
        <v>1900614.58966111</v>
      </c>
      <c r="AL1004" s="83">
        <v>0</v>
      </c>
      <c r="AM1004" s="83">
        <v>0</v>
      </c>
      <c r="AN1004" s="83">
        <v>4898282.23430847</v>
      </c>
      <c r="AO1004" s="83">
        <v>3.261305952E-3</v>
      </c>
      <c r="AP1004" s="83">
        <v>0.66580605118202596</v>
      </c>
    </row>
    <row r="1005" spans="1:42" x14ac:dyDescent="0.2">
      <c r="A1005" s="83" t="s">
        <v>380</v>
      </c>
      <c r="B1005" s="83">
        <v>2042</v>
      </c>
      <c r="C1005" s="83" t="s">
        <v>353</v>
      </c>
      <c r="D1005" s="83" t="s">
        <v>297</v>
      </c>
      <c r="E1005" s="83">
        <v>0</v>
      </c>
      <c r="F1005" s="83">
        <v>247.8</v>
      </c>
      <c r="G1005" s="83">
        <v>0</v>
      </c>
      <c r="H1005" s="83">
        <v>24.4</v>
      </c>
      <c r="I1005" s="83">
        <v>1385.5839370139299</v>
      </c>
      <c r="J1005" s="83">
        <v>565.5</v>
      </c>
      <c r="K1005" s="83">
        <v>0</v>
      </c>
      <c r="L1005" s="83">
        <v>0</v>
      </c>
      <c r="M1005" s="83">
        <v>60.596363636363598</v>
      </c>
      <c r="N1005" s="83">
        <v>0</v>
      </c>
      <c r="O1005" s="83">
        <v>0</v>
      </c>
      <c r="P1005" s="83">
        <v>277.501846322424</v>
      </c>
      <c r="Q1005" s="83">
        <v>0</v>
      </c>
      <c r="R1005" s="83">
        <v>0</v>
      </c>
      <c r="S1005" s="83">
        <v>0</v>
      </c>
      <c r="T1005" s="83">
        <v>0.47499999999999998</v>
      </c>
      <c r="U1005" s="83">
        <v>78.599999999999994</v>
      </c>
      <c r="V1005" s="83">
        <v>159265.97747815101</v>
      </c>
      <c r="W1005" s="83">
        <v>0</v>
      </c>
      <c r="X1005" s="83">
        <v>0</v>
      </c>
      <c r="Y1005" s="83">
        <v>0</v>
      </c>
      <c r="Z1005" s="83">
        <v>0</v>
      </c>
      <c r="AA1005" s="83">
        <v>83046.011845119996</v>
      </c>
      <c r="AB1005" s="83">
        <v>0</v>
      </c>
      <c r="AC1005" s="83">
        <v>2137.44</v>
      </c>
      <c r="AD1005" s="83">
        <v>0</v>
      </c>
      <c r="AE1005" s="83">
        <v>5042.3922540000003</v>
      </c>
      <c r="AF1005" s="83">
        <v>0</v>
      </c>
      <c r="AG1005" s="83">
        <v>0</v>
      </c>
      <c r="AH1005" s="83">
        <v>0</v>
      </c>
      <c r="AI1005" s="83">
        <v>2772776.6178941298</v>
      </c>
      <c r="AJ1005" s="83">
        <v>0</v>
      </c>
      <c r="AK1005" s="83">
        <v>1786490.6272215999</v>
      </c>
      <c r="AL1005" s="83">
        <v>0</v>
      </c>
      <c r="AM1005" s="83">
        <v>0</v>
      </c>
      <c r="AN1005" s="83">
        <v>4808759.0666930098</v>
      </c>
      <c r="AO1005" s="83">
        <v>3.261305952E-3</v>
      </c>
      <c r="AP1005" s="83">
        <v>0.67820115476128495</v>
      </c>
    </row>
    <row r="1006" spans="1:42" x14ac:dyDescent="0.2">
      <c r="A1006" s="83" t="s">
        <v>380</v>
      </c>
      <c r="B1006" s="83">
        <v>2044</v>
      </c>
      <c r="C1006" s="83" t="s">
        <v>353</v>
      </c>
      <c r="D1006" s="83" t="s">
        <v>297</v>
      </c>
      <c r="E1006" s="83">
        <v>0</v>
      </c>
      <c r="F1006" s="83">
        <v>247.8</v>
      </c>
      <c r="G1006" s="83">
        <v>0</v>
      </c>
      <c r="H1006" s="83">
        <v>24.4</v>
      </c>
      <c r="I1006" s="83">
        <v>1385.5839370139299</v>
      </c>
      <c r="J1006" s="83">
        <v>426.9</v>
      </c>
      <c r="K1006" s="83">
        <v>0</v>
      </c>
      <c r="L1006" s="83">
        <v>0</v>
      </c>
      <c r="M1006" s="83">
        <v>70.155454545454504</v>
      </c>
      <c r="N1006" s="83">
        <v>0</v>
      </c>
      <c r="O1006" s="83">
        <v>0</v>
      </c>
      <c r="P1006" s="83">
        <v>585.44102547172395</v>
      </c>
      <c r="Q1006" s="83">
        <v>0</v>
      </c>
      <c r="R1006" s="83">
        <v>0</v>
      </c>
      <c r="S1006" s="83">
        <v>0</v>
      </c>
      <c r="T1006" s="83">
        <v>0.47499999999999998</v>
      </c>
      <c r="U1006" s="83">
        <v>71.599999999999994</v>
      </c>
      <c r="V1006" s="83">
        <v>60956.901612699403</v>
      </c>
      <c r="W1006" s="83">
        <v>0</v>
      </c>
      <c r="X1006" s="83">
        <v>0</v>
      </c>
      <c r="Y1006" s="83">
        <v>0</v>
      </c>
      <c r="Z1006" s="83">
        <v>0</v>
      </c>
      <c r="AA1006" s="83">
        <v>96146.540147919994</v>
      </c>
      <c r="AB1006" s="83">
        <v>0</v>
      </c>
      <c r="AC1006" s="83">
        <v>2137.44</v>
      </c>
      <c r="AD1006" s="83">
        <v>0</v>
      </c>
      <c r="AE1006" s="83">
        <v>5042.3922540000003</v>
      </c>
      <c r="AF1006" s="83">
        <v>0</v>
      </c>
      <c r="AG1006" s="83">
        <v>0</v>
      </c>
      <c r="AH1006" s="83">
        <v>0</v>
      </c>
      <c r="AI1006" s="83">
        <v>2734114.4123151898</v>
      </c>
      <c r="AJ1006" s="83">
        <v>0</v>
      </c>
      <c r="AK1006" s="83">
        <v>1351323.7849747799</v>
      </c>
      <c r="AL1006" s="83">
        <v>0</v>
      </c>
      <c r="AM1006" s="83">
        <v>0</v>
      </c>
      <c r="AN1006" s="83">
        <v>4249721.4713046001</v>
      </c>
      <c r="AO1006" s="83">
        <v>3.261305952E-3</v>
      </c>
      <c r="AP1006" s="83">
        <v>0.76741639987968902</v>
      </c>
    </row>
    <row r="1007" spans="1:42" x14ac:dyDescent="0.2">
      <c r="A1007" s="83" t="s">
        <v>380</v>
      </c>
      <c r="B1007" s="83">
        <v>2046</v>
      </c>
      <c r="C1007" s="83" t="s">
        <v>353</v>
      </c>
      <c r="D1007" s="83" t="s">
        <v>297</v>
      </c>
      <c r="E1007" s="83">
        <v>0</v>
      </c>
      <c r="F1007" s="83">
        <v>247.8</v>
      </c>
      <c r="G1007" s="83">
        <v>0</v>
      </c>
      <c r="H1007" s="83">
        <v>24.4</v>
      </c>
      <c r="I1007" s="83">
        <v>1385.85069434967</v>
      </c>
      <c r="J1007" s="83">
        <v>642.29999999999995</v>
      </c>
      <c r="K1007" s="83">
        <v>0</v>
      </c>
      <c r="L1007" s="83">
        <v>0</v>
      </c>
      <c r="M1007" s="83">
        <v>79.070909090908998</v>
      </c>
      <c r="N1007" s="83">
        <v>0</v>
      </c>
      <c r="O1007" s="83">
        <v>0</v>
      </c>
      <c r="P1007" s="83">
        <v>620.37202895390499</v>
      </c>
      <c r="Q1007" s="83">
        <v>0</v>
      </c>
      <c r="R1007" s="83">
        <v>0</v>
      </c>
      <c r="S1007" s="83">
        <v>0</v>
      </c>
      <c r="T1007" s="83">
        <v>0.47499999999999998</v>
      </c>
      <c r="U1007" s="83">
        <v>66.400000000000006</v>
      </c>
      <c r="V1007" s="83">
        <v>105797.283236223</v>
      </c>
      <c r="W1007" s="83">
        <v>0</v>
      </c>
      <c r="X1007" s="83">
        <v>0</v>
      </c>
      <c r="Y1007" s="83">
        <v>0</v>
      </c>
      <c r="Z1007" s="83">
        <v>0</v>
      </c>
      <c r="AA1007" s="83">
        <v>108162.68871728001</v>
      </c>
      <c r="AB1007" s="83">
        <v>0</v>
      </c>
      <c r="AC1007" s="83">
        <v>2137.44</v>
      </c>
      <c r="AD1007" s="83">
        <v>0</v>
      </c>
      <c r="AE1007" s="83">
        <v>5042.3922540000003</v>
      </c>
      <c r="AF1007" s="83">
        <v>0</v>
      </c>
      <c r="AG1007" s="83">
        <v>0</v>
      </c>
      <c r="AH1007" s="83">
        <v>0</v>
      </c>
      <c r="AI1007" s="83">
        <v>2696251.5676382501</v>
      </c>
      <c r="AJ1007" s="83">
        <v>0</v>
      </c>
      <c r="AK1007" s="83">
        <v>2205576.5952131702</v>
      </c>
      <c r="AL1007" s="83">
        <v>0</v>
      </c>
      <c r="AM1007" s="83">
        <v>0</v>
      </c>
      <c r="AN1007" s="83">
        <v>5122967.9670589296</v>
      </c>
      <c r="AO1007" s="83">
        <v>3.261305952E-3</v>
      </c>
      <c r="AP1007" s="83">
        <v>0.63660479100600298</v>
      </c>
    </row>
    <row r="1008" spans="1:42" x14ac:dyDescent="0.2">
      <c r="A1008" s="83" t="s">
        <v>380</v>
      </c>
      <c r="B1008" s="83">
        <v>2048</v>
      </c>
      <c r="C1008" s="83" t="s">
        <v>353</v>
      </c>
      <c r="D1008" s="83" t="s">
        <v>297</v>
      </c>
      <c r="E1008" s="83">
        <v>0</v>
      </c>
      <c r="F1008" s="83">
        <v>247.8</v>
      </c>
      <c r="G1008" s="83">
        <v>0</v>
      </c>
      <c r="H1008" s="83">
        <v>24.4</v>
      </c>
      <c r="I1008" s="83">
        <v>1384.55069434967</v>
      </c>
      <c r="J1008" s="83">
        <v>351.4</v>
      </c>
      <c r="K1008" s="83">
        <v>0</v>
      </c>
      <c r="L1008" s="83">
        <v>0</v>
      </c>
      <c r="M1008" s="83">
        <v>88.274545454545404</v>
      </c>
      <c r="N1008" s="83">
        <v>0</v>
      </c>
      <c r="O1008" s="83">
        <v>0</v>
      </c>
      <c r="P1008" s="83">
        <v>621.425579027759</v>
      </c>
      <c r="Q1008" s="83">
        <v>0</v>
      </c>
      <c r="R1008" s="83">
        <v>0</v>
      </c>
      <c r="S1008" s="83">
        <v>0</v>
      </c>
      <c r="T1008" s="83">
        <v>0.47499999999999998</v>
      </c>
      <c r="U1008" s="83">
        <v>62.8</v>
      </c>
      <c r="V1008" s="83">
        <v>136201.50622057001</v>
      </c>
      <c r="W1008" s="83">
        <v>0</v>
      </c>
      <c r="X1008" s="83">
        <v>0</v>
      </c>
      <c r="Y1008" s="83">
        <v>0</v>
      </c>
      <c r="Z1008" s="83">
        <v>0</v>
      </c>
      <c r="AA1008" s="83">
        <v>120978.36417104</v>
      </c>
      <c r="AB1008" s="83">
        <v>0</v>
      </c>
      <c r="AC1008" s="83">
        <v>2137.44</v>
      </c>
      <c r="AD1008" s="83">
        <v>0</v>
      </c>
      <c r="AE1008" s="83">
        <v>5042.3922540000003</v>
      </c>
      <c r="AF1008" s="83">
        <v>0</v>
      </c>
      <c r="AG1008" s="83">
        <v>0</v>
      </c>
      <c r="AH1008" s="83">
        <v>0</v>
      </c>
      <c r="AI1008" s="83">
        <v>2656626.10055148</v>
      </c>
      <c r="AJ1008" s="83">
        <v>0</v>
      </c>
      <c r="AK1008" s="83">
        <v>1313830.27595643</v>
      </c>
      <c r="AL1008" s="83">
        <v>0</v>
      </c>
      <c r="AM1008" s="83">
        <v>0</v>
      </c>
      <c r="AN1008" s="83">
        <v>4234816.0791535201</v>
      </c>
      <c r="AO1008" s="83">
        <v>3.261305952E-3</v>
      </c>
      <c r="AP1008" s="83">
        <v>0.77011749531561302</v>
      </c>
    </row>
    <row r="1009" spans="1:42" x14ac:dyDescent="0.2">
      <c r="A1009" s="83" t="s">
        <v>380</v>
      </c>
      <c r="B1009" s="83">
        <v>2050</v>
      </c>
      <c r="C1009" s="83" t="s">
        <v>353</v>
      </c>
      <c r="D1009" s="83" t="s">
        <v>297</v>
      </c>
      <c r="E1009" s="83">
        <v>0</v>
      </c>
      <c r="F1009" s="83">
        <v>247.8</v>
      </c>
      <c r="G1009" s="83">
        <v>0</v>
      </c>
      <c r="H1009" s="83">
        <v>0</v>
      </c>
      <c r="I1009" s="83">
        <v>1384.55069434967</v>
      </c>
      <c r="J1009" s="83">
        <v>215.61014750527499</v>
      </c>
      <c r="K1009" s="83">
        <v>0</v>
      </c>
      <c r="L1009" s="83">
        <v>0</v>
      </c>
      <c r="M1009" s="83">
        <v>96.398181818181797</v>
      </c>
      <c r="N1009" s="83">
        <v>0</v>
      </c>
      <c r="O1009" s="83">
        <v>0</v>
      </c>
      <c r="P1009" s="83">
        <v>922.80382805976205</v>
      </c>
      <c r="Q1009" s="83">
        <v>0</v>
      </c>
      <c r="R1009" s="83">
        <v>0</v>
      </c>
      <c r="S1009" s="83">
        <v>0</v>
      </c>
      <c r="T1009" s="83">
        <v>0.47499999999999998</v>
      </c>
      <c r="U1009" s="83">
        <v>15.8</v>
      </c>
      <c r="V1009" s="83">
        <v>133397.97603707199</v>
      </c>
      <c r="W1009" s="83">
        <v>0</v>
      </c>
      <c r="X1009" s="83">
        <v>0</v>
      </c>
      <c r="Y1009" s="83">
        <v>0</v>
      </c>
      <c r="Z1009" s="83">
        <v>0</v>
      </c>
      <c r="AA1009" s="83">
        <v>132111.63292176</v>
      </c>
      <c r="AB1009" s="83">
        <v>0</v>
      </c>
      <c r="AC1009" s="83">
        <v>0</v>
      </c>
      <c r="AD1009" s="83">
        <v>0</v>
      </c>
      <c r="AE1009" s="83">
        <v>5042.3922540000003</v>
      </c>
      <c r="AF1009" s="83">
        <v>0</v>
      </c>
      <c r="AG1009" s="83">
        <v>0</v>
      </c>
      <c r="AH1009" s="83">
        <v>0</v>
      </c>
      <c r="AI1009" s="83">
        <v>2617039.95849744</v>
      </c>
      <c r="AJ1009" s="83">
        <v>0</v>
      </c>
      <c r="AK1009" s="83">
        <v>866067.05822376197</v>
      </c>
      <c r="AL1009" s="83">
        <v>0</v>
      </c>
      <c r="AM1009" s="83">
        <v>0</v>
      </c>
      <c r="AN1009" s="83">
        <v>3753659.0179340299</v>
      </c>
      <c r="AO1009" s="83">
        <v>0</v>
      </c>
      <c r="AP1009" s="83">
        <v>0</v>
      </c>
    </row>
    <row r="1010" spans="1:42" x14ac:dyDescent="0.2">
      <c r="A1010" s="83" t="s">
        <v>381</v>
      </c>
      <c r="B1010" s="83">
        <v>2020</v>
      </c>
      <c r="C1010" s="83" t="s">
        <v>353</v>
      </c>
      <c r="D1010" s="83" t="s">
        <v>297</v>
      </c>
      <c r="E1010" s="83">
        <v>0</v>
      </c>
      <c r="F1010" s="83">
        <v>1956.1399999999901</v>
      </c>
      <c r="G1010" s="83">
        <v>0</v>
      </c>
      <c r="H1010" s="83">
        <v>364.3</v>
      </c>
      <c r="I1010" s="83">
        <v>6.9</v>
      </c>
      <c r="J1010" s="83">
        <v>3769.9</v>
      </c>
      <c r="K1010" s="83">
        <v>12.2</v>
      </c>
      <c r="L1010" s="83">
        <v>1213</v>
      </c>
      <c r="M1010" s="83">
        <v>53.7872727272727</v>
      </c>
      <c r="N1010" s="83">
        <v>0</v>
      </c>
      <c r="O1010" s="83">
        <v>0</v>
      </c>
      <c r="P1010" s="83">
        <v>2.2000000000000002</v>
      </c>
      <c r="Q1010" s="83">
        <v>0</v>
      </c>
      <c r="R1010" s="83">
        <v>0</v>
      </c>
      <c r="S1010" s="83">
        <v>0</v>
      </c>
      <c r="T1010" s="83">
        <v>181.4</v>
      </c>
      <c r="U1010" s="83">
        <v>672</v>
      </c>
      <c r="V1010" s="83">
        <v>404.8</v>
      </c>
      <c r="W1010" s="83">
        <v>51261.127679999998</v>
      </c>
      <c r="X1010" s="83">
        <v>0</v>
      </c>
      <c r="Y1010" s="83">
        <v>11155523.211451501</v>
      </c>
      <c r="Z1010" s="83">
        <v>0</v>
      </c>
      <c r="AA1010" s="83">
        <v>77056.432848719996</v>
      </c>
      <c r="AB1010" s="83">
        <v>8315542.70063389</v>
      </c>
      <c r="AC1010" s="83">
        <v>31912.679999999898</v>
      </c>
      <c r="AD1010" s="83">
        <v>0</v>
      </c>
      <c r="AE1010" s="83">
        <v>1087392.9682080001</v>
      </c>
      <c r="AF1010" s="83">
        <v>0</v>
      </c>
      <c r="AG1010" s="83">
        <v>0</v>
      </c>
      <c r="AH1010" s="83">
        <v>0</v>
      </c>
      <c r="AI1010" s="83">
        <v>15366.0548928484</v>
      </c>
      <c r="AJ1010" s="83">
        <v>0</v>
      </c>
      <c r="AK1010" s="83">
        <v>11349986.851611599</v>
      </c>
      <c r="AL1010" s="83">
        <v>0</v>
      </c>
      <c r="AM1010" s="83">
        <v>0</v>
      </c>
      <c r="AN1010" s="83">
        <v>32084446.8273266</v>
      </c>
      <c r="AO1010" s="83">
        <v>14.951760456146999</v>
      </c>
      <c r="AP1010" s="83">
        <v>466.012723754131</v>
      </c>
    </row>
    <row r="1011" spans="1:42" x14ac:dyDescent="0.2">
      <c r="A1011" s="83" t="s">
        <v>381</v>
      </c>
      <c r="B1011" s="83">
        <v>2022</v>
      </c>
      <c r="C1011" s="83" t="s">
        <v>353</v>
      </c>
      <c r="D1011" s="83" t="s">
        <v>297</v>
      </c>
      <c r="E1011" s="83">
        <v>0</v>
      </c>
      <c r="F1011" s="83">
        <v>1758.44</v>
      </c>
      <c r="G1011" s="83">
        <v>0</v>
      </c>
      <c r="H1011" s="83">
        <v>405.8</v>
      </c>
      <c r="I1011" s="83">
        <v>6.9</v>
      </c>
      <c r="J1011" s="83">
        <v>3769.9</v>
      </c>
      <c r="K1011" s="83">
        <v>12.2</v>
      </c>
      <c r="L1011" s="83">
        <v>1193</v>
      </c>
      <c r="M1011" s="83">
        <v>58.167272727272703</v>
      </c>
      <c r="N1011" s="83">
        <v>0</v>
      </c>
      <c r="O1011" s="83">
        <v>0</v>
      </c>
      <c r="P1011" s="83">
        <v>2.2000000000000002</v>
      </c>
      <c r="Q1011" s="83">
        <v>0</v>
      </c>
      <c r="R1011" s="83">
        <v>0</v>
      </c>
      <c r="S1011" s="83">
        <v>0</v>
      </c>
      <c r="T1011" s="83">
        <v>181.4</v>
      </c>
      <c r="U1011" s="83">
        <v>631.4</v>
      </c>
      <c r="V1011" s="83">
        <v>0</v>
      </c>
      <c r="W1011" s="83">
        <v>51261.127679999998</v>
      </c>
      <c r="X1011" s="83">
        <v>0</v>
      </c>
      <c r="Y1011" s="83">
        <v>12036415.817856001</v>
      </c>
      <c r="Z1011" s="83">
        <v>0</v>
      </c>
      <c r="AA1011" s="83">
        <v>83331.284849279997</v>
      </c>
      <c r="AB1011" s="83">
        <v>6948430.3709974401</v>
      </c>
      <c r="AC1011" s="83">
        <v>44591.863233333301</v>
      </c>
      <c r="AD1011" s="83">
        <v>0</v>
      </c>
      <c r="AE1011" s="83">
        <v>1087392.9682080001</v>
      </c>
      <c r="AF1011" s="83">
        <v>0</v>
      </c>
      <c r="AG1011" s="83">
        <v>0</v>
      </c>
      <c r="AH1011" s="83">
        <v>0</v>
      </c>
      <c r="AI1011" s="83">
        <v>15151.7989693486</v>
      </c>
      <c r="AJ1011" s="83">
        <v>0</v>
      </c>
      <c r="AK1011" s="83">
        <v>11950055.260283699</v>
      </c>
      <c r="AL1011" s="83">
        <v>0</v>
      </c>
      <c r="AM1011" s="83">
        <v>0</v>
      </c>
      <c r="AN1011" s="83">
        <v>32216630.492077101</v>
      </c>
      <c r="AO1011" s="83">
        <v>15.2907921440971</v>
      </c>
      <c r="AP1011" s="83">
        <v>474.62418975992699</v>
      </c>
    </row>
    <row r="1012" spans="1:42" x14ac:dyDescent="0.2">
      <c r="A1012" s="83" t="s">
        <v>381</v>
      </c>
      <c r="B1012" s="83">
        <v>2024</v>
      </c>
      <c r="C1012" s="83" t="s">
        <v>353</v>
      </c>
      <c r="D1012" s="83" t="s">
        <v>297</v>
      </c>
      <c r="E1012" s="83">
        <v>0</v>
      </c>
      <c r="F1012" s="83">
        <v>1711.34</v>
      </c>
      <c r="G1012" s="83">
        <v>0</v>
      </c>
      <c r="H1012" s="83">
        <v>244.9</v>
      </c>
      <c r="I1012" s="83">
        <v>6.9</v>
      </c>
      <c r="J1012" s="83">
        <v>3769.9</v>
      </c>
      <c r="K1012" s="83">
        <v>12.2</v>
      </c>
      <c r="L1012" s="83">
        <v>1193</v>
      </c>
      <c r="M1012" s="83">
        <v>65.396363636363603</v>
      </c>
      <c r="N1012" s="83">
        <v>0</v>
      </c>
      <c r="O1012" s="83">
        <v>0</v>
      </c>
      <c r="P1012" s="83">
        <v>2.2000000000000002</v>
      </c>
      <c r="Q1012" s="83">
        <v>0</v>
      </c>
      <c r="R1012" s="83">
        <v>0</v>
      </c>
      <c r="S1012" s="83">
        <v>0</v>
      </c>
      <c r="T1012" s="83">
        <v>193.4</v>
      </c>
      <c r="U1012" s="83">
        <v>536.29999999999995</v>
      </c>
      <c r="V1012" s="83">
        <v>0</v>
      </c>
      <c r="W1012" s="83">
        <v>51261.127679999998</v>
      </c>
      <c r="X1012" s="83">
        <v>0</v>
      </c>
      <c r="Y1012" s="83">
        <v>12137036.855232</v>
      </c>
      <c r="Z1012" s="83">
        <v>0</v>
      </c>
      <c r="AA1012" s="83">
        <v>93687.786117120006</v>
      </c>
      <c r="AB1012" s="83">
        <v>5673929.8180136802</v>
      </c>
      <c r="AC1012" s="83">
        <v>21453.24</v>
      </c>
      <c r="AD1012" s="83">
        <v>0</v>
      </c>
      <c r="AE1012" s="83">
        <v>1160590.6363679999</v>
      </c>
      <c r="AF1012" s="83">
        <v>0</v>
      </c>
      <c r="AG1012" s="83">
        <v>0</v>
      </c>
      <c r="AH1012" s="83">
        <v>0</v>
      </c>
      <c r="AI1012" s="83">
        <v>14940.6438373009</v>
      </c>
      <c r="AJ1012" s="83">
        <v>0</v>
      </c>
      <c r="AK1012" s="83">
        <v>11892721.1686946</v>
      </c>
      <c r="AL1012" s="83">
        <v>0</v>
      </c>
      <c r="AM1012" s="83">
        <v>0</v>
      </c>
      <c r="AN1012" s="83">
        <v>31045621.275942702</v>
      </c>
      <c r="AO1012" s="83">
        <v>14.848101540891699</v>
      </c>
      <c r="AP1012" s="83">
        <v>478.26717361902098</v>
      </c>
    </row>
    <row r="1013" spans="1:42" x14ac:dyDescent="0.2">
      <c r="A1013" s="83" t="s">
        <v>381</v>
      </c>
      <c r="B1013" s="83">
        <v>2026</v>
      </c>
      <c r="C1013" s="83" t="s">
        <v>353</v>
      </c>
      <c r="D1013" s="83" t="s">
        <v>297</v>
      </c>
      <c r="E1013" s="83">
        <v>0</v>
      </c>
      <c r="F1013" s="83">
        <v>1707.73999999999</v>
      </c>
      <c r="G1013" s="83">
        <v>0</v>
      </c>
      <c r="H1013" s="83">
        <v>242.6</v>
      </c>
      <c r="I1013" s="83">
        <v>6.9</v>
      </c>
      <c r="J1013" s="83">
        <v>3769.9</v>
      </c>
      <c r="K1013" s="83">
        <v>12.2</v>
      </c>
      <c r="L1013" s="83">
        <v>1193</v>
      </c>
      <c r="M1013" s="83">
        <v>77.273636363636399</v>
      </c>
      <c r="N1013" s="83">
        <v>0</v>
      </c>
      <c r="O1013" s="83">
        <v>0</v>
      </c>
      <c r="P1013" s="83">
        <v>2.4470953013731198</v>
      </c>
      <c r="Q1013" s="83">
        <v>0</v>
      </c>
      <c r="R1013" s="83">
        <v>0</v>
      </c>
      <c r="S1013" s="83">
        <v>0</v>
      </c>
      <c r="T1013" s="83">
        <v>193.4</v>
      </c>
      <c r="U1013" s="83">
        <v>533.5</v>
      </c>
      <c r="V1013" s="83">
        <v>95.716800000000006</v>
      </c>
      <c r="W1013" s="83">
        <v>51261.127679999998</v>
      </c>
      <c r="X1013" s="83">
        <v>0</v>
      </c>
      <c r="Y1013" s="83">
        <v>12111505.205952</v>
      </c>
      <c r="Z1013" s="83">
        <v>0</v>
      </c>
      <c r="AA1013" s="83">
        <v>110703.34057692</v>
      </c>
      <c r="AB1013" s="83">
        <v>5055855.6443277895</v>
      </c>
      <c r="AC1013" s="83">
        <v>21251.759999999998</v>
      </c>
      <c r="AD1013" s="83">
        <v>0</v>
      </c>
      <c r="AE1013" s="83">
        <v>1160590.6363679999</v>
      </c>
      <c r="AF1013" s="83">
        <v>0</v>
      </c>
      <c r="AG1013" s="83">
        <v>0</v>
      </c>
      <c r="AH1013" s="83">
        <v>0</v>
      </c>
      <c r="AI1013" s="83">
        <v>14732.623354326701</v>
      </c>
      <c r="AJ1013" s="83">
        <v>0</v>
      </c>
      <c r="AK1013" s="83">
        <v>11835722.592156099</v>
      </c>
      <c r="AL1013" s="83">
        <v>0</v>
      </c>
      <c r="AM1013" s="83">
        <v>0</v>
      </c>
      <c r="AN1013" s="83">
        <v>30361718.647215199</v>
      </c>
      <c r="AO1013" s="83">
        <v>14.5739252683633</v>
      </c>
      <c r="AP1013" s="83">
        <v>480.00989132741302</v>
      </c>
    </row>
    <row r="1014" spans="1:42" x14ac:dyDescent="0.2">
      <c r="A1014" s="83" t="s">
        <v>381</v>
      </c>
      <c r="B1014" s="83">
        <v>2028</v>
      </c>
      <c r="C1014" s="83" t="s">
        <v>353</v>
      </c>
      <c r="D1014" s="83" t="s">
        <v>297</v>
      </c>
      <c r="E1014" s="83">
        <v>0</v>
      </c>
      <c r="F1014" s="83">
        <v>1707.73999999999</v>
      </c>
      <c r="G1014" s="83">
        <v>0</v>
      </c>
      <c r="H1014" s="83">
        <v>242.6</v>
      </c>
      <c r="I1014" s="83">
        <v>6.9</v>
      </c>
      <c r="J1014" s="83">
        <v>3769.9</v>
      </c>
      <c r="K1014" s="83">
        <v>12.2</v>
      </c>
      <c r="L1014" s="83">
        <v>1193</v>
      </c>
      <c r="M1014" s="83">
        <v>96.809090909090898</v>
      </c>
      <c r="N1014" s="83">
        <v>0</v>
      </c>
      <c r="O1014" s="83">
        <v>0</v>
      </c>
      <c r="P1014" s="83">
        <v>2.7129808590411901</v>
      </c>
      <c r="Q1014" s="83">
        <v>0</v>
      </c>
      <c r="R1014" s="83">
        <v>0</v>
      </c>
      <c r="S1014" s="83">
        <v>0</v>
      </c>
      <c r="T1014" s="83">
        <v>193.4</v>
      </c>
      <c r="U1014" s="83">
        <v>173.7</v>
      </c>
      <c r="V1014" s="83">
        <v>137.04787477759999</v>
      </c>
      <c r="W1014" s="83">
        <v>51261.127679999998</v>
      </c>
      <c r="X1014" s="83">
        <v>0</v>
      </c>
      <c r="Y1014" s="83">
        <v>12071221.4691236</v>
      </c>
      <c r="Z1014" s="83">
        <v>0</v>
      </c>
      <c r="AA1014" s="83">
        <v>138690.11821079999</v>
      </c>
      <c r="AB1014" s="83">
        <v>3822338.2924808101</v>
      </c>
      <c r="AC1014" s="83">
        <v>21251.759999999998</v>
      </c>
      <c r="AD1014" s="83">
        <v>0</v>
      </c>
      <c r="AE1014" s="83">
        <v>1160590.6363679999</v>
      </c>
      <c r="AF1014" s="83">
        <v>0</v>
      </c>
      <c r="AG1014" s="83">
        <v>0</v>
      </c>
      <c r="AH1014" s="83">
        <v>0</v>
      </c>
      <c r="AI1014" s="83">
        <v>14527.298459934</v>
      </c>
      <c r="AJ1014" s="83">
        <v>0</v>
      </c>
      <c r="AK1014" s="83">
        <v>11778782.307082901</v>
      </c>
      <c r="AL1014" s="83">
        <v>0</v>
      </c>
      <c r="AM1014" s="83">
        <v>0</v>
      </c>
      <c r="AN1014" s="83">
        <v>29058800.057280902</v>
      </c>
      <c r="AO1014" s="83">
        <v>14.072028979943999</v>
      </c>
      <c r="AP1014" s="83">
        <v>484.26049775644799</v>
      </c>
    </row>
    <row r="1015" spans="1:42" x14ac:dyDescent="0.2">
      <c r="A1015" s="83" t="s">
        <v>381</v>
      </c>
      <c r="B1015" s="83">
        <v>2030</v>
      </c>
      <c r="C1015" s="83" t="s">
        <v>353</v>
      </c>
      <c r="D1015" s="83" t="s">
        <v>297</v>
      </c>
      <c r="E1015" s="83">
        <v>0</v>
      </c>
      <c r="F1015" s="83">
        <v>1707.73999999999</v>
      </c>
      <c r="G1015" s="83">
        <v>0</v>
      </c>
      <c r="H1015" s="83">
        <v>240.8</v>
      </c>
      <c r="I1015" s="83">
        <v>6.9</v>
      </c>
      <c r="J1015" s="83">
        <v>3769.9</v>
      </c>
      <c r="K1015" s="83">
        <v>12.2</v>
      </c>
      <c r="L1015" s="83">
        <v>1193</v>
      </c>
      <c r="M1015" s="83">
        <v>129.09818181818099</v>
      </c>
      <c r="N1015" s="83">
        <v>0</v>
      </c>
      <c r="O1015" s="83">
        <v>0</v>
      </c>
      <c r="P1015" s="83">
        <v>3.2512956227463898</v>
      </c>
      <c r="Q1015" s="83">
        <v>0</v>
      </c>
      <c r="R1015" s="83">
        <v>0</v>
      </c>
      <c r="S1015" s="83">
        <v>0</v>
      </c>
      <c r="T1015" s="83">
        <v>193.4</v>
      </c>
      <c r="U1015" s="83">
        <v>173.7</v>
      </c>
      <c r="V1015" s="83">
        <v>209.78509999987199</v>
      </c>
      <c r="W1015" s="83">
        <v>51261.127679999998</v>
      </c>
      <c r="X1015" s="83">
        <v>0</v>
      </c>
      <c r="Y1015" s="83">
        <v>11987791.195583999</v>
      </c>
      <c r="Z1015" s="83">
        <v>0</v>
      </c>
      <c r="AA1015" s="83">
        <v>184947.94165535999</v>
      </c>
      <c r="AB1015" s="83">
        <v>4032756.6650201599</v>
      </c>
      <c r="AC1015" s="83">
        <v>21094.080000000002</v>
      </c>
      <c r="AD1015" s="83">
        <v>0</v>
      </c>
      <c r="AE1015" s="83">
        <v>1160590.6363679999</v>
      </c>
      <c r="AF1015" s="83">
        <v>0</v>
      </c>
      <c r="AG1015" s="83">
        <v>0</v>
      </c>
      <c r="AH1015" s="83">
        <v>0</v>
      </c>
      <c r="AI1015" s="83">
        <v>14324.320320143601</v>
      </c>
      <c r="AJ1015" s="83">
        <v>0</v>
      </c>
      <c r="AK1015" s="83">
        <v>11722208.6307729</v>
      </c>
      <c r="AL1015" s="83">
        <v>0</v>
      </c>
      <c r="AM1015" s="83">
        <v>0</v>
      </c>
      <c r="AN1015" s="83">
        <v>29175184.3825006</v>
      </c>
      <c r="AO1015" s="83">
        <v>14.0589700979295</v>
      </c>
      <c r="AP1015" s="83">
        <v>481.88110531230097</v>
      </c>
    </row>
    <row r="1016" spans="1:42" x14ac:dyDescent="0.2">
      <c r="A1016" s="83" t="s">
        <v>381</v>
      </c>
      <c r="B1016" s="83">
        <v>2032</v>
      </c>
      <c r="C1016" s="83" t="s">
        <v>353</v>
      </c>
      <c r="D1016" s="83" t="s">
        <v>297</v>
      </c>
      <c r="E1016" s="83">
        <v>0</v>
      </c>
      <c r="F1016" s="83">
        <v>1707.73999999999</v>
      </c>
      <c r="G1016" s="83">
        <v>0</v>
      </c>
      <c r="H1016" s="83">
        <v>232.1</v>
      </c>
      <c r="I1016" s="83">
        <v>10.0901538461538</v>
      </c>
      <c r="J1016" s="83">
        <v>3769.9</v>
      </c>
      <c r="K1016" s="83">
        <v>12.2</v>
      </c>
      <c r="L1016" s="83">
        <v>1193</v>
      </c>
      <c r="M1016" s="83">
        <v>167.403636363636</v>
      </c>
      <c r="N1016" s="83">
        <v>0</v>
      </c>
      <c r="O1016" s="83">
        <v>0</v>
      </c>
      <c r="P1016" s="83">
        <v>3.8347138722927299</v>
      </c>
      <c r="Q1016" s="83">
        <v>0</v>
      </c>
      <c r="R1016" s="83">
        <v>0</v>
      </c>
      <c r="S1016" s="83">
        <v>0</v>
      </c>
      <c r="T1016" s="83">
        <v>193.4</v>
      </c>
      <c r="U1016" s="83">
        <v>173.7</v>
      </c>
      <c r="V1016" s="83">
        <v>700.50804855081401</v>
      </c>
      <c r="W1016" s="83">
        <v>51261.127679999998</v>
      </c>
      <c r="X1016" s="83">
        <v>0</v>
      </c>
      <c r="Y1016" s="83">
        <v>11953526.042863499</v>
      </c>
      <c r="Z1016" s="83">
        <v>0</v>
      </c>
      <c r="AA1016" s="83">
        <v>239824.89555648001</v>
      </c>
      <c r="AB1016" s="83">
        <v>3751070.4872685499</v>
      </c>
      <c r="AC1016" s="83">
        <v>20331.96</v>
      </c>
      <c r="AD1016" s="83">
        <v>0</v>
      </c>
      <c r="AE1016" s="83">
        <v>1160590.6363679999</v>
      </c>
      <c r="AF1016" s="83">
        <v>0</v>
      </c>
      <c r="AG1016" s="83">
        <v>0</v>
      </c>
      <c r="AH1016" s="83">
        <v>0</v>
      </c>
      <c r="AI1016" s="83">
        <v>21305.942092572699</v>
      </c>
      <c r="AJ1016" s="83">
        <v>0</v>
      </c>
      <c r="AK1016" s="83">
        <v>11666023.4833967</v>
      </c>
      <c r="AL1016" s="83">
        <v>0</v>
      </c>
      <c r="AM1016" s="83">
        <v>0</v>
      </c>
      <c r="AN1016" s="83">
        <v>28864635.083274499</v>
      </c>
      <c r="AO1016" s="83">
        <v>13.9249051269432</v>
      </c>
      <c r="AP1016" s="83">
        <v>482.42096554381499</v>
      </c>
    </row>
    <row r="1017" spans="1:42" x14ac:dyDescent="0.2">
      <c r="A1017" s="83" t="s">
        <v>381</v>
      </c>
      <c r="B1017" s="83">
        <v>2034</v>
      </c>
      <c r="C1017" s="83" t="s">
        <v>353</v>
      </c>
      <c r="D1017" s="83" t="s">
        <v>297</v>
      </c>
      <c r="E1017" s="83">
        <v>0</v>
      </c>
      <c r="F1017" s="83">
        <v>1682.6399999999901</v>
      </c>
      <c r="G1017" s="83">
        <v>0</v>
      </c>
      <c r="H1017" s="83">
        <v>232.1</v>
      </c>
      <c r="I1017" s="83">
        <v>10.0901538461538</v>
      </c>
      <c r="J1017" s="83">
        <v>3769.9</v>
      </c>
      <c r="K1017" s="83">
        <v>12.2</v>
      </c>
      <c r="L1017" s="83">
        <v>1165.5</v>
      </c>
      <c r="M1017" s="83">
        <v>212.21454545454401</v>
      </c>
      <c r="N1017" s="83">
        <v>0</v>
      </c>
      <c r="O1017" s="83">
        <v>0</v>
      </c>
      <c r="P1017" s="83">
        <v>2.86211387229273</v>
      </c>
      <c r="Q1017" s="83">
        <v>0</v>
      </c>
      <c r="R1017" s="83">
        <v>0</v>
      </c>
      <c r="S1017" s="83">
        <v>0</v>
      </c>
      <c r="T1017" s="83">
        <v>193.4</v>
      </c>
      <c r="U1017" s="83">
        <v>173.7</v>
      </c>
      <c r="V1017" s="83">
        <v>654.77706379389497</v>
      </c>
      <c r="W1017" s="83">
        <v>51261.127679999998</v>
      </c>
      <c r="X1017" s="83">
        <v>0</v>
      </c>
      <c r="Y1017" s="83">
        <v>11809778.863104001</v>
      </c>
      <c r="Z1017" s="83">
        <v>0</v>
      </c>
      <c r="AA1017" s="83">
        <v>304021.65869711997</v>
      </c>
      <c r="AB1017" s="83">
        <v>4196421.7213155897</v>
      </c>
      <c r="AC1017" s="83">
        <v>20331.96</v>
      </c>
      <c r="AD1017" s="83">
        <v>0</v>
      </c>
      <c r="AE1017" s="83">
        <v>1160590.6363679999</v>
      </c>
      <c r="AF1017" s="83">
        <v>0</v>
      </c>
      <c r="AG1017" s="83">
        <v>0</v>
      </c>
      <c r="AH1017" s="83">
        <v>0</v>
      </c>
      <c r="AI1017" s="83">
        <v>21125.790518852002</v>
      </c>
      <c r="AJ1017" s="83">
        <v>0</v>
      </c>
      <c r="AK1017" s="83">
        <v>11610321.9898941</v>
      </c>
      <c r="AL1017" s="83">
        <v>0</v>
      </c>
      <c r="AM1017" s="83">
        <v>0</v>
      </c>
      <c r="AN1017" s="83">
        <v>29174508.524641398</v>
      </c>
      <c r="AO1017" s="83">
        <v>13.9521134835972</v>
      </c>
      <c r="AP1017" s="83">
        <v>478.22959800035397</v>
      </c>
    </row>
    <row r="1018" spans="1:42" x14ac:dyDescent="0.2">
      <c r="A1018" s="83" t="s">
        <v>381</v>
      </c>
      <c r="B1018" s="83">
        <v>2036</v>
      </c>
      <c r="C1018" s="83" t="s">
        <v>353</v>
      </c>
      <c r="D1018" s="83" t="s">
        <v>297</v>
      </c>
      <c r="E1018" s="83">
        <v>0</v>
      </c>
      <c r="F1018" s="83">
        <v>1682.6399999999901</v>
      </c>
      <c r="G1018" s="83">
        <v>0</v>
      </c>
      <c r="H1018" s="83">
        <v>232.1</v>
      </c>
      <c r="I1018" s="83">
        <v>10.0901538461538</v>
      </c>
      <c r="J1018" s="83">
        <v>3776.1187922409799</v>
      </c>
      <c r="K1018" s="83">
        <v>12.2</v>
      </c>
      <c r="L1018" s="83">
        <v>1137.5999999999999</v>
      </c>
      <c r="M1018" s="83">
        <v>262.10909090909098</v>
      </c>
      <c r="N1018" s="83">
        <v>0</v>
      </c>
      <c r="O1018" s="83">
        <v>0</v>
      </c>
      <c r="P1018" s="83">
        <v>3.65947776102997</v>
      </c>
      <c r="Q1018" s="83">
        <v>0</v>
      </c>
      <c r="R1018" s="83">
        <v>0</v>
      </c>
      <c r="S1018" s="83">
        <v>0</v>
      </c>
      <c r="T1018" s="83">
        <v>193.4</v>
      </c>
      <c r="U1018" s="83">
        <v>166.1</v>
      </c>
      <c r="V1018" s="83">
        <v>2826.5719957986298</v>
      </c>
      <c r="W1018" s="83">
        <v>51261.127679999998</v>
      </c>
      <c r="X1018" s="83">
        <v>0</v>
      </c>
      <c r="Y1018" s="83">
        <v>11593279.34496</v>
      </c>
      <c r="Z1018" s="83">
        <v>0</v>
      </c>
      <c r="AA1018" s="83">
        <v>375501.31357439997</v>
      </c>
      <c r="AB1018" s="83">
        <v>3283093.8760000002</v>
      </c>
      <c r="AC1018" s="83">
        <v>20331.96</v>
      </c>
      <c r="AD1018" s="83">
        <v>0</v>
      </c>
      <c r="AE1018" s="83">
        <v>1160590.6363679999</v>
      </c>
      <c r="AF1018" s="83">
        <v>0</v>
      </c>
      <c r="AG1018" s="83">
        <v>0</v>
      </c>
      <c r="AH1018" s="83">
        <v>0</v>
      </c>
      <c r="AI1018" s="83">
        <v>20831.353448345701</v>
      </c>
      <c r="AJ1018" s="83">
        <v>0</v>
      </c>
      <c r="AK1018" s="83">
        <v>11579107.8824303</v>
      </c>
      <c r="AL1018" s="83">
        <v>0</v>
      </c>
      <c r="AM1018" s="83">
        <v>0</v>
      </c>
      <c r="AN1018" s="83">
        <v>28086824.066456899</v>
      </c>
      <c r="AO1018" s="83">
        <v>13.3885688884455</v>
      </c>
      <c r="AP1018" s="83">
        <v>476.68504124091999</v>
      </c>
    </row>
    <row r="1019" spans="1:42" x14ac:dyDescent="0.2">
      <c r="A1019" s="83" t="s">
        <v>381</v>
      </c>
      <c r="B1019" s="83">
        <v>2038</v>
      </c>
      <c r="C1019" s="83" t="s">
        <v>353</v>
      </c>
      <c r="D1019" s="83" t="s">
        <v>297</v>
      </c>
      <c r="E1019" s="83">
        <v>0</v>
      </c>
      <c r="F1019" s="83">
        <v>1682.6399999999901</v>
      </c>
      <c r="G1019" s="83">
        <v>0</v>
      </c>
      <c r="H1019" s="83">
        <v>232.1</v>
      </c>
      <c r="I1019" s="83">
        <v>10.0901538461538</v>
      </c>
      <c r="J1019" s="83">
        <v>6120.9180880617896</v>
      </c>
      <c r="K1019" s="83">
        <v>12.2</v>
      </c>
      <c r="L1019" s="83">
        <v>1137.5999999999999</v>
      </c>
      <c r="M1019" s="83">
        <v>316.15454545454497</v>
      </c>
      <c r="N1019" s="83">
        <v>0</v>
      </c>
      <c r="O1019" s="83">
        <v>0</v>
      </c>
      <c r="P1019" s="83">
        <v>447.15131221097499</v>
      </c>
      <c r="Q1019" s="83">
        <v>0</v>
      </c>
      <c r="R1019" s="83">
        <v>0</v>
      </c>
      <c r="S1019" s="83">
        <v>0</v>
      </c>
      <c r="T1019" s="83">
        <v>193.4</v>
      </c>
      <c r="U1019" s="83">
        <v>165</v>
      </c>
      <c r="V1019" s="83">
        <v>1012865.894585</v>
      </c>
      <c r="W1019" s="83">
        <v>51261.127679999998</v>
      </c>
      <c r="X1019" s="83">
        <v>0</v>
      </c>
      <c r="Y1019" s="83">
        <v>11170067.8929273</v>
      </c>
      <c r="Z1019" s="83">
        <v>0</v>
      </c>
      <c r="AA1019" s="83">
        <v>452927.6214684</v>
      </c>
      <c r="AB1019" s="83">
        <v>2032508.06381735</v>
      </c>
      <c r="AC1019" s="83">
        <v>20331.96</v>
      </c>
      <c r="AD1019" s="83">
        <v>0</v>
      </c>
      <c r="AE1019" s="83">
        <v>1160590.6363679999</v>
      </c>
      <c r="AF1019" s="83">
        <v>0</v>
      </c>
      <c r="AG1019" s="83">
        <v>0</v>
      </c>
      <c r="AH1019" s="83">
        <v>0</v>
      </c>
      <c r="AI1019" s="83">
        <v>20540.398438940501</v>
      </c>
      <c r="AJ1019" s="83">
        <v>0</v>
      </c>
      <c r="AK1019" s="83">
        <v>21305120.7222034</v>
      </c>
      <c r="AL1019" s="83">
        <v>0</v>
      </c>
      <c r="AM1019" s="83">
        <v>0</v>
      </c>
      <c r="AN1019" s="83">
        <v>37226214.317488402</v>
      </c>
      <c r="AO1019" s="83">
        <v>12.471999137527501</v>
      </c>
      <c r="AP1019" s="83">
        <v>335.03270118090899</v>
      </c>
    </row>
    <row r="1020" spans="1:42" x14ac:dyDescent="0.2">
      <c r="A1020" s="83" t="s">
        <v>381</v>
      </c>
      <c r="B1020" s="83">
        <v>2040</v>
      </c>
      <c r="C1020" s="83" t="s">
        <v>353</v>
      </c>
      <c r="D1020" s="83" t="s">
        <v>297</v>
      </c>
      <c r="E1020" s="83">
        <v>0</v>
      </c>
      <c r="F1020" s="83">
        <v>1682.6399999999901</v>
      </c>
      <c r="G1020" s="83">
        <v>0</v>
      </c>
      <c r="H1020" s="83">
        <v>156.30000000000001</v>
      </c>
      <c r="I1020" s="83">
        <v>10.0901538461538</v>
      </c>
      <c r="J1020" s="83">
        <v>5964.9180880617896</v>
      </c>
      <c r="K1020" s="83">
        <v>12.2</v>
      </c>
      <c r="L1020" s="83">
        <v>1137.5999999999999</v>
      </c>
      <c r="M1020" s="83">
        <v>373.71818181818202</v>
      </c>
      <c r="N1020" s="83">
        <v>0</v>
      </c>
      <c r="O1020" s="83">
        <v>0</v>
      </c>
      <c r="P1020" s="83">
        <v>447.15131221097499</v>
      </c>
      <c r="Q1020" s="83">
        <v>0</v>
      </c>
      <c r="R1020" s="83">
        <v>0</v>
      </c>
      <c r="S1020" s="83">
        <v>0</v>
      </c>
      <c r="T1020" s="83">
        <v>193.4</v>
      </c>
      <c r="U1020" s="83">
        <v>163.4</v>
      </c>
      <c r="V1020" s="83">
        <v>17528.3314386702</v>
      </c>
      <c r="W1020" s="83">
        <v>51261.127679999998</v>
      </c>
      <c r="X1020" s="83">
        <v>0</v>
      </c>
      <c r="Y1020" s="83">
        <v>11213534.977651199</v>
      </c>
      <c r="Z1020" s="83">
        <v>0</v>
      </c>
      <c r="AA1020" s="83">
        <v>535394.1280428</v>
      </c>
      <c r="AB1020" s="83">
        <v>1390517.892</v>
      </c>
      <c r="AC1020" s="83">
        <v>13691.88</v>
      </c>
      <c r="AD1020" s="83">
        <v>0</v>
      </c>
      <c r="AE1020" s="83">
        <v>1160590.6363679999</v>
      </c>
      <c r="AF1020" s="83">
        <v>0</v>
      </c>
      <c r="AG1020" s="83">
        <v>0</v>
      </c>
      <c r="AH1020" s="83">
        <v>0</v>
      </c>
      <c r="AI1020" s="83">
        <v>20254.751460682</v>
      </c>
      <c r="AJ1020" s="83">
        <v>0</v>
      </c>
      <c r="AK1020" s="83">
        <v>20908994.704250202</v>
      </c>
      <c r="AL1020" s="83">
        <v>0</v>
      </c>
      <c r="AM1020" s="83">
        <v>0</v>
      </c>
      <c r="AN1020" s="83">
        <v>35311768.428891502</v>
      </c>
      <c r="AO1020" s="83">
        <v>12.281358786424001</v>
      </c>
      <c r="AP1020" s="83">
        <v>347.79789664613799</v>
      </c>
    </row>
    <row r="1021" spans="1:42" x14ac:dyDescent="0.2">
      <c r="A1021" s="83" t="s">
        <v>381</v>
      </c>
      <c r="B1021" s="83">
        <v>2042</v>
      </c>
      <c r="C1021" s="83" t="s">
        <v>353</v>
      </c>
      <c r="D1021" s="83" t="s">
        <v>297</v>
      </c>
      <c r="E1021" s="83">
        <v>0</v>
      </c>
      <c r="F1021" s="83">
        <v>1682.6399999999901</v>
      </c>
      <c r="G1021" s="83">
        <v>0</v>
      </c>
      <c r="H1021" s="83">
        <v>153.30000000000001</v>
      </c>
      <c r="I1021" s="83">
        <v>13.919446104271101</v>
      </c>
      <c r="J1021" s="83">
        <v>4878.1180880617903</v>
      </c>
      <c r="K1021" s="83">
        <v>12.2</v>
      </c>
      <c r="L1021" s="83">
        <v>1137.5999999999999</v>
      </c>
      <c r="M1021" s="83">
        <v>433.40909090909099</v>
      </c>
      <c r="N1021" s="83">
        <v>0</v>
      </c>
      <c r="O1021" s="83">
        <v>0</v>
      </c>
      <c r="P1021" s="83">
        <v>448.61943333478803</v>
      </c>
      <c r="Q1021" s="83">
        <v>0</v>
      </c>
      <c r="R1021" s="83">
        <v>0</v>
      </c>
      <c r="S1021" s="83">
        <v>0</v>
      </c>
      <c r="T1021" s="83">
        <v>193.4</v>
      </c>
      <c r="U1021" s="83">
        <v>142.6</v>
      </c>
      <c r="V1021" s="83">
        <v>8962.5658438799492</v>
      </c>
      <c r="W1021" s="83">
        <v>51261.127679999998</v>
      </c>
      <c r="X1021" s="83">
        <v>0</v>
      </c>
      <c r="Y1021" s="83">
        <v>11458741.170179499</v>
      </c>
      <c r="Z1021" s="83">
        <v>0</v>
      </c>
      <c r="AA1021" s="83">
        <v>620908.19660999998</v>
      </c>
      <c r="AB1021" s="83">
        <v>1430583.2171911499</v>
      </c>
      <c r="AC1021" s="83">
        <v>13429.08</v>
      </c>
      <c r="AD1021" s="83">
        <v>0</v>
      </c>
      <c r="AE1021" s="83">
        <v>1160590.6363679999</v>
      </c>
      <c r="AF1021" s="83">
        <v>0</v>
      </c>
      <c r="AG1021" s="83">
        <v>0</v>
      </c>
      <c r="AH1021" s="83">
        <v>0</v>
      </c>
      <c r="AI1021" s="83">
        <v>28603.162076547102</v>
      </c>
      <c r="AJ1021" s="83">
        <v>0</v>
      </c>
      <c r="AK1021" s="83">
        <v>17825030.854384702</v>
      </c>
      <c r="AL1021" s="83">
        <v>0</v>
      </c>
      <c r="AM1021" s="83">
        <v>0</v>
      </c>
      <c r="AN1021" s="83">
        <v>32598110.010333899</v>
      </c>
      <c r="AO1021" s="83">
        <v>12.554643078246899</v>
      </c>
      <c r="AP1021" s="83">
        <v>385.13407906982798</v>
      </c>
    </row>
    <row r="1022" spans="1:42" x14ac:dyDescent="0.2">
      <c r="A1022" s="83" t="s">
        <v>381</v>
      </c>
      <c r="B1022" s="83">
        <v>2044</v>
      </c>
      <c r="C1022" s="83" t="s">
        <v>353</v>
      </c>
      <c r="D1022" s="83" t="s">
        <v>297</v>
      </c>
      <c r="E1022" s="83">
        <v>0</v>
      </c>
      <c r="F1022" s="83">
        <v>1682.6399999999901</v>
      </c>
      <c r="G1022" s="83">
        <v>0</v>
      </c>
      <c r="H1022" s="83">
        <v>73.599999999999994</v>
      </c>
      <c r="I1022" s="83">
        <v>13.919446104271101</v>
      </c>
      <c r="J1022" s="83">
        <v>8850.1083999999992</v>
      </c>
      <c r="K1022" s="83">
        <v>12.2</v>
      </c>
      <c r="L1022" s="83">
        <v>1137.5999999999999</v>
      </c>
      <c r="M1022" s="83">
        <v>494.98454545454399</v>
      </c>
      <c r="N1022" s="83">
        <v>0</v>
      </c>
      <c r="O1022" s="83">
        <v>0</v>
      </c>
      <c r="P1022" s="83">
        <v>1040.7441615667899</v>
      </c>
      <c r="Q1022" s="83">
        <v>0</v>
      </c>
      <c r="R1022" s="83">
        <v>0</v>
      </c>
      <c r="S1022" s="83">
        <v>0</v>
      </c>
      <c r="T1022" s="83">
        <v>193.4</v>
      </c>
      <c r="U1022" s="83">
        <v>136</v>
      </c>
      <c r="V1022" s="83">
        <v>510460.04052664398</v>
      </c>
      <c r="W1022" s="83">
        <v>51261.127679999998</v>
      </c>
      <c r="X1022" s="83">
        <v>0</v>
      </c>
      <c r="Y1022" s="83">
        <v>10256930.3696295</v>
      </c>
      <c r="Z1022" s="83">
        <v>0</v>
      </c>
      <c r="AA1022" s="83">
        <v>699632.08053216001</v>
      </c>
      <c r="AB1022" s="83">
        <v>791415.97199999995</v>
      </c>
      <c r="AC1022" s="83">
        <v>6447.36</v>
      </c>
      <c r="AD1022" s="83">
        <v>0</v>
      </c>
      <c r="AE1022" s="83">
        <v>1160590.6363679999</v>
      </c>
      <c r="AF1022" s="83">
        <v>0</v>
      </c>
      <c r="AG1022" s="83">
        <v>0</v>
      </c>
      <c r="AH1022" s="83">
        <v>0</v>
      </c>
      <c r="AI1022" s="83">
        <v>26275.6925030823</v>
      </c>
      <c r="AJ1022" s="83">
        <v>0</v>
      </c>
      <c r="AK1022" s="83">
        <v>33873379.735196702</v>
      </c>
      <c r="AL1022" s="83">
        <v>0</v>
      </c>
      <c r="AM1022" s="83">
        <v>0</v>
      </c>
      <c r="AN1022" s="83">
        <v>47376393.0144362</v>
      </c>
      <c r="AO1022" s="83">
        <v>11.0434123474671</v>
      </c>
      <c r="AP1022" s="83">
        <v>233.09947517747901</v>
      </c>
    </row>
    <row r="1023" spans="1:42" x14ac:dyDescent="0.2">
      <c r="A1023" s="83" t="s">
        <v>381</v>
      </c>
      <c r="B1023" s="83">
        <v>2046</v>
      </c>
      <c r="C1023" s="83" t="s">
        <v>353</v>
      </c>
      <c r="D1023" s="83" t="s">
        <v>297</v>
      </c>
      <c r="E1023" s="83">
        <v>0</v>
      </c>
      <c r="F1023" s="83">
        <v>1682.6399999999901</v>
      </c>
      <c r="G1023" s="83">
        <v>0</v>
      </c>
      <c r="H1023" s="83">
        <v>73.599999999999994</v>
      </c>
      <c r="I1023" s="83">
        <v>12.1194461042711</v>
      </c>
      <c r="J1023" s="83">
        <v>8688.0534501021393</v>
      </c>
      <c r="K1023" s="83">
        <v>12.2</v>
      </c>
      <c r="L1023" s="83">
        <v>1137.5999999999999</v>
      </c>
      <c r="M1023" s="83">
        <v>557.34818181818196</v>
      </c>
      <c r="N1023" s="83">
        <v>0</v>
      </c>
      <c r="O1023" s="83">
        <v>0</v>
      </c>
      <c r="P1023" s="83">
        <v>1040.914639055</v>
      </c>
      <c r="Q1023" s="83">
        <v>0</v>
      </c>
      <c r="R1023" s="83">
        <v>0</v>
      </c>
      <c r="S1023" s="83">
        <v>0</v>
      </c>
      <c r="T1023" s="83">
        <v>193.4</v>
      </c>
      <c r="U1023" s="83">
        <v>128.30000000000001</v>
      </c>
      <c r="V1023" s="83">
        <v>7403.3705878678302</v>
      </c>
      <c r="W1023" s="83">
        <v>51261.127679999998</v>
      </c>
      <c r="X1023" s="83">
        <v>0</v>
      </c>
      <c r="Y1023" s="83">
        <v>9942850.9199327994</v>
      </c>
      <c r="Z1023" s="83">
        <v>0</v>
      </c>
      <c r="AA1023" s="83">
        <v>798465.14924436004</v>
      </c>
      <c r="AB1023" s="83">
        <v>791415.97199999995</v>
      </c>
      <c r="AC1023" s="83">
        <v>6447.36</v>
      </c>
      <c r="AD1023" s="83">
        <v>0</v>
      </c>
      <c r="AE1023" s="83">
        <v>1160590.6363679999</v>
      </c>
      <c r="AF1023" s="83">
        <v>0</v>
      </c>
      <c r="AG1023" s="83">
        <v>0</v>
      </c>
      <c r="AH1023" s="83">
        <v>0</v>
      </c>
      <c r="AI1023" s="83">
        <v>24656.886005124001</v>
      </c>
      <c r="AJ1023" s="83">
        <v>0</v>
      </c>
      <c r="AK1023" s="83">
        <v>33259868.163423698</v>
      </c>
      <c r="AL1023" s="83">
        <v>0</v>
      </c>
      <c r="AM1023" s="83">
        <v>0</v>
      </c>
      <c r="AN1023" s="83">
        <v>46042959.585241899</v>
      </c>
      <c r="AO1023" s="83">
        <v>10.711493185027599</v>
      </c>
      <c r="AP1023" s="83">
        <v>232.64128286968099</v>
      </c>
    </row>
    <row r="1024" spans="1:42" x14ac:dyDescent="0.2">
      <c r="A1024" s="83" t="s">
        <v>381</v>
      </c>
      <c r="B1024" s="83">
        <v>2048</v>
      </c>
      <c r="C1024" s="83" t="s">
        <v>353</v>
      </c>
      <c r="D1024" s="83" t="s">
        <v>297</v>
      </c>
      <c r="E1024" s="83">
        <v>0</v>
      </c>
      <c r="F1024" s="83">
        <v>1563.28</v>
      </c>
      <c r="G1024" s="83">
        <v>0</v>
      </c>
      <c r="H1024" s="83">
        <v>72.599999999999994</v>
      </c>
      <c r="I1024" s="83">
        <v>8.6194461042711392</v>
      </c>
      <c r="J1024" s="83">
        <v>9225.7994798855398</v>
      </c>
      <c r="K1024" s="83">
        <v>5.8</v>
      </c>
      <c r="L1024" s="83">
        <v>1137.5999999999999</v>
      </c>
      <c r="M1024" s="83">
        <v>618.48545454545399</v>
      </c>
      <c r="N1024" s="83">
        <v>0</v>
      </c>
      <c r="O1024" s="83">
        <v>0</v>
      </c>
      <c r="P1024" s="83">
        <v>1040.5888459667899</v>
      </c>
      <c r="Q1024" s="83">
        <v>0</v>
      </c>
      <c r="R1024" s="83">
        <v>0</v>
      </c>
      <c r="S1024" s="83">
        <v>0</v>
      </c>
      <c r="T1024" s="83">
        <v>193.4</v>
      </c>
      <c r="U1024" s="83">
        <v>125.6</v>
      </c>
      <c r="V1024" s="83">
        <v>168003.23189279501</v>
      </c>
      <c r="W1024" s="83">
        <v>21969.05472</v>
      </c>
      <c r="X1024" s="83">
        <v>0</v>
      </c>
      <c r="Y1024" s="83">
        <v>9080239.4680804405</v>
      </c>
      <c r="Z1024" s="83">
        <v>0</v>
      </c>
      <c r="AA1024" s="83">
        <v>874193.48607167997</v>
      </c>
      <c r="AB1024" s="83">
        <v>704093.12540485</v>
      </c>
      <c r="AC1024" s="83">
        <v>6359.76</v>
      </c>
      <c r="AD1024" s="83">
        <v>0</v>
      </c>
      <c r="AE1024" s="83">
        <v>1160590.6363679999</v>
      </c>
      <c r="AF1024" s="83">
        <v>0</v>
      </c>
      <c r="AG1024" s="83">
        <v>0</v>
      </c>
      <c r="AH1024" s="83">
        <v>0</v>
      </c>
      <c r="AI1024" s="83">
        <v>11492.2254889099</v>
      </c>
      <c r="AJ1024" s="83">
        <v>0</v>
      </c>
      <c r="AK1024" s="83">
        <v>36208543.599998698</v>
      </c>
      <c r="AL1024" s="83">
        <v>0</v>
      </c>
      <c r="AM1024" s="83">
        <v>0</v>
      </c>
      <c r="AN1024" s="83">
        <v>48235484.588025302</v>
      </c>
      <c r="AO1024" s="83">
        <v>9.7489519404272293</v>
      </c>
      <c r="AP1024" s="83">
        <v>202.11162018360699</v>
      </c>
    </row>
    <row r="1025" spans="1:42" x14ac:dyDescent="0.2">
      <c r="A1025" s="83" t="s">
        <v>381</v>
      </c>
      <c r="B1025" s="83">
        <v>2050</v>
      </c>
      <c r="C1025" s="83" t="s">
        <v>353</v>
      </c>
      <c r="D1025" s="83" t="s">
        <v>297</v>
      </c>
      <c r="E1025" s="83">
        <v>0</v>
      </c>
      <c r="F1025" s="83">
        <v>1563.28</v>
      </c>
      <c r="G1025" s="83">
        <v>0</v>
      </c>
      <c r="H1025" s="83">
        <v>62.8</v>
      </c>
      <c r="I1025" s="83">
        <v>36.802769230769201</v>
      </c>
      <c r="J1025" s="83">
        <v>8820.7390798855395</v>
      </c>
      <c r="K1025" s="83">
        <v>5.8</v>
      </c>
      <c r="L1025" s="83">
        <v>1137.5999999999999</v>
      </c>
      <c r="M1025" s="83">
        <v>677.327272727273</v>
      </c>
      <c r="N1025" s="83">
        <v>0</v>
      </c>
      <c r="O1025" s="83">
        <v>0</v>
      </c>
      <c r="P1025" s="83">
        <v>1231.50587716633</v>
      </c>
      <c r="Q1025" s="83">
        <v>0</v>
      </c>
      <c r="R1025" s="83">
        <v>0</v>
      </c>
      <c r="S1025" s="83">
        <v>0</v>
      </c>
      <c r="T1025" s="83">
        <v>193.4</v>
      </c>
      <c r="U1025" s="83">
        <v>83.9</v>
      </c>
      <c r="V1025" s="83">
        <v>124006.86563789099</v>
      </c>
      <c r="W1025" s="83">
        <v>21969.05472</v>
      </c>
      <c r="X1025" s="83">
        <v>0</v>
      </c>
      <c r="Y1025" s="83">
        <v>8340605.0012640003</v>
      </c>
      <c r="Z1025" s="83">
        <v>0</v>
      </c>
      <c r="AA1025" s="83">
        <v>970348.94801519997</v>
      </c>
      <c r="AB1025" s="83">
        <v>426033.78588110203</v>
      </c>
      <c r="AC1025" s="83">
        <v>5501.28</v>
      </c>
      <c r="AD1025" s="83">
        <v>0</v>
      </c>
      <c r="AE1025" s="83">
        <v>1160590.6363679999</v>
      </c>
      <c r="AF1025" s="83">
        <v>0</v>
      </c>
      <c r="AG1025" s="83">
        <v>0</v>
      </c>
      <c r="AH1025" s="83">
        <v>0</v>
      </c>
      <c r="AI1025" s="83">
        <v>80087.391768782094</v>
      </c>
      <c r="AJ1025" s="83">
        <v>0</v>
      </c>
      <c r="AK1025" s="83">
        <v>35075407.321775697</v>
      </c>
      <c r="AL1025" s="83">
        <v>0</v>
      </c>
      <c r="AM1025" s="83">
        <v>0</v>
      </c>
      <c r="AN1025" s="83">
        <v>46204550.2854307</v>
      </c>
      <c r="AO1025" s="83">
        <v>8.8502408181354202</v>
      </c>
      <c r="AP1025" s="83">
        <v>191.544788629316</v>
      </c>
    </row>
    <row r="1026" spans="1:42" x14ac:dyDescent="0.2">
      <c r="A1026" s="83" t="s">
        <v>382</v>
      </c>
      <c r="B1026" s="83">
        <v>2020</v>
      </c>
      <c r="C1026" s="83" t="s">
        <v>366</v>
      </c>
      <c r="D1026" s="83" t="s">
        <v>297</v>
      </c>
      <c r="E1026" s="83">
        <v>0</v>
      </c>
      <c r="F1026" s="83">
        <v>0</v>
      </c>
      <c r="G1026" s="83">
        <v>0</v>
      </c>
      <c r="H1026" s="83">
        <v>24</v>
      </c>
      <c r="I1026" s="83">
        <v>5.6</v>
      </c>
      <c r="J1026" s="83">
        <v>0</v>
      </c>
      <c r="K1026" s="83">
        <v>0</v>
      </c>
      <c r="L1026" s="83">
        <v>0</v>
      </c>
      <c r="M1026" s="83">
        <v>3.2981818181818201</v>
      </c>
      <c r="N1026" s="83">
        <v>0</v>
      </c>
      <c r="O1026" s="83">
        <v>0</v>
      </c>
      <c r="P1026" s="83">
        <v>0</v>
      </c>
      <c r="Q1026" s="83">
        <v>0</v>
      </c>
      <c r="R1026" s="83">
        <v>440</v>
      </c>
      <c r="S1026" s="83">
        <v>0</v>
      </c>
      <c r="T1026" s="83">
        <v>0</v>
      </c>
      <c r="U1026" s="83">
        <v>0</v>
      </c>
      <c r="V1026" s="83">
        <v>0</v>
      </c>
      <c r="W1026" s="83">
        <v>0</v>
      </c>
      <c r="X1026" s="83">
        <v>0</v>
      </c>
      <c r="Y1026" s="83">
        <v>0</v>
      </c>
      <c r="Z1026" s="83">
        <v>0</v>
      </c>
      <c r="AA1026" s="83">
        <v>4794.9568300399997</v>
      </c>
      <c r="AB1026" s="83">
        <v>0</v>
      </c>
      <c r="AC1026" s="83">
        <v>2102.4</v>
      </c>
      <c r="AD1026" s="83">
        <v>0</v>
      </c>
      <c r="AE1026" s="83">
        <v>0</v>
      </c>
      <c r="AF1026" s="83">
        <v>0</v>
      </c>
      <c r="AG1026" s="83">
        <v>0</v>
      </c>
      <c r="AH1026" s="83">
        <v>59819.696127160001</v>
      </c>
      <c r="AI1026" s="83">
        <v>11982.1528822403</v>
      </c>
      <c r="AJ1026" s="83">
        <v>0</v>
      </c>
      <c r="AK1026" s="83">
        <v>0</v>
      </c>
      <c r="AL1026" s="83">
        <v>0</v>
      </c>
      <c r="AM1026" s="83">
        <v>0</v>
      </c>
      <c r="AN1026" s="83">
        <v>78699.205839440299</v>
      </c>
      <c r="AO1026" s="83">
        <v>1.2627014399999999E-3</v>
      </c>
      <c r="AP1026" s="83">
        <v>16.044652884758701</v>
      </c>
    </row>
    <row r="1027" spans="1:42" x14ac:dyDescent="0.2">
      <c r="A1027" s="83" t="s">
        <v>382</v>
      </c>
      <c r="B1027" s="83">
        <v>2022</v>
      </c>
      <c r="C1027" s="83" t="s">
        <v>366</v>
      </c>
      <c r="D1027" s="83" t="s">
        <v>297</v>
      </c>
      <c r="E1027" s="83">
        <v>0</v>
      </c>
      <c r="F1027" s="83">
        <v>0</v>
      </c>
      <c r="G1027" s="83">
        <v>0</v>
      </c>
      <c r="H1027" s="83">
        <v>24</v>
      </c>
      <c r="I1027" s="83">
        <v>5.6</v>
      </c>
      <c r="J1027" s="83">
        <v>0</v>
      </c>
      <c r="K1027" s="83">
        <v>0</v>
      </c>
      <c r="L1027" s="83">
        <v>0</v>
      </c>
      <c r="M1027" s="83">
        <v>3.3854545454545399</v>
      </c>
      <c r="N1027" s="83">
        <v>0</v>
      </c>
      <c r="O1027" s="83">
        <v>0</v>
      </c>
      <c r="P1027" s="83">
        <v>0</v>
      </c>
      <c r="Q1027" s="83">
        <v>0</v>
      </c>
      <c r="R1027" s="83">
        <v>440</v>
      </c>
      <c r="S1027" s="83">
        <v>0</v>
      </c>
      <c r="T1027" s="83">
        <v>0</v>
      </c>
      <c r="U1027" s="83">
        <v>0</v>
      </c>
      <c r="V1027" s="83">
        <v>0</v>
      </c>
      <c r="W1027" s="83">
        <v>0</v>
      </c>
      <c r="X1027" s="83">
        <v>0</v>
      </c>
      <c r="Y1027" s="83">
        <v>0</v>
      </c>
      <c r="Z1027" s="83">
        <v>0</v>
      </c>
      <c r="AA1027" s="83">
        <v>4921.8355113199996</v>
      </c>
      <c r="AB1027" s="83">
        <v>0</v>
      </c>
      <c r="AC1027" s="83">
        <v>2102.4</v>
      </c>
      <c r="AD1027" s="83">
        <v>0</v>
      </c>
      <c r="AE1027" s="83">
        <v>0</v>
      </c>
      <c r="AF1027" s="83">
        <v>0</v>
      </c>
      <c r="AG1027" s="83">
        <v>0</v>
      </c>
      <c r="AH1027" s="83">
        <v>120252.883409323</v>
      </c>
      <c r="AI1027" s="83">
        <v>11819.2701727901</v>
      </c>
      <c r="AJ1027" s="83">
        <v>0</v>
      </c>
      <c r="AK1027" s="83">
        <v>0</v>
      </c>
      <c r="AL1027" s="83">
        <v>0</v>
      </c>
      <c r="AM1027" s="83">
        <v>0</v>
      </c>
      <c r="AN1027" s="83">
        <v>139096.38909343301</v>
      </c>
      <c r="AO1027" s="83">
        <v>1.2627014399999999E-3</v>
      </c>
      <c r="AP1027" s="83">
        <v>9.0778879899737994</v>
      </c>
    </row>
    <row r="1028" spans="1:42" x14ac:dyDescent="0.2">
      <c r="A1028" s="83" t="s">
        <v>382</v>
      </c>
      <c r="B1028" s="83">
        <v>2024</v>
      </c>
      <c r="C1028" s="83" t="s">
        <v>366</v>
      </c>
      <c r="D1028" s="83" t="s">
        <v>297</v>
      </c>
      <c r="E1028" s="83">
        <v>0</v>
      </c>
      <c r="F1028" s="83">
        <v>0</v>
      </c>
      <c r="G1028" s="83">
        <v>0</v>
      </c>
      <c r="H1028" s="83">
        <v>24</v>
      </c>
      <c r="I1028" s="83">
        <v>5.6</v>
      </c>
      <c r="J1028" s="83">
        <v>0</v>
      </c>
      <c r="K1028" s="83">
        <v>0</v>
      </c>
      <c r="L1028" s="83">
        <v>0</v>
      </c>
      <c r="M1028" s="83">
        <v>3.5636363636363502</v>
      </c>
      <c r="N1028" s="83">
        <v>0</v>
      </c>
      <c r="O1028" s="83">
        <v>0</v>
      </c>
      <c r="P1028" s="83">
        <v>0</v>
      </c>
      <c r="Q1028" s="83">
        <v>0</v>
      </c>
      <c r="R1028" s="83">
        <v>440</v>
      </c>
      <c r="S1028" s="83">
        <v>0</v>
      </c>
      <c r="T1028" s="83">
        <v>0</v>
      </c>
      <c r="U1028" s="83">
        <v>0</v>
      </c>
      <c r="V1028" s="83">
        <v>0</v>
      </c>
      <c r="W1028" s="83">
        <v>0</v>
      </c>
      <c r="X1028" s="83">
        <v>0</v>
      </c>
      <c r="Y1028" s="83">
        <v>0</v>
      </c>
      <c r="Z1028" s="83">
        <v>0</v>
      </c>
      <c r="AA1028" s="83">
        <v>5180.8794856000004</v>
      </c>
      <c r="AB1028" s="83">
        <v>0</v>
      </c>
      <c r="AC1028" s="83">
        <v>2102.4</v>
      </c>
      <c r="AD1028" s="83">
        <v>0</v>
      </c>
      <c r="AE1028" s="83">
        <v>0</v>
      </c>
      <c r="AF1028" s="83">
        <v>0</v>
      </c>
      <c r="AG1028" s="83">
        <v>0</v>
      </c>
      <c r="AH1028" s="83">
        <v>80972.959098388994</v>
      </c>
      <c r="AI1028" s="83">
        <v>11655.301993695401</v>
      </c>
      <c r="AJ1028" s="83">
        <v>0</v>
      </c>
      <c r="AK1028" s="83">
        <v>0</v>
      </c>
      <c r="AL1028" s="83">
        <v>0</v>
      </c>
      <c r="AM1028" s="83">
        <v>0</v>
      </c>
      <c r="AN1028" s="83">
        <v>99911.540577684398</v>
      </c>
      <c r="AO1028" s="83">
        <v>1.2627014399999999E-3</v>
      </c>
      <c r="AP1028" s="83">
        <v>12.638194073468499</v>
      </c>
    </row>
    <row r="1029" spans="1:42" x14ac:dyDescent="0.2">
      <c r="A1029" s="83" t="s">
        <v>382</v>
      </c>
      <c r="B1029" s="83">
        <v>2026</v>
      </c>
      <c r="C1029" s="83" t="s">
        <v>366</v>
      </c>
      <c r="D1029" s="83" t="s">
        <v>297</v>
      </c>
      <c r="E1029" s="83">
        <v>0</v>
      </c>
      <c r="F1029" s="83">
        <v>0</v>
      </c>
      <c r="G1029" s="83">
        <v>0</v>
      </c>
      <c r="H1029" s="83">
        <v>24</v>
      </c>
      <c r="I1029" s="83">
        <v>52.455384615384602</v>
      </c>
      <c r="J1029" s="83">
        <v>0</v>
      </c>
      <c r="K1029" s="83">
        <v>0</v>
      </c>
      <c r="L1029" s="83">
        <v>0</v>
      </c>
      <c r="M1029" s="83">
        <v>4.0145454545454502</v>
      </c>
      <c r="N1029" s="83">
        <v>0</v>
      </c>
      <c r="O1029" s="83">
        <v>0</v>
      </c>
      <c r="P1029" s="83">
        <v>0</v>
      </c>
      <c r="Q1029" s="83">
        <v>0</v>
      </c>
      <c r="R1029" s="83">
        <v>440</v>
      </c>
      <c r="S1029" s="83">
        <v>0</v>
      </c>
      <c r="T1029" s="83">
        <v>0</v>
      </c>
      <c r="U1029" s="83">
        <v>0</v>
      </c>
      <c r="V1029" s="83">
        <v>0</v>
      </c>
      <c r="W1029" s="83">
        <v>0</v>
      </c>
      <c r="X1029" s="83">
        <v>0</v>
      </c>
      <c r="Y1029" s="83">
        <v>0</v>
      </c>
      <c r="Z1029" s="83">
        <v>0</v>
      </c>
      <c r="AA1029" s="83">
        <v>5836.4193388800004</v>
      </c>
      <c r="AB1029" s="83">
        <v>0</v>
      </c>
      <c r="AC1029" s="83">
        <v>2102.4</v>
      </c>
      <c r="AD1029" s="83">
        <v>0</v>
      </c>
      <c r="AE1029" s="83">
        <v>0</v>
      </c>
      <c r="AF1029" s="83">
        <v>0</v>
      </c>
      <c r="AG1029" s="83">
        <v>0</v>
      </c>
      <c r="AH1029" s="83">
        <v>29959.367600167701</v>
      </c>
      <c r="AI1029" s="83">
        <v>111338.016565849</v>
      </c>
      <c r="AJ1029" s="83">
        <v>0</v>
      </c>
      <c r="AK1029" s="83">
        <v>0</v>
      </c>
      <c r="AL1029" s="83">
        <v>0</v>
      </c>
      <c r="AM1029" s="83">
        <v>0</v>
      </c>
      <c r="AN1029" s="83">
        <v>149236.20350489701</v>
      </c>
      <c r="AO1029" s="83">
        <v>1.2627014399999999E-3</v>
      </c>
      <c r="AP1029" s="83">
        <v>8.4610932893275095</v>
      </c>
    </row>
    <row r="1030" spans="1:42" x14ac:dyDescent="0.2">
      <c r="A1030" s="83" t="s">
        <v>382</v>
      </c>
      <c r="B1030" s="83">
        <v>2028</v>
      </c>
      <c r="C1030" s="83" t="s">
        <v>366</v>
      </c>
      <c r="D1030" s="83" t="s">
        <v>297</v>
      </c>
      <c r="E1030" s="83">
        <v>0</v>
      </c>
      <c r="F1030" s="83">
        <v>0</v>
      </c>
      <c r="G1030" s="83">
        <v>0</v>
      </c>
      <c r="H1030" s="83">
        <v>24</v>
      </c>
      <c r="I1030" s="83">
        <v>52.455384615384602</v>
      </c>
      <c r="J1030" s="83">
        <v>0</v>
      </c>
      <c r="K1030" s="83">
        <v>0</v>
      </c>
      <c r="L1030" s="83">
        <v>0</v>
      </c>
      <c r="M1030" s="83">
        <v>4.8099999999999996</v>
      </c>
      <c r="N1030" s="83">
        <v>0</v>
      </c>
      <c r="O1030" s="83">
        <v>0</v>
      </c>
      <c r="P1030" s="83">
        <v>0</v>
      </c>
      <c r="Q1030" s="83">
        <v>0</v>
      </c>
      <c r="R1030" s="83">
        <v>440</v>
      </c>
      <c r="S1030" s="83">
        <v>0</v>
      </c>
      <c r="T1030" s="83">
        <v>0</v>
      </c>
      <c r="U1030" s="83">
        <v>0</v>
      </c>
      <c r="V1030" s="83">
        <v>0</v>
      </c>
      <c r="W1030" s="83">
        <v>0</v>
      </c>
      <c r="X1030" s="83">
        <v>0</v>
      </c>
      <c r="Y1030" s="83">
        <v>0</v>
      </c>
      <c r="Z1030" s="83">
        <v>0</v>
      </c>
      <c r="AA1030" s="83">
        <v>6992.8656526300001</v>
      </c>
      <c r="AB1030" s="83">
        <v>0</v>
      </c>
      <c r="AC1030" s="83">
        <v>2102.4</v>
      </c>
      <c r="AD1030" s="83">
        <v>0</v>
      </c>
      <c r="AE1030" s="83">
        <v>0</v>
      </c>
      <c r="AF1030" s="83">
        <v>0</v>
      </c>
      <c r="AG1030" s="83">
        <v>0</v>
      </c>
      <c r="AH1030" s="83">
        <v>0</v>
      </c>
      <c r="AI1030" s="83">
        <v>120615.04193712999</v>
      </c>
      <c r="AJ1030" s="83">
        <v>0</v>
      </c>
      <c r="AK1030" s="83">
        <v>0</v>
      </c>
      <c r="AL1030" s="83">
        <v>0</v>
      </c>
      <c r="AM1030" s="83">
        <v>0</v>
      </c>
      <c r="AN1030" s="83">
        <v>129710.30758976001</v>
      </c>
      <c r="AO1030" s="83">
        <v>1.2627014399999999E-3</v>
      </c>
      <c r="AP1030" s="83">
        <v>9.7347810167376494</v>
      </c>
    </row>
    <row r="1031" spans="1:42" x14ac:dyDescent="0.2">
      <c r="A1031" s="83" t="s">
        <v>382</v>
      </c>
      <c r="B1031" s="83">
        <v>2030</v>
      </c>
      <c r="C1031" s="83" t="s">
        <v>366</v>
      </c>
      <c r="D1031" s="83" t="s">
        <v>297</v>
      </c>
      <c r="E1031" s="83">
        <v>0</v>
      </c>
      <c r="F1031" s="83">
        <v>0</v>
      </c>
      <c r="G1031" s="83">
        <v>0</v>
      </c>
      <c r="H1031" s="83">
        <v>24</v>
      </c>
      <c r="I1031" s="83">
        <v>893.19854267894698</v>
      </c>
      <c r="J1031" s="83">
        <v>0</v>
      </c>
      <c r="K1031" s="83">
        <v>0</v>
      </c>
      <c r="L1031" s="83">
        <v>0</v>
      </c>
      <c r="M1031" s="83">
        <v>6.9663636363636297</v>
      </c>
      <c r="N1031" s="83">
        <v>0</v>
      </c>
      <c r="O1031" s="83">
        <v>0</v>
      </c>
      <c r="P1031" s="83">
        <v>0</v>
      </c>
      <c r="Q1031" s="83">
        <v>0</v>
      </c>
      <c r="R1031" s="83">
        <v>440</v>
      </c>
      <c r="S1031" s="83">
        <v>0</v>
      </c>
      <c r="T1031" s="83">
        <v>0</v>
      </c>
      <c r="U1031" s="83">
        <v>0</v>
      </c>
      <c r="V1031" s="83">
        <v>0</v>
      </c>
      <c r="W1031" s="83">
        <v>0</v>
      </c>
      <c r="X1031" s="83">
        <v>0</v>
      </c>
      <c r="Y1031" s="83">
        <v>0</v>
      </c>
      <c r="Z1031" s="83">
        <v>0</v>
      </c>
      <c r="AA1031" s="83">
        <v>8376.7009381099997</v>
      </c>
      <c r="AB1031" s="83">
        <v>0</v>
      </c>
      <c r="AC1031" s="83">
        <v>2102.4</v>
      </c>
      <c r="AD1031" s="83">
        <v>0</v>
      </c>
      <c r="AE1031" s="83">
        <v>0</v>
      </c>
      <c r="AF1031" s="83">
        <v>0</v>
      </c>
      <c r="AG1031" s="83">
        <v>0</v>
      </c>
      <c r="AH1031" s="83">
        <v>570450.870786416</v>
      </c>
      <c r="AI1031" s="83">
        <v>1874692.17294899</v>
      </c>
      <c r="AJ1031" s="83">
        <v>0</v>
      </c>
      <c r="AK1031" s="83">
        <v>0</v>
      </c>
      <c r="AL1031" s="83">
        <v>0</v>
      </c>
      <c r="AM1031" s="83">
        <v>0</v>
      </c>
      <c r="AN1031" s="83">
        <v>2455622.14467351</v>
      </c>
      <c r="AO1031" s="83">
        <v>1.2627014399999999E-3</v>
      </c>
      <c r="AP1031" s="83">
        <v>0.51420836171351603</v>
      </c>
    </row>
    <row r="1032" spans="1:42" x14ac:dyDescent="0.2">
      <c r="A1032" s="83" t="s">
        <v>382</v>
      </c>
      <c r="B1032" s="83">
        <v>2032</v>
      </c>
      <c r="C1032" s="83" t="s">
        <v>366</v>
      </c>
      <c r="D1032" s="83" t="s">
        <v>297</v>
      </c>
      <c r="E1032" s="83">
        <v>0</v>
      </c>
      <c r="F1032" s="83">
        <v>0</v>
      </c>
      <c r="G1032" s="83">
        <v>0</v>
      </c>
      <c r="H1032" s="83">
        <v>24</v>
      </c>
      <c r="I1032" s="83">
        <v>893.19854267894698</v>
      </c>
      <c r="J1032" s="83">
        <v>0</v>
      </c>
      <c r="K1032" s="83">
        <v>0</v>
      </c>
      <c r="L1032" s="83">
        <v>0</v>
      </c>
      <c r="M1032" s="83">
        <v>9.6272727272727305</v>
      </c>
      <c r="N1032" s="83">
        <v>0</v>
      </c>
      <c r="O1032" s="83">
        <v>0</v>
      </c>
      <c r="P1032" s="83">
        <v>766.30654294690703</v>
      </c>
      <c r="Q1032" s="83">
        <v>0</v>
      </c>
      <c r="R1032" s="83">
        <v>440</v>
      </c>
      <c r="S1032" s="83">
        <v>0</v>
      </c>
      <c r="T1032" s="83">
        <v>0</v>
      </c>
      <c r="U1032" s="83">
        <v>0</v>
      </c>
      <c r="V1032" s="83">
        <v>397943.39750131202</v>
      </c>
      <c r="W1032" s="83">
        <v>0</v>
      </c>
      <c r="X1032" s="83">
        <v>0</v>
      </c>
      <c r="Y1032" s="83">
        <v>0</v>
      </c>
      <c r="Z1032" s="83">
        <v>0</v>
      </c>
      <c r="AA1032" s="83">
        <v>13996.3045287</v>
      </c>
      <c r="AB1032" s="83">
        <v>0</v>
      </c>
      <c r="AC1032" s="83">
        <v>2102.4</v>
      </c>
      <c r="AD1032" s="83">
        <v>0</v>
      </c>
      <c r="AE1032" s="83">
        <v>0</v>
      </c>
      <c r="AF1032" s="83">
        <v>0</v>
      </c>
      <c r="AG1032" s="83">
        <v>0</v>
      </c>
      <c r="AH1032" s="83">
        <v>0</v>
      </c>
      <c r="AI1032" s="83">
        <v>2057152.1713894</v>
      </c>
      <c r="AJ1032" s="83">
        <v>0</v>
      </c>
      <c r="AK1032" s="83">
        <v>0</v>
      </c>
      <c r="AL1032" s="83">
        <v>0</v>
      </c>
      <c r="AM1032" s="83">
        <v>0</v>
      </c>
      <c r="AN1032" s="83">
        <v>2471194.2734194198</v>
      </c>
      <c r="AO1032" s="83">
        <v>1.2627014399999999E-3</v>
      </c>
      <c r="AP1032" s="83">
        <v>0.51096809893978301</v>
      </c>
    </row>
    <row r="1033" spans="1:42" x14ac:dyDescent="0.2">
      <c r="A1033" s="83" t="s">
        <v>382</v>
      </c>
      <c r="B1033" s="83">
        <v>2034</v>
      </c>
      <c r="C1033" s="83" t="s">
        <v>366</v>
      </c>
      <c r="D1033" s="83" t="s">
        <v>297</v>
      </c>
      <c r="E1033" s="83">
        <v>0</v>
      </c>
      <c r="F1033" s="83">
        <v>0</v>
      </c>
      <c r="G1033" s="83">
        <v>0</v>
      </c>
      <c r="H1033" s="83">
        <v>24</v>
      </c>
      <c r="I1033" s="83">
        <v>893.19854267894698</v>
      </c>
      <c r="J1033" s="83">
        <v>0</v>
      </c>
      <c r="K1033" s="83">
        <v>0</v>
      </c>
      <c r="L1033" s="83">
        <v>0</v>
      </c>
      <c r="M1033" s="83">
        <v>12.981818181818101</v>
      </c>
      <c r="N1033" s="83">
        <v>0</v>
      </c>
      <c r="O1033" s="83">
        <v>0</v>
      </c>
      <c r="P1033" s="83">
        <v>766.30654294690703</v>
      </c>
      <c r="Q1033" s="83">
        <v>0</v>
      </c>
      <c r="R1033" s="83">
        <v>440</v>
      </c>
      <c r="S1033" s="83">
        <v>0</v>
      </c>
      <c r="T1033" s="83">
        <v>0</v>
      </c>
      <c r="U1033" s="83">
        <v>0</v>
      </c>
      <c r="V1033" s="83">
        <v>324913.97420948802</v>
      </c>
      <c r="W1033" s="83">
        <v>0</v>
      </c>
      <c r="X1033" s="83">
        <v>0</v>
      </c>
      <c r="Y1033" s="83">
        <v>0</v>
      </c>
      <c r="Z1033" s="83">
        <v>0</v>
      </c>
      <c r="AA1033" s="83">
        <v>18873.203840400001</v>
      </c>
      <c r="AB1033" s="83">
        <v>0</v>
      </c>
      <c r="AC1033" s="83">
        <v>2102.4</v>
      </c>
      <c r="AD1033" s="83">
        <v>0</v>
      </c>
      <c r="AE1033" s="83">
        <v>0</v>
      </c>
      <c r="AF1033" s="83">
        <v>0</v>
      </c>
      <c r="AG1033" s="83">
        <v>0</v>
      </c>
      <c r="AH1033" s="83">
        <v>0</v>
      </c>
      <c r="AI1033" s="83">
        <v>2028570.29790149</v>
      </c>
      <c r="AJ1033" s="83">
        <v>0</v>
      </c>
      <c r="AK1033" s="83">
        <v>0</v>
      </c>
      <c r="AL1033" s="83">
        <v>0</v>
      </c>
      <c r="AM1033" s="83">
        <v>0</v>
      </c>
      <c r="AN1033" s="83">
        <v>2374459.87595138</v>
      </c>
      <c r="AO1033" s="83">
        <v>1.2627014399999999E-3</v>
      </c>
      <c r="AP1033" s="83">
        <v>0.53178470303443903</v>
      </c>
    </row>
    <row r="1034" spans="1:42" x14ac:dyDescent="0.2">
      <c r="A1034" s="83" t="s">
        <v>382</v>
      </c>
      <c r="B1034" s="83">
        <v>2036</v>
      </c>
      <c r="C1034" s="83" t="s">
        <v>366</v>
      </c>
      <c r="D1034" s="83" t="s">
        <v>297</v>
      </c>
      <c r="E1034" s="83">
        <v>0</v>
      </c>
      <c r="F1034" s="83">
        <v>0</v>
      </c>
      <c r="G1034" s="83">
        <v>0</v>
      </c>
      <c r="H1034" s="83">
        <v>24</v>
      </c>
      <c r="I1034" s="83">
        <v>893.19854267894698</v>
      </c>
      <c r="J1034" s="83">
        <v>0</v>
      </c>
      <c r="K1034" s="83">
        <v>0</v>
      </c>
      <c r="L1034" s="83">
        <v>0</v>
      </c>
      <c r="M1034" s="83">
        <v>16.8563636363636</v>
      </c>
      <c r="N1034" s="83">
        <v>0</v>
      </c>
      <c r="O1034" s="83">
        <v>0</v>
      </c>
      <c r="P1034" s="83">
        <v>766.30654294690703</v>
      </c>
      <c r="Q1034" s="83">
        <v>0</v>
      </c>
      <c r="R1034" s="83">
        <v>440</v>
      </c>
      <c r="S1034" s="83">
        <v>0</v>
      </c>
      <c r="T1034" s="83">
        <v>0</v>
      </c>
      <c r="U1034" s="83">
        <v>0</v>
      </c>
      <c r="V1034" s="83">
        <v>297599.403930314</v>
      </c>
      <c r="W1034" s="83">
        <v>0</v>
      </c>
      <c r="X1034" s="83">
        <v>0</v>
      </c>
      <c r="Y1034" s="83">
        <v>0</v>
      </c>
      <c r="Z1034" s="83">
        <v>0</v>
      </c>
      <c r="AA1034" s="83">
        <v>24506.088628059999</v>
      </c>
      <c r="AB1034" s="83">
        <v>0</v>
      </c>
      <c r="AC1034" s="83">
        <v>2102.4</v>
      </c>
      <c r="AD1034" s="83">
        <v>0</v>
      </c>
      <c r="AE1034" s="83">
        <v>0</v>
      </c>
      <c r="AF1034" s="83">
        <v>0</v>
      </c>
      <c r="AG1034" s="83">
        <v>0</v>
      </c>
      <c r="AH1034" s="83">
        <v>0</v>
      </c>
      <c r="AI1034" s="83">
        <v>2000198.7156612701</v>
      </c>
      <c r="AJ1034" s="83">
        <v>0</v>
      </c>
      <c r="AK1034" s="83">
        <v>0</v>
      </c>
      <c r="AL1034" s="83">
        <v>0</v>
      </c>
      <c r="AM1034" s="83">
        <v>0</v>
      </c>
      <c r="AN1034" s="83">
        <v>2324406.6082196399</v>
      </c>
      <c r="AO1034" s="83">
        <v>1.2627014399999999E-3</v>
      </c>
      <c r="AP1034" s="83">
        <v>0.54323603948413801</v>
      </c>
    </row>
    <row r="1035" spans="1:42" x14ac:dyDescent="0.2">
      <c r="A1035" s="83" t="s">
        <v>382</v>
      </c>
      <c r="B1035" s="83">
        <v>2038</v>
      </c>
      <c r="C1035" s="83" t="s">
        <v>366</v>
      </c>
      <c r="D1035" s="83" t="s">
        <v>297</v>
      </c>
      <c r="E1035" s="83">
        <v>0</v>
      </c>
      <c r="F1035" s="83">
        <v>0</v>
      </c>
      <c r="G1035" s="83">
        <v>0</v>
      </c>
      <c r="H1035" s="83">
        <v>24</v>
      </c>
      <c r="I1035" s="83">
        <v>893.19854267894698</v>
      </c>
      <c r="J1035" s="83">
        <v>0</v>
      </c>
      <c r="K1035" s="83">
        <v>0</v>
      </c>
      <c r="L1035" s="83">
        <v>0</v>
      </c>
      <c r="M1035" s="83">
        <v>21.3236363636364</v>
      </c>
      <c r="N1035" s="83">
        <v>0</v>
      </c>
      <c r="O1035" s="83">
        <v>0</v>
      </c>
      <c r="P1035" s="83">
        <v>766.30654294690703</v>
      </c>
      <c r="Q1035" s="83">
        <v>0</v>
      </c>
      <c r="R1035" s="83">
        <v>440</v>
      </c>
      <c r="S1035" s="83">
        <v>0</v>
      </c>
      <c r="T1035" s="83">
        <v>0</v>
      </c>
      <c r="U1035" s="83">
        <v>0</v>
      </c>
      <c r="V1035" s="83">
        <v>218708.857762247</v>
      </c>
      <c r="W1035" s="83">
        <v>0</v>
      </c>
      <c r="X1035" s="83">
        <v>0</v>
      </c>
      <c r="Y1035" s="83">
        <v>0</v>
      </c>
      <c r="Z1035" s="83">
        <v>0</v>
      </c>
      <c r="AA1035" s="83">
        <v>31000.691126080001</v>
      </c>
      <c r="AB1035" s="83">
        <v>0</v>
      </c>
      <c r="AC1035" s="83">
        <v>2102.4</v>
      </c>
      <c r="AD1035" s="83">
        <v>0</v>
      </c>
      <c r="AE1035" s="83">
        <v>0</v>
      </c>
      <c r="AF1035" s="83">
        <v>0</v>
      </c>
      <c r="AG1035" s="83">
        <v>0</v>
      </c>
      <c r="AH1035" s="83">
        <v>0</v>
      </c>
      <c r="AI1035" s="83">
        <v>1972441.9923475999</v>
      </c>
      <c r="AJ1035" s="83">
        <v>0</v>
      </c>
      <c r="AK1035" s="83">
        <v>0</v>
      </c>
      <c r="AL1035" s="83">
        <v>0</v>
      </c>
      <c r="AM1035" s="83">
        <v>0</v>
      </c>
      <c r="AN1035" s="83">
        <v>2224253.9412359302</v>
      </c>
      <c r="AO1035" s="83">
        <v>1.2627014399999999E-3</v>
      </c>
      <c r="AP1035" s="83">
        <v>0.56769661799424098</v>
      </c>
    </row>
    <row r="1036" spans="1:42" x14ac:dyDescent="0.2">
      <c r="A1036" s="83" t="s">
        <v>382</v>
      </c>
      <c r="B1036" s="83">
        <v>2040</v>
      </c>
      <c r="C1036" s="83" t="s">
        <v>366</v>
      </c>
      <c r="D1036" s="83" t="s">
        <v>297</v>
      </c>
      <c r="E1036" s="83">
        <v>0</v>
      </c>
      <c r="F1036" s="83">
        <v>0</v>
      </c>
      <c r="G1036" s="83">
        <v>0</v>
      </c>
      <c r="H1036" s="83">
        <v>24</v>
      </c>
      <c r="I1036" s="83">
        <v>893.19854267894698</v>
      </c>
      <c r="J1036" s="83">
        <v>0</v>
      </c>
      <c r="K1036" s="83">
        <v>0</v>
      </c>
      <c r="L1036" s="83">
        <v>0</v>
      </c>
      <c r="M1036" s="83">
        <v>26.373636363636301</v>
      </c>
      <c r="N1036" s="83">
        <v>0</v>
      </c>
      <c r="O1036" s="83">
        <v>0</v>
      </c>
      <c r="P1036" s="83">
        <v>766.30654294690703</v>
      </c>
      <c r="Q1036" s="83">
        <v>0</v>
      </c>
      <c r="R1036" s="83">
        <v>440</v>
      </c>
      <c r="S1036" s="83">
        <v>0</v>
      </c>
      <c r="T1036" s="83">
        <v>0</v>
      </c>
      <c r="U1036" s="83">
        <v>0</v>
      </c>
      <c r="V1036" s="83">
        <v>183913.57030725799</v>
      </c>
      <c r="W1036" s="83">
        <v>0</v>
      </c>
      <c r="X1036" s="83">
        <v>0</v>
      </c>
      <c r="Y1036" s="83">
        <v>0</v>
      </c>
      <c r="Z1036" s="83">
        <v>0</v>
      </c>
      <c r="AA1036" s="83">
        <v>38342.473152229999</v>
      </c>
      <c r="AB1036" s="83">
        <v>0</v>
      </c>
      <c r="AC1036" s="83">
        <v>2102.4</v>
      </c>
      <c r="AD1036" s="83">
        <v>0</v>
      </c>
      <c r="AE1036" s="83">
        <v>0</v>
      </c>
      <c r="AF1036" s="83">
        <v>0</v>
      </c>
      <c r="AG1036" s="83">
        <v>0</v>
      </c>
      <c r="AH1036" s="83">
        <v>0</v>
      </c>
      <c r="AI1036" s="83">
        <v>1944895.5602816199</v>
      </c>
      <c r="AJ1036" s="83">
        <v>0</v>
      </c>
      <c r="AK1036" s="83">
        <v>0</v>
      </c>
      <c r="AL1036" s="83">
        <v>0</v>
      </c>
      <c r="AM1036" s="83">
        <v>0</v>
      </c>
      <c r="AN1036" s="83">
        <v>2169254.0037411102</v>
      </c>
      <c r="AO1036" s="83">
        <v>1.2627014399999999E-3</v>
      </c>
      <c r="AP1036" s="83">
        <v>0.58209017377510097</v>
      </c>
    </row>
    <row r="1037" spans="1:42" x14ac:dyDescent="0.2">
      <c r="A1037" s="83" t="s">
        <v>382</v>
      </c>
      <c r="B1037" s="83">
        <v>2042</v>
      </c>
      <c r="C1037" s="83" t="s">
        <v>366</v>
      </c>
      <c r="D1037" s="83" t="s">
        <v>297</v>
      </c>
      <c r="E1037" s="83">
        <v>0</v>
      </c>
      <c r="F1037" s="83">
        <v>0</v>
      </c>
      <c r="G1037" s="83">
        <v>0</v>
      </c>
      <c r="H1037" s="83">
        <v>24</v>
      </c>
      <c r="I1037" s="83">
        <v>945.43731190971596</v>
      </c>
      <c r="J1037" s="83">
        <v>0</v>
      </c>
      <c r="K1037" s="83">
        <v>0</v>
      </c>
      <c r="L1037" s="83">
        <v>0</v>
      </c>
      <c r="M1037" s="83">
        <v>32.0045454545455</v>
      </c>
      <c r="N1037" s="83">
        <v>0</v>
      </c>
      <c r="O1037" s="83">
        <v>0</v>
      </c>
      <c r="P1037" s="83">
        <v>784.02960321740295</v>
      </c>
      <c r="Q1037" s="83">
        <v>0</v>
      </c>
      <c r="R1037" s="83">
        <v>440</v>
      </c>
      <c r="S1037" s="83">
        <v>0</v>
      </c>
      <c r="T1037" s="83">
        <v>0</v>
      </c>
      <c r="U1037" s="83">
        <v>0</v>
      </c>
      <c r="V1037" s="83">
        <v>143342.03268649199</v>
      </c>
      <c r="W1037" s="83">
        <v>0</v>
      </c>
      <c r="X1037" s="83">
        <v>0</v>
      </c>
      <c r="Y1037" s="83">
        <v>0</v>
      </c>
      <c r="Z1037" s="83">
        <v>0</v>
      </c>
      <c r="AA1037" s="83">
        <v>46528.79140065</v>
      </c>
      <c r="AB1037" s="83">
        <v>0</v>
      </c>
      <c r="AC1037" s="83">
        <v>2102.4</v>
      </c>
      <c r="AD1037" s="83">
        <v>0</v>
      </c>
      <c r="AE1037" s="83">
        <v>0</v>
      </c>
      <c r="AF1037" s="83">
        <v>0</v>
      </c>
      <c r="AG1037" s="83">
        <v>0</v>
      </c>
      <c r="AH1037" s="83">
        <v>5068.2824794791904</v>
      </c>
      <c r="AI1037" s="83">
        <v>2043724.8397088</v>
      </c>
      <c r="AJ1037" s="83">
        <v>0</v>
      </c>
      <c r="AK1037" s="83">
        <v>0</v>
      </c>
      <c r="AL1037" s="83">
        <v>0</v>
      </c>
      <c r="AM1037" s="83">
        <v>0</v>
      </c>
      <c r="AN1037" s="83">
        <v>2240766.3462754199</v>
      </c>
      <c r="AO1037" s="83">
        <v>1.2627014399999999E-3</v>
      </c>
      <c r="AP1037" s="83">
        <v>0.56351321149518596</v>
      </c>
    </row>
    <row r="1038" spans="1:42" x14ac:dyDescent="0.2">
      <c r="A1038" s="83" t="s">
        <v>382</v>
      </c>
      <c r="B1038" s="83">
        <v>2044</v>
      </c>
      <c r="C1038" s="83" t="s">
        <v>366</v>
      </c>
      <c r="D1038" s="83" t="s">
        <v>297</v>
      </c>
      <c r="E1038" s="83">
        <v>0</v>
      </c>
      <c r="F1038" s="83">
        <v>0</v>
      </c>
      <c r="G1038" s="83">
        <v>0</v>
      </c>
      <c r="H1038" s="83">
        <v>24</v>
      </c>
      <c r="I1038" s="83">
        <v>1475.6263532926901</v>
      </c>
      <c r="J1038" s="83">
        <v>0</v>
      </c>
      <c r="K1038" s="83">
        <v>0</v>
      </c>
      <c r="L1038" s="83">
        <v>0</v>
      </c>
      <c r="M1038" s="83">
        <v>38.6636363636364</v>
      </c>
      <c r="N1038" s="83">
        <v>0</v>
      </c>
      <c r="O1038" s="83">
        <v>0</v>
      </c>
      <c r="P1038" s="83">
        <v>912.06716587542098</v>
      </c>
      <c r="Q1038" s="83">
        <v>0</v>
      </c>
      <c r="R1038" s="83">
        <v>440</v>
      </c>
      <c r="S1038" s="83">
        <v>0</v>
      </c>
      <c r="T1038" s="83">
        <v>0</v>
      </c>
      <c r="U1038" s="83">
        <v>0</v>
      </c>
      <c r="V1038" s="83">
        <v>289988.92865791201</v>
      </c>
      <c r="W1038" s="83">
        <v>0</v>
      </c>
      <c r="X1038" s="83">
        <v>0</v>
      </c>
      <c r="Y1038" s="83">
        <v>0</v>
      </c>
      <c r="Z1038" s="83">
        <v>0</v>
      </c>
      <c r="AA1038" s="83">
        <v>56209.899112899999</v>
      </c>
      <c r="AB1038" s="83">
        <v>0</v>
      </c>
      <c r="AC1038" s="83">
        <v>2102.4</v>
      </c>
      <c r="AD1038" s="83">
        <v>0</v>
      </c>
      <c r="AE1038" s="83">
        <v>0</v>
      </c>
      <c r="AF1038" s="83">
        <v>0</v>
      </c>
      <c r="AG1038" s="83">
        <v>0</v>
      </c>
      <c r="AH1038" s="83">
        <v>46454.485588155003</v>
      </c>
      <c r="AI1038" s="83">
        <v>3234036.3979071998</v>
      </c>
      <c r="AJ1038" s="83">
        <v>0</v>
      </c>
      <c r="AK1038" s="83">
        <v>0</v>
      </c>
      <c r="AL1038" s="83">
        <v>0</v>
      </c>
      <c r="AM1038" s="83">
        <v>0</v>
      </c>
      <c r="AN1038" s="83">
        <v>3628792.1112661702</v>
      </c>
      <c r="AO1038" s="83">
        <v>1.2627014399999999E-3</v>
      </c>
      <c r="AP1038" s="83">
        <v>0.34796742312124701</v>
      </c>
    </row>
    <row r="1039" spans="1:42" x14ac:dyDescent="0.2">
      <c r="A1039" s="83" t="s">
        <v>382</v>
      </c>
      <c r="B1039" s="83">
        <v>2046</v>
      </c>
      <c r="C1039" s="83" t="s">
        <v>366</v>
      </c>
      <c r="D1039" s="83" t="s">
        <v>297</v>
      </c>
      <c r="E1039" s="83">
        <v>0</v>
      </c>
      <c r="F1039" s="83">
        <v>0</v>
      </c>
      <c r="G1039" s="83">
        <v>0</v>
      </c>
      <c r="H1039" s="83">
        <v>24</v>
      </c>
      <c r="I1039" s="83">
        <v>2148.9329472627801</v>
      </c>
      <c r="J1039" s="83">
        <v>0</v>
      </c>
      <c r="K1039" s="83">
        <v>0</v>
      </c>
      <c r="L1039" s="83">
        <v>0</v>
      </c>
      <c r="M1039" s="83">
        <v>45.3736363636364</v>
      </c>
      <c r="N1039" s="83">
        <v>0</v>
      </c>
      <c r="O1039" s="83">
        <v>0</v>
      </c>
      <c r="P1039" s="83">
        <v>1091.90466270979</v>
      </c>
      <c r="Q1039" s="83">
        <v>0</v>
      </c>
      <c r="R1039" s="83">
        <v>440</v>
      </c>
      <c r="S1039" s="83">
        <v>0</v>
      </c>
      <c r="T1039" s="83">
        <v>0</v>
      </c>
      <c r="U1039" s="83">
        <v>0</v>
      </c>
      <c r="V1039" s="83">
        <v>510344.50279148098</v>
      </c>
      <c r="W1039" s="83">
        <v>0</v>
      </c>
      <c r="X1039" s="83">
        <v>0</v>
      </c>
      <c r="Y1039" s="83">
        <v>0</v>
      </c>
      <c r="Z1039" s="83">
        <v>0</v>
      </c>
      <c r="AA1039" s="83">
        <v>65965.019389230001</v>
      </c>
      <c r="AB1039" s="83">
        <v>0</v>
      </c>
      <c r="AC1039" s="83">
        <v>2102.4</v>
      </c>
      <c r="AD1039" s="83">
        <v>0</v>
      </c>
      <c r="AE1039" s="83">
        <v>0</v>
      </c>
      <c r="AF1039" s="83">
        <v>0</v>
      </c>
      <c r="AG1039" s="83">
        <v>0</v>
      </c>
      <c r="AH1039" s="83">
        <v>53501.202123836098</v>
      </c>
      <c r="AI1039" s="83">
        <v>4785794.19377953</v>
      </c>
      <c r="AJ1039" s="83">
        <v>0</v>
      </c>
      <c r="AK1039" s="83">
        <v>0</v>
      </c>
      <c r="AL1039" s="83">
        <v>0</v>
      </c>
      <c r="AM1039" s="83">
        <v>0</v>
      </c>
      <c r="AN1039" s="83">
        <v>5417707.3180840798</v>
      </c>
      <c r="AO1039" s="83">
        <v>1.2627014399999999E-3</v>
      </c>
      <c r="AP1039" s="83">
        <v>0.23306933465843599</v>
      </c>
    </row>
    <row r="1040" spans="1:42" x14ac:dyDescent="0.2">
      <c r="A1040" s="83" t="s">
        <v>382</v>
      </c>
      <c r="B1040" s="83">
        <v>2048</v>
      </c>
      <c r="C1040" s="83" t="s">
        <v>366</v>
      </c>
      <c r="D1040" s="83" t="s">
        <v>297</v>
      </c>
      <c r="E1040" s="83">
        <v>0</v>
      </c>
      <c r="F1040" s="83">
        <v>0</v>
      </c>
      <c r="G1040" s="83">
        <v>0</v>
      </c>
      <c r="H1040" s="83">
        <v>24</v>
      </c>
      <c r="I1040" s="83">
        <v>2148.9329472627801</v>
      </c>
      <c r="J1040" s="83">
        <v>0</v>
      </c>
      <c r="K1040" s="83">
        <v>0</v>
      </c>
      <c r="L1040" s="83">
        <v>0</v>
      </c>
      <c r="M1040" s="83">
        <v>52.5818181818182</v>
      </c>
      <c r="N1040" s="83">
        <v>0</v>
      </c>
      <c r="O1040" s="83">
        <v>0</v>
      </c>
      <c r="P1040" s="83">
        <v>2006.5069999999901</v>
      </c>
      <c r="Q1040" s="83">
        <v>0</v>
      </c>
      <c r="R1040" s="83">
        <v>440</v>
      </c>
      <c r="S1040" s="83">
        <v>0</v>
      </c>
      <c r="T1040" s="83">
        <v>0</v>
      </c>
      <c r="U1040" s="83">
        <v>0</v>
      </c>
      <c r="V1040" s="83">
        <v>1037194.774253</v>
      </c>
      <c r="W1040" s="83">
        <v>0</v>
      </c>
      <c r="X1040" s="83">
        <v>0</v>
      </c>
      <c r="Y1040" s="83">
        <v>0</v>
      </c>
      <c r="Z1040" s="83">
        <v>0</v>
      </c>
      <c r="AA1040" s="83">
        <v>76444.405471200007</v>
      </c>
      <c r="AB1040" s="83">
        <v>0</v>
      </c>
      <c r="AC1040" s="83">
        <v>2102.4</v>
      </c>
      <c r="AD1040" s="83">
        <v>0</v>
      </c>
      <c r="AE1040" s="83">
        <v>0</v>
      </c>
      <c r="AF1040" s="83">
        <v>0</v>
      </c>
      <c r="AG1040" s="83">
        <v>0</v>
      </c>
      <c r="AH1040" s="83">
        <v>0</v>
      </c>
      <c r="AI1040" s="83">
        <v>4738686.91433472</v>
      </c>
      <c r="AJ1040" s="83">
        <v>0</v>
      </c>
      <c r="AK1040" s="83">
        <v>0</v>
      </c>
      <c r="AL1040" s="83">
        <v>0</v>
      </c>
      <c r="AM1040" s="83">
        <v>0</v>
      </c>
      <c r="AN1040" s="83">
        <v>5854428.4940589201</v>
      </c>
      <c r="AO1040" s="83">
        <v>1.2627014399999999E-3</v>
      </c>
      <c r="AP1040" s="83">
        <v>0.215683126249024</v>
      </c>
    </row>
    <row r="1041" spans="1:42" x14ac:dyDescent="0.2">
      <c r="A1041" s="83" t="s">
        <v>382</v>
      </c>
      <c r="B1041" s="83">
        <v>2050</v>
      </c>
      <c r="C1041" s="83" t="s">
        <v>366</v>
      </c>
      <c r="D1041" s="83" t="s">
        <v>297</v>
      </c>
      <c r="E1041" s="83">
        <v>0</v>
      </c>
      <c r="F1041" s="83">
        <v>0</v>
      </c>
      <c r="G1041" s="83">
        <v>0</v>
      </c>
      <c r="H1041" s="83">
        <v>24</v>
      </c>
      <c r="I1041" s="83">
        <v>2148.9329472627801</v>
      </c>
      <c r="J1041" s="83">
        <v>78.198393027312093</v>
      </c>
      <c r="K1041" s="83">
        <v>0</v>
      </c>
      <c r="L1041" s="83">
        <v>0</v>
      </c>
      <c r="M1041" s="83">
        <v>59.779090909090897</v>
      </c>
      <c r="N1041" s="83">
        <v>0</v>
      </c>
      <c r="O1041" s="83">
        <v>0</v>
      </c>
      <c r="P1041" s="83">
        <v>2023.62950625601</v>
      </c>
      <c r="Q1041" s="83">
        <v>0</v>
      </c>
      <c r="R1041" s="83">
        <v>440</v>
      </c>
      <c r="S1041" s="83">
        <v>0</v>
      </c>
      <c r="T1041" s="83">
        <v>0</v>
      </c>
      <c r="U1041" s="83">
        <v>0</v>
      </c>
      <c r="V1041" s="83">
        <v>484292.48749456601</v>
      </c>
      <c r="W1041" s="83">
        <v>0</v>
      </c>
      <c r="X1041" s="83">
        <v>0</v>
      </c>
      <c r="Y1041" s="83">
        <v>0</v>
      </c>
      <c r="Z1041" s="83">
        <v>0</v>
      </c>
      <c r="AA1041" s="83">
        <v>86907.931718010004</v>
      </c>
      <c r="AB1041" s="83">
        <v>0</v>
      </c>
      <c r="AC1041" s="83">
        <v>2102.4</v>
      </c>
      <c r="AD1041" s="83">
        <v>0</v>
      </c>
      <c r="AE1041" s="83">
        <v>0</v>
      </c>
      <c r="AF1041" s="83">
        <v>0</v>
      </c>
      <c r="AG1041" s="83">
        <v>0</v>
      </c>
      <c r="AH1041" s="83">
        <v>8576.0920849527301</v>
      </c>
      <c r="AI1041" s="83">
        <v>4672625.2045696499</v>
      </c>
      <c r="AJ1041" s="83">
        <v>0</v>
      </c>
      <c r="AK1041" s="83">
        <v>297045.24220736302</v>
      </c>
      <c r="AL1041" s="83">
        <v>0</v>
      </c>
      <c r="AM1041" s="83">
        <v>0</v>
      </c>
      <c r="AN1041" s="83">
        <v>5551549.3580745403</v>
      </c>
      <c r="AO1041" s="83">
        <v>1.2627014399999999E-3</v>
      </c>
      <c r="AP1041" s="83">
        <v>0.22745027713091301</v>
      </c>
    </row>
    <row r="1042" spans="1:42" x14ac:dyDescent="0.2">
      <c r="A1042" s="83" t="s">
        <v>383</v>
      </c>
      <c r="B1042" s="83">
        <v>2020</v>
      </c>
      <c r="C1042" s="83" t="s">
        <v>384</v>
      </c>
      <c r="D1042" s="83" t="s">
        <v>297</v>
      </c>
      <c r="E1042" s="83">
        <v>0</v>
      </c>
      <c r="F1042" s="83">
        <v>0</v>
      </c>
      <c r="G1042" s="83">
        <v>0</v>
      </c>
      <c r="H1042" s="83">
        <v>233.1</v>
      </c>
      <c r="I1042" s="83">
        <v>0</v>
      </c>
      <c r="J1042" s="83">
        <v>100.8</v>
      </c>
      <c r="K1042" s="83">
        <v>0</v>
      </c>
      <c r="L1042" s="83">
        <v>0</v>
      </c>
      <c r="M1042" s="83">
        <v>2.4090909090909101</v>
      </c>
      <c r="N1042" s="83">
        <v>0</v>
      </c>
      <c r="O1042" s="83">
        <v>0</v>
      </c>
      <c r="P1042" s="83">
        <v>0</v>
      </c>
      <c r="Q1042" s="83">
        <v>0</v>
      </c>
      <c r="R1042" s="83">
        <v>0</v>
      </c>
      <c r="S1042" s="83">
        <v>0</v>
      </c>
      <c r="T1042" s="83">
        <v>90.96</v>
      </c>
      <c r="U1042" s="83">
        <v>72.400000000000006</v>
      </c>
      <c r="V1042" s="83">
        <v>0</v>
      </c>
      <c r="W1042" s="83">
        <v>0</v>
      </c>
      <c r="X1042" s="83">
        <v>0</v>
      </c>
      <c r="Y1042" s="83">
        <v>0</v>
      </c>
      <c r="Z1042" s="83">
        <v>0</v>
      </c>
      <c r="AA1042" s="83">
        <v>3246.3804594999901</v>
      </c>
      <c r="AB1042" s="83">
        <v>0</v>
      </c>
      <c r="AC1042" s="83">
        <v>392082.44732286199</v>
      </c>
      <c r="AD1042" s="83">
        <v>0</v>
      </c>
      <c r="AE1042" s="83">
        <v>500040.94904367602</v>
      </c>
      <c r="AF1042" s="83">
        <v>0</v>
      </c>
      <c r="AG1042" s="83">
        <v>0</v>
      </c>
      <c r="AH1042" s="83">
        <v>0</v>
      </c>
      <c r="AI1042" s="83">
        <v>0</v>
      </c>
      <c r="AJ1042" s="83">
        <v>0</v>
      </c>
      <c r="AK1042" s="83">
        <v>306621.63671485102</v>
      </c>
      <c r="AL1042" s="83">
        <v>0</v>
      </c>
      <c r="AM1042" s="83">
        <v>0</v>
      </c>
      <c r="AN1042" s="83">
        <v>1201991.41354089</v>
      </c>
      <c r="AO1042" s="83">
        <v>0.227682277160386</v>
      </c>
      <c r="AP1042" s="83">
        <v>189.42088487110499</v>
      </c>
    </row>
    <row r="1043" spans="1:42" x14ac:dyDescent="0.2">
      <c r="A1043" s="83" t="s">
        <v>383</v>
      </c>
      <c r="B1043" s="83">
        <v>2022</v>
      </c>
      <c r="C1043" s="83" t="s">
        <v>384</v>
      </c>
      <c r="D1043" s="83" t="s">
        <v>297</v>
      </c>
      <c r="E1043" s="83">
        <v>0</v>
      </c>
      <c r="F1043" s="83">
        <v>0</v>
      </c>
      <c r="G1043" s="83">
        <v>0</v>
      </c>
      <c r="H1043" s="83">
        <v>233.1</v>
      </c>
      <c r="I1043" s="83">
        <v>0</v>
      </c>
      <c r="J1043" s="83">
        <v>100.8</v>
      </c>
      <c r="K1043" s="83">
        <v>0</v>
      </c>
      <c r="L1043" s="83">
        <v>0</v>
      </c>
      <c r="M1043" s="83">
        <v>2.5336363636363499</v>
      </c>
      <c r="N1043" s="83">
        <v>0</v>
      </c>
      <c r="O1043" s="83">
        <v>0</v>
      </c>
      <c r="P1043" s="83">
        <v>0</v>
      </c>
      <c r="Q1043" s="83">
        <v>0</v>
      </c>
      <c r="R1043" s="83">
        <v>0</v>
      </c>
      <c r="S1043" s="83">
        <v>0</v>
      </c>
      <c r="T1043" s="83">
        <v>90.96</v>
      </c>
      <c r="U1043" s="83">
        <v>72.400000000000006</v>
      </c>
      <c r="V1043" s="83">
        <v>0</v>
      </c>
      <c r="W1043" s="83">
        <v>0</v>
      </c>
      <c r="X1043" s="83">
        <v>0</v>
      </c>
      <c r="Y1043" s="83">
        <v>0</v>
      </c>
      <c r="Z1043" s="83">
        <v>0</v>
      </c>
      <c r="AA1043" s="83">
        <v>3414.2122040099998</v>
      </c>
      <c r="AB1043" s="83">
        <v>0</v>
      </c>
      <c r="AC1043" s="83">
        <v>81331.667941016494</v>
      </c>
      <c r="AD1043" s="83">
        <v>0</v>
      </c>
      <c r="AE1043" s="83">
        <v>500040.94904367602</v>
      </c>
      <c r="AF1043" s="83">
        <v>0</v>
      </c>
      <c r="AG1043" s="83">
        <v>0</v>
      </c>
      <c r="AH1043" s="83">
        <v>0</v>
      </c>
      <c r="AI1043" s="83">
        <v>0</v>
      </c>
      <c r="AJ1043" s="83">
        <v>0</v>
      </c>
      <c r="AK1043" s="83">
        <v>370569.25256105798</v>
      </c>
      <c r="AL1043" s="83">
        <v>0</v>
      </c>
      <c r="AM1043" s="83">
        <v>0</v>
      </c>
      <c r="AN1043" s="83">
        <v>955356.08174976101</v>
      </c>
      <c r="AO1043" s="83">
        <v>4.7229299573348302E-2</v>
      </c>
      <c r="AP1043" s="83">
        <v>49.436331097454797</v>
      </c>
    </row>
    <row r="1044" spans="1:42" x14ac:dyDescent="0.2">
      <c r="A1044" s="83" t="s">
        <v>383</v>
      </c>
      <c r="B1044" s="83">
        <v>2024</v>
      </c>
      <c r="C1044" s="83" t="s">
        <v>384</v>
      </c>
      <c r="D1044" s="83" t="s">
        <v>297</v>
      </c>
      <c r="E1044" s="83">
        <v>0</v>
      </c>
      <c r="F1044" s="83">
        <v>0</v>
      </c>
      <c r="G1044" s="83">
        <v>0</v>
      </c>
      <c r="H1044" s="83">
        <v>233.1</v>
      </c>
      <c r="I1044" s="83">
        <v>0</v>
      </c>
      <c r="J1044" s="83">
        <v>100.8</v>
      </c>
      <c r="K1044" s="83">
        <v>0</v>
      </c>
      <c r="L1044" s="83">
        <v>0</v>
      </c>
      <c r="M1044" s="83">
        <v>2.7663636363636401</v>
      </c>
      <c r="N1044" s="83">
        <v>0</v>
      </c>
      <c r="O1044" s="83">
        <v>0</v>
      </c>
      <c r="P1044" s="83">
        <v>0</v>
      </c>
      <c r="Q1044" s="83">
        <v>0</v>
      </c>
      <c r="R1044" s="83">
        <v>0</v>
      </c>
      <c r="S1044" s="83">
        <v>0</v>
      </c>
      <c r="T1044" s="83">
        <v>90.96</v>
      </c>
      <c r="U1044" s="83">
        <v>37</v>
      </c>
      <c r="V1044" s="83">
        <v>0</v>
      </c>
      <c r="W1044" s="83">
        <v>0</v>
      </c>
      <c r="X1044" s="83">
        <v>0</v>
      </c>
      <c r="Y1044" s="83">
        <v>0</v>
      </c>
      <c r="Z1044" s="83">
        <v>0</v>
      </c>
      <c r="AA1044" s="83">
        <v>3727.8248068900002</v>
      </c>
      <c r="AB1044" s="83">
        <v>0</v>
      </c>
      <c r="AC1044" s="83">
        <v>20419.560000000001</v>
      </c>
      <c r="AD1044" s="83">
        <v>0</v>
      </c>
      <c r="AE1044" s="83">
        <v>499783.44481273898</v>
      </c>
      <c r="AF1044" s="83">
        <v>0</v>
      </c>
      <c r="AG1044" s="83">
        <v>0</v>
      </c>
      <c r="AH1044" s="83">
        <v>0</v>
      </c>
      <c r="AI1044" s="83">
        <v>0</v>
      </c>
      <c r="AJ1044" s="83">
        <v>0</v>
      </c>
      <c r="AK1044" s="83">
        <v>368511.15727420099</v>
      </c>
      <c r="AL1044" s="83">
        <v>0</v>
      </c>
      <c r="AM1044" s="83">
        <v>0</v>
      </c>
      <c r="AN1044" s="83">
        <v>892441.98689383105</v>
      </c>
      <c r="AO1044" s="83">
        <v>1.1857638492E-2</v>
      </c>
      <c r="AP1044" s="83">
        <v>13.286733105499399</v>
      </c>
    </row>
    <row r="1045" spans="1:42" x14ac:dyDescent="0.2">
      <c r="A1045" s="83" t="s">
        <v>383</v>
      </c>
      <c r="B1045" s="83">
        <v>2026</v>
      </c>
      <c r="C1045" s="83" t="s">
        <v>384</v>
      </c>
      <c r="D1045" s="83" t="s">
        <v>297</v>
      </c>
      <c r="E1045" s="83">
        <v>0</v>
      </c>
      <c r="F1045" s="83">
        <v>0</v>
      </c>
      <c r="G1045" s="83">
        <v>0</v>
      </c>
      <c r="H1045" s="83">
        <v>233.1</v>
      </c>
      <c r="I1045" s="83">
        <v>0</v>
      </c>
      <c r="J1045" s="83">
        <v>100.8</v>
      </c>
      <c r="K1045" s="83">
        <v>0</v>
      </c>
      <c r="L1045" s="83">
        <v>0</v>
      </c>
      <c r="M1045" s="83">
        <v>3.2518181818181802</v>
      </c>
      <c r="N1045" s="83">
        <v>0</v>
      </c>
      <c r="O1045" s="83">
        <v>0</v>
      </c>
      <c r="P1045" s="83">
        <v>0</v>
      </c>
      <c r="Q1045" s="83">
        <v>0</v>
      </c>
      <c r="R1045" s="83">
        <v>0</v>
      </c>
      <c r="S1045" s="83">
        <v>0</v>
      </c>
      <c r="T1045" s="83">
        <v>90.96</v>
      </c>
      <c r="U1045" s="83">
        <v>20</v>
      </c>
      <c r="V1045" s="83">
        <v>0</v>
      </c>
      <c r="W1045" s="83">
        <v>0</v>
      </c>
      <c r="X1045" s="83">
        <v>0</v>
      </c>
      <c r="Y1045" s="83">
        <v>0</v>
      </c>
      <c r="Z1045" s="83">
        <v>0</v>
      </c>
      <c r="AA1045" s="83">
        <v>4382.0010957100003</v>
      </c>
      <c r="AB1045" s="83">
        <v>0</v>
      </c>
      <c r="AC1045" s="83">
        <v>20419.560000000001</v>
      </c>
      <c r="AD1045" s="83">
        <v>0</v>
      </c>
      <c r="AE1045" s="83">
        <v>500357.44446400797</v>
      </c>
      <c r="AF1045" s="83">
        <v>0</v>
      </c>
      <c r="AG1045" s="83">
        <v>0</v>
      </c>
      <c r="AH1045" s="83">
        <v>0</v>
      </c>
      <c r="AI1045" s="83">
        <v>0</v>
      </c>
      <c r="AJ1045" s="83">
        <v>0</v>
      </c>
      <c r="AK1045" s="83">
        <v>366557.27143953502</v>
      </c>
      <c r="AL1045" s="83">
        <v>0</v>
      </c>
      <c r="AM1045" s="83">
        <v>0</v>
      </c>
      <c r="AN1045" s="83">
        <v>891716.27699925296</v>
      </c>
      <c r="AO1045" s="83">
        <v>1.1857638492E-2</v>
      </c>
      <c r="AP1045" s="83">
        <v>13.2975463136128</v>
      </c>
    </row>
    <row r="1046" spans="1:42" x14ac:dyDescent="0.2">
      <c r="A1046" s="83" t="s">
        <v>383</v>
      </c>
      <c r="B1046" s="83">
        <v>2028</v>
      </c>
      <c r="C1046" s="83" t="s">
        <v>384</v>
      </c>
      <c r="D1046" s="83" t="s">
        <v>297</v>
      </c>
      <c r="E1046" s="83">
        <v>0</v>
      </c>
      <c r="F1046" s="83">
        <v>0</v>
      </c>
      <c r="G1046" s="83">
        <v>0</v>
      </c>
      <c r="H1046" s="83">
        <v>233.1</v>
      </c>
      <c r="I1046" s="83">
        <v>0</v>
      </c>
      <c r="J1046" s="83">
        <v>100.8</v>
      </c>
      <c r="K1046" s="83">
        <v>0</v>
      </c>
      <c r="L1046" s="83">
        <v>0</v>
      </c>
      <c r="M1046" s="83">
        <v>4.23727272727273</v>
      </c>
      <c r="N1046" s="83">
        <v>0</v>
      </c>
      <c r="O1046" s="83">
        <v>0</v>
      </c>
      <c r="P1046" s="83">
        <v>0.12965811965811999</v>
      </c>
      <c r="Q1046" s="83">
        <v>0</v>
      </c>
      <c r="R1046" s="83">
        <v>0</v>
      </c>
      <c r="S1046" s="83">
        <v>0</v>
      </c>
      <c r="T1046" s="83">
        <v>90.96</v>
      </c>
      <c r="U1046" s="83">
        <v>20</v>
      </c>
      <c r="V1046" s="83">
        <v>65.595647863247905</v>
      </c>
      <c r="W1046" s="83">
        <v>0</v>
      </c>
      <c r="X1046" s="83">
        <v>0</v>
      </c>
      <c r="Y1046" s="83">
        <v>0</v>
      </c>
      <c r="Z1046" s="83">
        <v>0</v>
      </c>
      <c r="AA1046" s="83">
        <v>5709.9544610299999</v>
      </c>
      <c r="AB1046" s="83">
        <v>0</v>
      </c>
      <c r="AC1046" s="83">
        <v>20419.560000000001</v>
      </c>
      <c r="AD1046" s="83">
        <v>0</v>
      </c>
      <c r="AE1046" s="83">
        <v>500357.44446400797</v>
      </c>
      <c r="AF1046" s="83">
        <v>0</v>
      </c>
      <c r="AG1046" s="83">
        <v>0</v>
      </c>
      <c r="AH1046" s="83">
        <v>0</v>
      </c>
      <c r="AI1046" s="83">
        <v>0</v>
      </c>
      <c r="AJ1046" s="83">
        <v>0</v>
      </c>
      <c r="AK1046" s="83">
        <v>364611.14110932703</v>
      </c>
      <c r="AL1046" s="83">
        <v>0</v>
      </c>
      <c r="AM1046" s="83">
        <v>0</v>
      </c>
      <c r="AN1046" s="83">
        <v>891163.69568222796</v>
      </c>
      <c r="AO1046" s="83">
        <v>1.1857638492E-2</v>
      </c>
      <c r="AP1046" s="83">
        <v>13.305791685019599</v>
      </c>
    </row>
    <row r="1047" spans="1:42" x14ac:dyDescent="0.2">
      <c r="A1047" s="83" t="s">
        <v>383</v>
      </c>
      <c r="B1047" s="83">
        <v>2030</v>
      </c>
      <c r="C1047" s="83" t="s">
        <v>384</v>
      </c>
      <c r="D1047" s="83" t="s">
        <v>297</v>
      </c>
      <c r="E1047" s="83">
        <v>0</v>
      </c>
      <c r="F1047" s="83">
        <v>0</v>
      </c>
      <c r="G1047" s="83">
        <v>0</v>
      </c>
      <c r="H1047" s="83">
        <v>233.1</v>
      </c>
      <c r="I1047" s="83">
        <v>0</v>
      </c>
      <c r="J1047" s="83">
        <v>100.8</v>
      </c>
      <c r="K1047" s="83">
        <v>0</v>
      </c>
      <c r="L1047" s="83">
        <v>0</v>
      </c>
      <c r="M1047" s="83">
        <v>5.7154545454545396</v>
      </c>
      <c r="N1047" s="83">
        <v>0</v>
      </c>
      <c r="O1047" s="83">
        <v>0</v>
      </c>
      <c r="P1047" s="83">
        <v>0.24865811965811899</v>
      </c>
      <c r="Q1047" s="83">
        <v>0</v>
      </c>
      <c r="R1047" s="83">
        <v>0</v>
      </c>
      <c r="S1047" s="83">
        <v>0</v>
      </c>
      <c r="T1047" s="83">
        <v>90.96</v>
      </c>
      <c r="U1047" s="83">
        <v>0</v>
      </c>
      <c r="V1047" s="83">
        <v>61.023200000000003</v>
      </c>
      <c r="W1047" s="83">
        <v>0</v>
      </c>
      <c r="X1047" s="83">
        <v>0</v>
      </c>
      <c r="Y1047" s="83">
        <v>0</v>
      </c>
      <c r="Z1047" s="83">
        <v>0</v>
      </c>
      <c r="AA1047" s="83">
        <v>7701.8845090100003</v>
      </c>
      <c r="AB1047" s="83">
        <v>0</v>
      </c>
      <c r="AC1047" s="83">
        <v>20419.560000000001</v>
      </c>
      <c r="AD1047" s="83">
        <v>0</v>
      </c>
      <c r="AE1047" s="83">
        <v>500357.44446400797</v>
      </c>
      <c r="AF1047" s="83">
        <v>0</v>
      </c>
      <c r="AG1047" s="83">
        <v>0</v>
      </c>
      <c r="AH1047" s="83">
        <v>0</v>
      </c>
      <c r="AI1047" s="83">
        <v>0</v>
      </c>
      <c r="AJ1047" s="83">
        <v>0</v>
      </c>
      <c r="AK1047" s="83">
        <v>362636.91265057598</v>
      </c>
      <c r="AL1047" s="83">
        <v>0</v>
      </c>
      <c r="AM1047" s="83">
        <v>0</v>
      </c>
      <c r="AN1047" s="83">
        <v>891176.82482359395</v>
      </c>
      <c r="AO1047" s="83">
        <v>1.1857638492E-2</v>
      </c>
      <c r="AP1047" s="83">
        <v>13.305595659253299</v>
      </c>
    </row>
    <row r="1048" spans="1:42" x14ac:dyDescent="0.2">
      <c r="A1048" s="83" t="s">
        <v>383</v>
      </c>
      <c r="B1048" s="83">
        <v>2032</v>
      </c>
      <c r="C1048" s="83" t="s">
        <v>384</v>
      </c>
      <c r="D1048" s="83" t="s">
        <v>297</v>
      </c>
      <c r="E1048" s="83">
        <v>0</v>
      </c>
      <c r="F1048" s="83">
        <v>0</v>
      </c>
      <c r="G1048" s="83">
        <v>0</v>
      </c>
      <c r="H1048" s="83">
        <v>233.1</v>
      </c>
      <c r="I1048" s="83">
        <v>0</v>
      </c>
      <c r="J1048" s="83">
        <v>101.392385929507</v>
      </c>
      <c r="K1048" s="83">
        <v>0</v>
      </c>
      <c r="L1048" s="83">
        <v>140.08526113345999</v>
      </c>
      <c r="M1048" s="83">
        <v>7.7063636363636396</v>
      </c>
      <c r="N1048" s="83">
        <v>0</v>
      </c>
      <c r="O1048" s="83">
        <v>0</v>
      </c>
      <c r="P1048" s="83">
        <v>0.41928344940415002</v>
      </c>
      <c r="Q1048" s="83">
        <v>0</v>
      </c>
      <c r="R1048" s="83">
        <v>0</v>
      </c>
      <c r="S1048" s="83">
        <v>0</v>
      </c>
      <c r="T1048" s="83">
        <v>90.96</v>
      </c>
      <c r="U1048" s="83">
        <v>0</v>
      </c>
      <c r="V1048" s="83">
        <v>409.36389580274499</v>
      </c>
      <c r="W1048" s="83">
        <v>0</v>
      </c>
      <c r="X1048" s="83">
        <v>0</v>
      </c>
      <c r="Y1048" s="83">
        <v>0</v>
      </c>
      <c r="Z1048" s="83">
        <v>0</v>
      </c>
      <c r="AA1048" s="83">
        <v>10384.742322710001</v>
      </c>
      <c r="AB1048" s="83">
        <v>1049224.03702245</v>
      </c>
      <c r="AC1048" s="83">
        <v>20419.560000000001</v>
      </c>
      <c r="AD1048" s="83">
        <v>0</v>
      </c>
      <c r="AE1048" s="83">
        <v>500357.44446400797</v>
      </c>
      <c r="AF1048" s="83">
        <v>0</v>
      </c>
      <c r="AG1048" s="83">
        <v>0</v>
      </c>
      <c r="AH1048" s="83">
        <v>0</v>
      </c>
      <c r="AI1048" s="83">
        <v>0</v>
      </c>
      <c r="AJ1048" s="83">
        <v>0</v>
      </c>
      <c r="AK1048" s="83">
        <v>363131.705966259</v>
      </c>
      <c r="AL1048" s="83">
        <v>0</v>
      </c>
      <c r="AM1048" s="83">
        <v>0</v>
      </c>
      <c r="AN1048" s="83">
        <v>1943926.8536712299</v>
      </c>
      <c r="AO1048" s="83">
        <v>0.38758476614974102</v>
      </c>
      <c r="AP1048" s="83">
        <v>199.38238181017999</v>
      </c>
    </row>
    <row r="1049" spans="1:42" x14ac:dyDescent="0.2">
      <c r="A1049" s="83" t="s">
        <v>383</v>
      </c>
      <c r="B1049" s="83">
        <v>2034</v>
      </c>
      <c r="C1049" s="83" t="s">
        <v>384</v>
      </c>
      <c r="D1049" s="83" t="s">
        <v>297</v>
      </c>
      <c r="E1049" s="83">
        <v>0</v>
      </c>
      <c r="F1049" s="83">
        <v>0</v>
      </c>
      <c r="G1049" s="83">
        <v>0</v>
      </c>
      <c r="H1049" s="83">
        <v>233.1</v>
      </c>
      <c r="I1049" s="83">
        <v>0</v>
      </c>
      <c r="J1049" s="83">
        <v>296.92809999999997</v>
      </c>
      <c r="K1049" s="83">
        <v>0</v>
      </c>
      <c r="L1049" s="83">
        <v>140.08526113345999</v>
      </c>
      <c r="M1049" s="83">
        <v>10.051818181818099</v>
      </c>
      <c r="N1049" s="83">
        <v>0</v>
      </c>
      <c r="O1049" s="83">
        <v>0</v>
      </c>
      <c r="P1049" s="83">
        <v>64.133164681950205</v>
      </c>
      <c r="Q1049" s="83">
        <v>0</v>
      </c>
      <c r="R1049" s="83">
        <v>0</v>
      </c>
      <c r="S1049" s="83">
        <v>0</v>
      </c>
      <c r="T1049" s="83">
        <v>90.96</v>
      </c>
      <c r="U1049" s="83">
        <v>0</v>
      </c>
      <c r="V1049" s="83">
        <v>115976.587245041</v>
      </c>
      <c r="W1049" s="83">
        <v>0</v>
      </c>
      <c r="X1049" s="83">
        <v>0</v>
      </c>
      <c r="Y1049" s="83">
        <v>0</v>
      </c>
      <c r="Z1049" s="83">
        <v>0</v>
      </c>
      <c r="AA1049" s="83">
        <v>13545.369336109999</v>
      </c>
      <c r="AB1049" s="83">
        <v>1049224.03702245</v>
      </c>
      <c r="AC1049" s="83">
        <v>20419.560000000001</v>
      </c>
      <c r="AD1049" s="83">
        <v>0</v>
      </c>
      <c r="AE1049" s="83">
        <v>500357.44446400797</v>
      </c>
      <c r="AF1049" s="83">
        <v>0</v>
      </c>
      <c r="AG1049" s="83">
        <v>0</v>
      </c>
      <c r="AH1049" s="83">
        <v>0</v>
      </c>
      <c r="AI1049" s="83">
        <v>0</v>
      </c>
      <c r="AJ1049" s="83">
        <v>0</v>
      </c>
      <c r="AK1049" s="83">
        <v>1154383.7973404699</v>
      </c>
      <c r="AL1049" s="83">
        <v>0</v>
      </c>
      <c r="AM1049" s="83">
        <v>0</v>
      </c>
      <c r="AN1049" s="83">
        <v>2853906.7954080799</v>
      </c>
      <c r="AO1049" s="83">
        <v>0.38758476614974102</v>
      </c>
      <c r="AP1049" s="83">
        <v>135.80848778010599</v>
      </c>
    </row>
    <row r="1050" spans="1:42" x14ac:dyDescent="0.2">
      <c r="A1050" s="83" t="s">
        <v>383</v>
      </c>
      <c r="B1050" s="83">
        <v>2036</v>
      </c>
      <c r="C1050" s="83" t="s">
        <v>384</v>
      </c>
      <c r="D1050" s="83" t="s">
        <v>297</v>
      </c>
      <c r="E1050" s="83">
        <v>0</v>
      </c>
      <c r="F1050" s="83">
        <v>0</v>
      </c>
      <c r="G1050" s="83">
        <v>0</v>
      </c>
      <c r="H1050" s="83">
        <v>233.1</v>
      </c>
      <c r="I1050" s="83">
        <v>0</v>
      </c>
      <c r="J1050" s="83">
        <v>324.33850000000001</v>
      </c>
      <c r="K1050" s="83">
        <v>0</v>
      </c>
      <c r="L1050" s="83">
        <v>140.08526113345999</v>
      </c>
      <c r="M1050" s="83">
        <v>12.3545454545455</v>
      </c>
      <c r="N1050" s="83">
        <v>0</v>
      </c>
      <c r="O1050" s="83">
        <v>0</v>
      </c>
      <c r="P1050" s="83">
        <v>64.650928420826602</v>
      </c>
      <c r="Q1050" s="83">
        <v>0</v>
      </c>
      <c r="R1050" s="83">
        <v>0</v>
      </c>
      <c r="S1050" s="83">
        <v>0</v>
      </c>
      <c r="T1050" s="83">
        <v>90.96</v>
      </c>
      <c r="U1050" s="83">
        <v>0</v>
      </c>
      <c r="V1050" s="83">
        <v>51046.059030991302</v>
      </c>
      <c r="W1050" s="83">
        <v>0</v>
      </c>
      <c r="X1050" s="83">
        <v>0</v>
      </c>
      <c r="Y1050" s="83">
        <v>0</v>
      </c>
      <c r="Z1050" s="83">
        <v>0</v>
      </c>
      <c r="AA1050" s="83">
        <v>16648.419035700001</v>
      </c>
      <c r="AB1050" s="83">
        <v>1049224.03702245</v>
      </c>
      <c r="AC1050" s="83">
        <v>20419.560000000001</v>
      </c>
      <c r="AD1050" s="83">
        <v>0</v>
      </c>
      <c r="AE1050" s="83">
        <v>500357.44446400797</v>
      </c>
      <c r="AF1050" s="83">
        <v>0</v>
      </c>
      <c r="AG1050" s="83">
        <v>0</v>
      </c>
      <c r="AH1050" s="83">
        <v>0</v>
      </c>
      <c r="AI1050" s="83">
        <v>0</v>
      </c>
      <c r="AJ1050" s="83">
        <v>0</v>
      </c>
      <c r="AK1050" s="83">
        <v>1281245.23909111</v>
      </c>
      <c r="AL1050" s="83">
        <v>0</v>
      </c>
      <c r="AM1050" s="83">
        <v>0</v>
      </c>
      <c r="AN1050" s="83">
        <v>2918940.75864426</v>
      </c>
      <c r="AO1050" s="83">
        <v>0.38758476614974102</v>
      </c>
      <c r="AP1050" s="83">
        <v>132.78267638763501</v>
      </c>
    </row>
    <row r="1051" spans="1:42" x14ac:dyDescent="0.2">
      <c r="A1051" s="83" t="s">
        <v>383</v>
      </c>
      <c r="B1051" s="83">
        <v>2038</v>
      </c>
      <c r="C1051" s="83" t="s">
        <v>384</v>
      </c>
      <c r="D1051" s="83" t="s">
        <v>297</v>
      </c>
      <c r="E1051" s="83">
        <v>0</v>
      </c>
      <c r="F1051" s="83">
        <v>0</v>
      </c>
      <c r="G1051" s="83">
        <v>0</v>
      </c>
      <c r="H1051" s="83">
        <v>233.1</v>
      </c>
      <c r="I1051" s="83">
        <v>0</v>
      </c>
      <c r="J1051" s="83">
        <v>336.72524910913899</v>
      </c>
      <c r="K1051" s="83">
        <v>0</v>
      </c>
      <c r="L1051" s="83">
        <v>140.08526113345999</v>
      </c>
      <c r="M1051" s="83">
        <v>14.347272727272699</v>
      </c>
      <c r="N1051" s="83">
        <v>0</v>
      </c>
      <c r="O1051" s="83">
        <v>0</v>
      </c>
      <c r="P1051" s="83">
        <v>65.8749213215673</v>
      </c>
      <c r="Q1051" s="83">
        <v>0</v>
      </c>
      <c r="R1051" s="83">
        <v>0</v>
      </c>
      <c r="S1051" s="83">
        <v>0</v>
      </c>
      <c r="T1051" s="83">
        <v>90.96</v>
      </c>
      <c r="U1051" s="83">
        <v>0</v>
      </c>
      <c r="V1051" s="83">
        <v>17224.6166154452</v>
      </c>
      <c r="W1051" s="83">
        <v>0</v>
      </c>
      <c r="X1051" s="83">
        <v>0</v>
      </c>
      <c r="Y1051" s="83">
        <v>0</v>
      </c>
      <c r="Z1051" s="83">
        <v>0</v>
      </c>
      <c r="AA1051" s="83">
        <v>19333.726947859999</v>
      </c>
      <c r="AB1051" s="83">
        <v>953530.44097461097</v>
      </c>
      <c r="AC1051" s="83">
        <v>20419.560000000001</v>
      </c>
      <c r="AD1051" s="83">
        <v>0</v>
      </c>
      <c r="AE1051" s="83">
        <v>500357.44446400797</v>
      </c>
      <c r="AF1051" s="83">
        <v>0</v>
      </c>
      <c r="AG1051" s="83">
        <v>0</v>
      </c>
      <c r="AH1051" s="83">
        <v>0</v>
      </c>
      <c r="AI1051" s="83">
        <v>0</v>
      </c>
      <c r="AJ1051" s="83">
        <v>0</v>
      </c>
      <c r="AK1051" s="83">
        <v>1324525.79923156</v>
      </c>
      <c r="AL1051" s="83">
        <v>0</v>
      </c>
      <c r="AM1051" s="83">
        <v>0</v>
      </c>
      <c r="AN1051" s="83">
        <v>2835391.5882334802</v>
      </c>
      <c r="AO1051" s="83">
        <v>0.353316889405007</v>
      </c>
      <c r="AP1051" s="83">
        <v>124.60955688492101</v>
      </c>
    </row>
    <row r="1052" spans="1:42" x14ac:dyDescent="0.2">
      <c r="A1052" s="83" t="s">
        <v>383</v>
      </c>
      <c r="B1052" s="83">
        <v>2040</v>
      </c>
      <c r="C1052" s="83" t="s">
        <v>384</v>
      </c>
      <c r="D1052" s="83" t="s">
        <v>297</v>
      </c>
      <c r="E1052" s="83">
        <v>0</v>
      </c>
      <c r="F1052" s="83">
        <v>0</v>
      </c>
      <c r="G1052" s="83">
        <v>0</v>
      </c>
      <c r="H1052" s="83">
        <v>233.1</v>
      </c>
      <c r="I1052" s="83">
        <v>105.456595630021</v>
      </c>
      <c r="J1052" s="83">
        <v>339.602452291985</v>
      </c>
      <c r="K1052" s="83">
        <v>0</v>
      </c>
      <c r="L1052" s="83">
        <v>140.08526113345999</v>
      </c>
      <c r="M1052" s="83">
        <v>16.088181818181798</v>
      </c>
      <c r="N1052" s="83">
        <v>0</v>
      </c>
      <c r="O1052" s="83">
        <v>0</v>
      </c>
      <c r="P1052" s="83">
        <v>66.031283835711903</v>
      </c>
      <c r="Q1052" s="83">
        <v>0</v>
      </c>
      <c r="R1052" s="83">
        <v>0</v>
      </c>
      <c r="S1052" s="83">
        <v>0</v>
      </c>
      <c r="T1052" s="83">
        <v>90.96</v>
      </c>
      <c r="U1052" s="83">
        <v>0</v>
      </c>
      <c r="V1052" s="83">
        <v>35368.237813593601</v>
      </c>
      <c r="W1052" s="83">
        <v>0</v>
      </c>
      <c r="X1052" s="83">
        <v>0</v>
      </c>
      <c r="Y1052" s="83">
        <v>0</v>
      </c>
      <c r="Z1052" s="83">
        <v>0</v>
      </c>
      <c r="AA1052" s="83">
        <v>21679.696223309998</v>
      </c>
      <c r="AB1052" s="83">
        <v>932550.38507066295</v>
      </c>
      <c r="AC1052" s="83">
        <v>20419.560000000001</v>
      </c>
      <c r="AD1052" s="83">
        <v>0</v>
      </c>
      <c r="AE1052" s="83">
        <v>500357.44446400797</v>
      </c>
      <c r="AF1052" s="83">
        <v>0</v>
      </c>
      <c r="AG1052" s="83">
        <v>0</v>
      </c>
      <c r="AH1052" s="83">
        <v>0</v>
      </c>
      <c r="AI1052" s="83">
        <v>211043.728306373</v>
      </c>
      <c r="AJ1052" s="83">
        <v>0</v>
      </c>
      <c r="AK1052" s="83">
        <v>1328950.31867461</v>
      </c>
      <c r="AL1052" s="83">
        <v>0</v>
      </c>
      <c r="AM1052" s="83">
        <v>0</v>
      </c>
      <c r="AN1052" s="83">
        <v>3050369.3705525598</v>
      </c>
      <c r="AO1052" s="83">
        <v>0.34580393138580501</v>
      </c>
      <c r="AP1052" s="83">
        <v>113.36460912704599</v>
      </c>
    </row>
    <row r="1053" spans="1:42" x14ac:dyDescent="0.2">
      <c r="A1053" s="83" t="s">
        <v>383</v>
      </c>
      <c r="B1053" s="83">
        <v>2042</v>
      </c>
      <c r="C1053" s="83" t="s">
        <v>384</v>
      </c>
      <c r="D1053" s="83" t="s">
        <v>297</v>
      </c>
      <c r="E1053" s="83">
        <v>0</v>
      </c>
      <c r="F1053" s="83">
        <v>0</v>
      </c>
      <c r="G1053" s="83">
        <v>0</v>
      </c>
      <c r="H1053" s="83">
        <v>233.1</v>
      </c>
      <c r="I1053" s="83">
        <v>2555.4917976881102</v>
      </c>
      <c r="J1053" s="83">
        <v>311.602452291985</v>
      </c>
      <c r="K1053" s="83">
        <v>0</v>
      </c>
      <c r="L1053" s="83">
        <v>140.08526113345999</v>
      </c>
      <c r="M1053" s="83">
        <v>17.678181818181798</v>
      </c>
      <c r="N1053" s="83">
        <v>0</v>
      </c>
      <c r="O1053" s="83">
        <v>0</v>
      </c>
      <c r="P1053" s="83">
        <v>66.253721170132096</v>
      </c>
      <c r="Q1053" s="83">
        <v>0</v>
      </c>
      <c r="R1053" s="83">
        <v>0</v>
      </c>
      <c r="S1053" s="83">
        <v>0</v>
      </c>
      <c r="T1053" s="83">
        <v>90.96</v>
      </c>
      <c r="U1053" s="83">
        <v>0</v>
      </c>
      <c r="V1053" s="83">
        <v>88005.809196203802</v>
      </c>
      <c r="W1053" s="83">
        <v>0</v>
      </c>
      <c r="X1053" s="83">
        <v>0</v>
      </c>
      <c r="Y1053" s="83">
        <v>0</v>
      </c>
      <c r="Z1053" s="83">
        <v>0</v>
      </c>
      <c r="AA1053" s="83">
        <v>23822.307326580001</v>
      </c>
      <c r="AB1053" s="83">
        <v>887950.56830315501</v>
      </c>
      <c r="AC1053" s="83">
        <v>20419.560000000001</v>
      </c>
      <c r="AD1053" s="83">
        <v>0</v>
      </c>
      <c r="AE1053" s="83">
        <v>500357.44446400797</v>
      </c>
      <c r="AF1053" s="83">
        <v>0</v>
      </c>
      <c r="AG1053" s="83">
        <v>0</v>
      </c>
      <c r="AH1053" s="83">
        <v>0</v>
      </c>
      <c r="AI1053" s="83">
        <v>5137803.8121050196</v>
      </c>
      <c r="AJ1053" s="83">
        <v>0</v>
      </c>
      <c r="AK1053" s="83">
        <v>1245714.4298874601</v>
      </c>
      <c r="AL1053" s="83">
        <v>0</v>
      </c>
      <c r="AM1053" s="83">
        <v>0</v>
      </c>
      <c r="AN1053" s="83">
        <v>7904073.9312824402</v>
      </c>
      <c r="AO1053" s="83">
        <v>0.32983273700136001</v>
      </c>
      <c r="AP1053" s="83">
        <v>41.7294600061824</v>
      </c>
    </row>
    <row r="1054" spans="1:42" x14ac:dyDescent="0.2">
      <c r="A1054" s="83" t="s">
        <v>383</v>
      </c>
      <c r="B1054" s="83">
        <v>2044</v>
      </c>
      <c r="C1054" s="83" t="s">
        <v>384</v>
      </c>
      <c r="D1054" s="83" t="s">
        <v>297</v>
      </c>
      <c r="E1054" s="83">
        <v>0</v>
      </c>
      <c r="F1054" s="83">
        <v>0</v>
      </c>
      <c r="G1054" s="83">
        <v>0</v>
      </c>
      <c r="H1054" s="83">
        <v>233.1</v>
      </c>
      <c r="I1054" s="83">
        <v>2555.4917976881102</v>
      </c>
      <c r="J1054" s="83">
        <v>969.35130000000004</v>
      </c>
      <c r="K1054" s="83">
        <v>0</v>
      </c>
      <c r="L1054" s="83">
        <v>140.08526113345999</v>
      </c>
      <c r="M1054" s="83">
        <v>19.567272727272599</v>
      </c>
      <c r="N1054" s="83">
        <v>0</v>
      </c>
      <c r="O1054" s="83">
        <v>0</v>
      </c>
      <c r="P1054" s="83">
        <v>381.19692101629801</v>
      </c>
      <c r="Q1054" s="83">
        <v>0</v>
      </c>
      <c r="R1054" s="83">
        <v>0</v>
      </c>
      <c r="S1054" s="83">
        <v>0</v>
      </c>
      <c r="T1054" s="83">
        <v>90.96</v>
      </c>
      <c r="U1054" s="83">
        <v>0</v>
      </c>
      <c r="V1054" s="83">
        <v>395070.12660623097</v>
      </c>
      <c r="W1054" s="83">
        <v>0</v>
      </c>
      <c r="X1054" s="83">
        <v>0</v>
      </c>
      <c r="Y1054" s="83">
        <v>0</v>
      </c>
      <c r="Z1054" s="83">
        <v>0</v>
      </c>
      <c r="AA1054" s="83">
        <v>26367.959626520002</v>
      </c>
      <c r="AB1054" s="83">
        <v>725835.95092851296</v>
      </c>
      <c r="AC1054" s="83">
        <v>20419.560000000001</v>
      </c>
      <c r="AD1054" s="83">
        <v>0</v>
      </c>
      <c r="AE1054" s="83">
        <v>500357.44446400797</v>
      </c>
      <c r="AF1054" s="83">
        <v>0</v>
      </c>
      <c r="AG1054" s="83">
        <v>0</v>
      </c>
      <c r="AH1054" s="83">
        <v>0</v>
      </c>
      <c r="AI1054" s="83">
        <v>5155031.6817339202</v>
      </c>
      <c r="AJ1054" s="83">
        <v>0</v>
      </c>
      <c r="AK1054" s="83">
        <v>3831259.9314296199</v>
      </c>
      <c r="AL1054" s="83">
        <v>0</v>
      </c>
      <c r="AM1054" s="83">
        <v>0</v>
      </c>
      <c r="AN1054" s="83">
        <v>10654342.6547888</v>
      </c>
      <c r="AO1054" s="83">
        <v>0.27177949251950101</v>
      </c>
      <c r="AP1054" s="83">
        <v>25.508799681540498</v>
      </c>
    </row>
    <row r="1055" spans="1:42" x14ac:dyDescent="0.2">
      <c r="A1055" s="83" t="s">
        <v>383</v>
      </c>
      <c r="B1055" s="83">
        <v>2046</v>
      </c>
      <c r="C1055" s="83" t="s">
        <v>384</v>
      </c>
      <c r="D1055" s="83" t="s">
        <v>297</v>
      </c>
      <c r="E1055" s="83">
        <v>0</v>
      </c>
      <c r="F1055" s="83">
        <v>0</v>
      </c>
      <c r="G1055" s="83">
        <v>0</v>
      </c>
      <c r="H1055" s="83">
        <v>233.1</v>
      </c>
      <c r="I1055" s="83">
        <v>2555.4917976881102</v>
      </c>
      <c r="J1055" s="83">
        <v>969.35130000000004</v>
      </c>
      <c r="K1055" s="83">
        <v>0</v>
      </c>
      <c r="L1055" s="83">
        <v>140.08526113345999</v>
      </c>
      <c r="M1055" s="83">
        <v>22.6963636363636</v>
      </c>
      <c r="N1055" s="83">
        <v>0</v>
      </c>
      <c r="O1055" s="83">
        <v>0</v>
      </c>
      <c r="P1055" s="83">
        <v>471.523348441461</v>
      </c>
      <c r="Q1055" s="83">
        <v>0</v>
      </c>
      <c r="R1055" s="83">
        <v>0</v>
      </c>
      <c r="S1055" s="83">
        <v>0</v>
      </c>
      <c r="T1055" s="83">
        <v>90.96</v>
      </c>
      <c r="U1055" s="83">
        <v>0</v>
      </c>
      <c r="V1055" s="83">
        <v>220643.45640254801</v>
      </c>
      <c r="W1055" s="83">
        <v>0</v>
      </c>
      <c r="X1055" s="83">
        <v>0</v>
      </c>
      <c r="Y1055" s="83">
        <v>0</v>
      </c>
      <c r="Z1055" s="83">
        <v>0</v>
      </c>
      <c r="AA1055" s="83">
        <v>30584.579076180002</v>
      </c>
      <c r="AB1055" s="83">
        <v>488799.36158771999</v>
      </c>
      <c r="AC1055" s="83">
        <v>20419.560000000001</v>
      </c>
      <c r="AD1055" s="83">
        <v>0</v>
      </c>
      <c r="AE1055" s="83">
        <v>500357.44446400797</v>
      </c>
      <c r="AF1055" s="83">
        <v>0</v>
      </c>
      <c r="AG1055" s="83">
        <v>0</v>
      </c>
      <c r="AH1055" s="83">
        <v>0</v>
      </c>
      <c r="AI1055" s="83">
        <v>5069150.2984526502</v>
      </c>
      <c r="AJ1055" s="83">
        <v>0</v>
      </c>
      <c r="AK1055" s="83">
        <v>3881312.3470428502</v>
      </c>
      <c r="AL1055" s="83">
        <v>0</v>
      </c>
      <c r="AM1055" s="83">
        <v>0</v>
      </c>
      <c r="AN1055" s="83">
        <v>10211267.0470259</v>
      </c>
      <c r="AO1055" s="83">
        <v>0.18689668987656199</v>
      </c>
      <c r="AP1055" s="83">
        <v>18.302987182280699</v>
      </c>
    </row>
    <row r="1056" spans="1:42" x14ac:dyDescent="0.2">
      <c r="A1056" s="83" t="s">
        <v>383</v>
      </c>
      <c r="B1056" s="83">
        <v>2048</v>
      </c>
      <c r="C1056" s="83" t="s">
        <v>384</v>
      </c>
      <c r="D1056" s="83" t="s">
        <v>297</v>
      </c>
      <c r="E1056" s="83">
        <v>0</v>
      </c>
      <c r="F1056" s="83">
        <v>0</v>
      </c>
      <c r="G1056" s="83">
        <v>0</v>
      </c>
      <c r="H1056" s="83">
        <v>233.1</v>
      </c>
      <c r="I1056" s="83">
        <v>2555.4917976881102</v>
      </c>
      <c r="J1056" s="83">
        <v>969.35130000000004</v>
      </c>
      <c r="K1056" s="83">
        <v>0</v>
      </c>
      <c r="L1056" s="83">
        <v>140.08526113345999</v>
      </c>
      <c r="M1056" s="83">
        <v>26.265454545454499</v>
      </c>
      <c r="N1056" s="83">
        <v>0</v>
      </c>
      <c r="O1056" s="83">
        <v>0</v>
      </c>
      <c r="P1056" s="83">
        <v>484.31125324485799</v>
      </c>
      <c r="Q1056" s="83">
        <v>0</v>
      </c>
      <c r="R1056" s="83">
        <v>0</v>
      </c>
      <c r="S1056" s="83">
        <v>0</v>
      </c>
      <c r="T1056" s="83">
        <v>90.96</v>
      </c>
      <c r="U1056" s="83">
        <v>0</v>
      </c>
      <c r="V1056" s="83">
        <v>91383.656502172205</v>
      </c>
      <c r="W1056" s="83">
        <v>0</v>
      </c>
      <c r="X1056" s="83">
        <v>0</v>
      </c>
      <c r="Y1056" s="83">
        <v>0</v>
      </c>
      <c r="Z1056" s="83">
        <v>0</v>
      </c>
      <c r="AA1056" s="83">
        <v>35394.122353159997</v>
      </c>
      <c r="AB1056" s="83">
        <v>432537.75867025502</v>
      </c>
      <c r="AC1056" s="83">
        <v>20419.560000000001</v>
      </c>
      <c r="AD1056" s="83">
        <v>0</v>
      </c>
      <c r="AE1056" s="83">
        <v>500357.44446400797</v>
      </c>
      <c r="AF1056" s="83">
        <v>0</v>
      </c>
      <c r="AG1056" s="83">
        <v>0</v>
      </c>
      <c r="AH1056" s="83">
        <v>0</v>
      </c>
      <c r="AI1056" s="83">
        <v>4964708.8402252598</v>
      </c>
      <c r="AJ1056" s="83">
        <v>0</v>
      </c>
      <c r="AK1056" s="83">
        <v>3857225.09684671</v>
      </c>
      <c r="AL1056" s="83">
        <v>0</v>
      </c>
      <c r="AM1056" s="83">
        <v>0</v>
      </c>
      <c r="AN1056" s="83">
        <v>9902026.47906157</v>
      </c>
      <c r="AO1056" s="83">
        <v>0.16674940987181799</v>
      </c>
      <c r="AP1056" s="83">
        <v>16.839927687975699</v>
      </c>
    </row>
    <row r="1057" spans="1:42" x14ac:dyDescent="0.2">
      <c r="A1057" s="83" t="s">
        <v>383</v>
      </c>
      <c r="B1057" s="83">
        <v>2050</v>
      </c>
      <c r="C1057" s="83" t="s">
        <v>384</v>
      </c>
      <c r="D1057" s="83" t="s">
        <v>297</v>
      </c>
      <c r="E1057" s="83">
        <v>0</v>
      </c>
      <c r="F1057" s="83">
        <v>0</v>
      </c>
      <c r="G1057" s="83">
        <v>0</v>
      </c>
      <c r="H1057" s="83">
        <v>233.1</v>
      </c>
      <c r="I1057" s="83">
        <v>2555.4917976881102</v>
      </c>
      <c r="J1057" s="83">
        <v>1213.22166896927</v>
      </c>
      <c r="K1057" s="83">
        <v>0</v>
      </c>
      <c r="L1057" s="83">
        <v>140.08526113345999</v>
      </c>
      <c r="M1057" s="83">
        <v>29.19</v>
      </c>
      <c r="N1057" s="83">
        <v>0</v>
      </c>
      <c r="O1057" s="83">
        <v>0</v>
      </c>
      <c r="P1057" s="83">
        <v>580.843461293421</v>
      </c>
      <c r="Q1057" s="83">
        <v>0</v>
      </c>
      <c r="R1057" s="83">
        <v>0</v>
      </c>
      <c r="S1057" s="83">
        <v>0</v>
      </c>
      <c r="T1057" s="83">
        <v>90.96</v>
      </c>
      <c r="U1057" s="83">
        <v>0</v>
      </c>
      <c r="V1057" s="83">
        <v>314304.83984357503</v>
      </c>
      <c r="W1057" s="83">
        <v>0</v>
      </c>
      <c r="X1057" s="83">
        <v>0</v>
      </c>
      <c r="Y1057" s="83">
        <v>0</v>
      </c>
      <c r="Z1057" s="83">
        <v>0</v>
      </c>
      <c r="AA1057" s="83">
        <v>39335.105726070004</v>
      </c>
      <c r="AB1057" s="83">
        <v>268825.717394026</v>
      </c>
      <c r="AC1057" s="83">
        <v>20419.560000000001</v>
      </c>
      <c r="AD1057" s="83">
        <v>0</v>
      </c>
      <c r="AE1057" s="83">
        <v>500357.44446400797</v>
      </c>
      <c r="AF1057" s="83">
        <v>0</v>
      </c>
      <c r="AG1057" s="83">
        <v>0</v>
      </c>
      <c r="AH1057" s="83">
        <v>0</v>
      </c>
      <c r="AI1057" s="83">
        <v>4942751.8298992496</v>
      </c>
      <c r="AJ1057" s="83">
        <v>0</v>
      </c>
      <c r="AK1057" s="83">
        <v>4752571.1955138296</v>
      </c>
      <c r="AL1057" s="83">
        <v>0</v>
      </c>
      <c r="AM1057" s="83">
        <v>0</v>
      </c>
      <c r="AN1057" s="83">
        <v>10838565.692840699</v>
      </c>
      <c r="AO1057" s="83">
        <v>0.108124127890801</v>
      </c>
      <c r="AP1057" s="83">
        <v>9.9758705122967104</v>
      </c>
    </row>
    <row r="1058" spans="1:42" x14ac:dyDescent="0.2">
      <c r="A1058" s="83" t="s">
        <v>385</v>
      </c>
      <c r="B1058" s="83">
        <v>2020</v>
      </c>
      <c r="C1058" s="83" t="s">
        <v>355</v>
      </c>
      <c r="D1058" s="83" t="s">
        <v>297</v>
      </c>
      <c r="E1058" s="83">
        <v>1195.8</v>
      </c>
      <c r="F1058" s="83">
        <v>877.5</v>
      </c>
      <c r="G1058" s="83">
        <v>0</v>
      </c>
      <c r="H1058" s="83">
        <v>520.5</v>
      </c>
      <c r="I1058" s="83">
        <v>0</v>
      </c>
      <c r="J1058" s="83">
        <v>170.8</v>
      </c>
      <c r="K1058" s="83">
        <v>55.9</v>
      </c>
      <c r="L1058" s="83">
        <v>0</v>
      </c>
      <c r="M1058" s="83">
        <v>6.2045454545454497</v>
      </c>
      <c r="N1058" s="83">
        <v>0</v>
      </c>
      <c r="O1058" s="83">
        <v>0</v>
      </c>
      <c r="P1058" s="83">
        <v>20.575449573170701</v>
      </c>
      <c r="Q1058" s="83">
        <v>0</v>
      </c>
      <c r="R1058" s="83">
        <v>0</v>
      </c>
      <c r="S1058" s="83">
        <v>0</v>
      </c>
      <c r="T1058" s="83">
        <v>74.989999999999995</v>
      </c>
      <c r="U1058" s="83">
        <v>62.5</v>
      </c>
      <c r="V1058" s="83">
        <v>71923.269383714796</v>
      </c>
      <c r="W1058" s="83">
        <v>69850.690319999994</v>
      </c>
      <c r="X1058" s="83">
        <v>0</v>
      </c>
      <c r="Y1058" s="83">
        <v>3121102.281984</v>
      </c>
      <c r="Z1058" s="83">
        <v>0</v>
      </c>
      <c r="AA1058" s="83">
        <v>8399.1597007500004</v>
      </c>
      <c r="AB1058" s="83">
        <v>0</v>
      </c>
      <c r="AC1058" s="83">
        <v>45595.8</v>
      </c>
      <c r="AD1058" s="83">
        <v>0</v>
      </c>
      <c r="AE1058" s="83">
        <v>410846.06741616002</v>
      </c>
      <c r="AF1058" s="83">
        <v>9551397.9715199992</v>
      </c>
      <c r="AG1058" s="83">
        <v>0</v>
      </c>
      <c r="AH1058" s="83">
        <v>0</v>
      </c>
      <c r="AI1058" s="83">
        <v>0</v>
      </c>
      <c r="AJ1058" s="83">
        <v>0</v>
      </c>
      <c r="AK1058" s="83">
        <v>550490.73570869002</v>
      </c>
      <c r="AL1058" s="83">
        <v>0</v>
      </c>
      <c r="AM1058" s="83">
        <v>0</v>
      </c>
      <c r="AN1058" s="83">
        <v>13829605.9760333</v>
      </c>
      <c r="AO1058" s="83">
        <v>3.1169433379532201</v>
      </c>
      <c r="AP1058" s="83">
        <v>225.38193375537</v>
      </c>
    </row>
    <row r="1059" spans="1:42" x14ac:dyDescent="0.2">
      <c r="A1059" s="83" t="s">
        <v>385</v>
      </c>
      <c r="B1059" s="83">
        <v>2022</v>
      </c>
      <c r="C1059" s="83" t="s">
        <v>355</v>
      </c>
      <c r="D1059" s="83" t="s">
        <v>297</v>
      </c>
      <c r="E1059" s="83">
        <v>1195.8</v>
      </c>
      <c r="F1059" s="83">
        <v>877.5</v>
      </c>
      <c r="G1059" s="83">
        <v>0</v>
      </c>
      <c r="H1059" s="83">
        <v>481.9</v>
      </c>
      <c r="I1059" s="83">
        <v>4.18707692307692</v>
      </c>
      <c r="J1059" s="83">
        <v>190.095693365431</v>
      </c>
      <c r="K1059" s="83">
        <v>55.9</v>
      </c>
      <c r="L1059" s="83">
        <v>0</v>
      </c>
      <c r="M1059" s="83">
        <v>6.6809090909090898</v>
      </c>
      <c r="N1059" s="83">
        <v>0</v>
      </c>
      <c r="O1059" s="83">
        <v>0</v>
      </c>
      <c r="P1059" s="83">
        <v>20.575449573170701</v>
      </c>
      <c r="Q1059" s="83">
        <v>0</v>
      </c>
      <c r="R1059" s="83">
        <v>0</v>
      </c>
      <c r="S1059" s="83">
        <v>0</v>
      </c>
      <c r="T1059" s="83">
        <v>74.989999999999995</v>
      </c>
      <c r="U1059" s="83">
        <v>61.6</v>
      </c>
      <c r="V1059" s="83">
        <v>0</v>
      </c>
      <c r="W1059" s="83">
        <v>40276.600319999998</v>
      </c>
      <c r="X1059" s="83">
        <v>0</v>
      </c>
      <c r="Y1059" s="83">
        <v>3121102.281984</v>
      </c>
      <c r="Z1059" s="83">
        <v>0</v>
      </c>
      <c r="AA1059" s="83">
        <v>9044.01826239</v>
      </c>
      <c r="AB1059" s="83">
        <v>0</v>
      </c>
      <c r="AC1059" s="83">
        <v>42214.44</v>
      </c>
      <c r="AD1059" s="83">
        <v>0</v>
      </c>
      <c r="AE1059" s="83">
        <v>410846.06741616002</v>
      </c>
      <c r="AF1059" s="83">
        <v>9551397.9715199992</v>
      </c>
      <c r="AG1059" s="83">
        <v>0</v>
      </c>
      <c r="AH1059" s="83">
        <v>0</v>
      </c>
      <c r="AI1059" s="83">
        <v>9001.5572807999997</v>
      </c>
      <c r="AJ1059" s="83">
        <v>0</v>
      </c>
      <c r="AK1059" s="83">
        <v>668321.51031228201</v>
      </c>
      <c r="AL1059" s="83">
        <v>0</v>
      </c>
      <c r="AM1059" s="83">
        <v>0</v>
      </c>
      <c r="AN1059" s="83">
        <v>13852204.447095601</v>
      </c>
      <c r="AO1059" s="83">
        <v>3.1137354916532201</v>
      </c>
      <c r="AP1059" s="83">
        <v>224.78266932495799</v>
      </c>
    </row>
    <row r="1060" spans="1:42" x14ac:dyDescent="0.2">
      <c r="A1060" s="83" t="s">
        <v>385</v>
      </c>
      <c r="B1060" s="83">
        <v>2024</v>
      </c>
      <c r="C1060" s="83" t="s">
        <v>355</v>
      </c>
      <c r="D1060" s="83" t="s">
        <v>297</v>
      </c>
      <c r="E1060" s="83">
        <v>1195.8</v>
      </c>
      <c r="F1060" s="83">
        <v>877.5</v>
      </c>
      <c r="G1060" s="83">
        <v>0</v>
      </c>
      <c r="H1060" s="83">
        <v>425.4</v>
      </c>
      <c r="I1060" s="83">
        <v>4.18707692307692</v>
      </c>
      <c r="J1060" s="83">
        <v>190.095693365431</v>
      </c>
      <c r="K1060" s="83">
        <v>55.9</v>
      </c>
      <c r="L1060" s="83">
        <v>0</v>
      </c>
      <c r="M1060" s="83">
        <v>7.4145454545454497</v>
      </c>
      <c r="N1060" s="83">
        <v>0</v>
      </c>
      <c r="O1060" s="83">
        <v>0</v>
      </c>
      <c r="P1060" s="83">
        <v>20.575449573170701</v>
      </c>
      <c r="Q1060" s="83">
        <v>0</v>
      </c>
      <c r="R1060" s="83">
        <v>0</v>
      </c>
      <c r="S1060" s="83">
        <v>0</v>
      </c>
      <c r="T1060" s="83">
        <v>74.989999999999995</v>
      </c>
      <c r="U1060" s="83">
        <v>61.6</v>
      </c>
      <c r="V1060" s="83">
        <v>0</v>
      </c>
      <c r="W1060" s="83">
        <v>40276.600319999998</v>
      </c>
      <c r="X1060" s="83">
        <v>0</v>
      </c>
      <c r="Y1060" s="83">
        <v>3328588.8966624602</v>
      </c>
      <c r="Z1060" s="83">
        <v>0</v>
      </c>
      <c r="AA1060" s="83">
        <v>10037.14967316</v>
      </c>
      <c r="AB1060" s="83">
        <v>0</v>
      </c>
      <c r="AC1060" s="83">
        <v>37265.040000000001</v>
      </c>
      <c r="AD1060" s="83">
        <v>0</v>
      </c>
      <c r="AE1060" s="83">
        <v>410790.846718924</v>
      </c>
      <c r="AF1060" s="83">
        <v>9551397.9715199992</v>
      </c>
      <c r="AG1060" s="83">
        <v>0</v>
      </c>
      <c r="AH1060" s="83">
        <v>0</v>
      </c>
      <c r="AI1060" s="83">
        <v>8875.5354788688001</v>
      </c>
      <c r="AJ1060" s="83">
        <v>0</v>
      </c>
      <c r="AK1060" s="83">
        <v>664709.68742431095</v>
      </c>
      <c r="AL1060" s="83">
        <v>0</v>
      </c>
      <c r="AM1060" s="83">
        <v>0</v>
      </c>
      <c r="AN1060" s="83">
        <v>14051941.7277977</v>
      </c>
      <c r="AO1060" s="83">
        <v>3.3138603672895099</v>
      </c>
      <c r="AP1060" s="83">
        <v>235.82935593406199</v>
      </c>
    </row>
    <row r="1061" spans="1:42" x14ac:dyDescent="0.2">
      <c r="A1061" s="83" t="s">
        <v>385</v>
      </c>
      <c r="B1061" s="83">
        <v>2026</v>
      </c>
      <c r="C1061" s="83" t="s">
        <v>355</v>
      </c>
      <c r="D1061" s="83" t="s">
        <v>297</v>
      </c>
      <c r="E1061" s="83">
        <v>1195.8</v>
      </c>
      <c r="F1061" s="83">
        <v>877.5</v>
      </c>
      <c r="G1061" s="83">
        <v>0</v>
      </c>
      <c r="H1061" s="83">
        <v>425.4</v>
      </c>
      <c r="I1061" s="83">
        <v>7.7624165355669401</v>
      </c>
      <c r="J1061" s="83">
        <v>190.095693365431</v>
      </c>
      <c r="K1061" s="83">
        <v>55.9</v>
      </c>
      <c r="L1061" s="83">
        <v>0</v>
      </c>
      <c r="M1061" s="83">
        <v>8.6999999999999993</v>
      </c>
      <c r="N1061" s="83">
        <v>0</v>
      </c>
      <c r="O1061" s="83">
        <v>0</v>
      </c>
      <c r="P1061" s="83">
        <v>20.575449573170701</v>
      </c>
      <c r="Q1061" s="83">
        <v>0</v>
      </c>
      <c r="R1061" s="83">
        <v>0</v>
      </c>
      <c r="S1061" s="83">
        <v>0</v>
      </c>
      <c r="T1061" s="83">
        <v>74.989999999999995</v>
      </c>
      <c r="U1061" s="83">
        <v>61.6</v>
      </c>
      <c r="V1061" s="83">
        <v>0</v>
      </c>
      <c r="W1061" s="83">
        <v>40276.600319999998</v>
      </c>
      <c r="X1061" s="83">
        <v>0</v>
      </c>
      <c r="Y1061" s="83">
        <v>3399702.61935633</v>
      </c>
      <c r="Z1061" s="83">
        <v>0</v>
      </c>
      <c r="AA1061" s="83">
        <v>11777.2832727</v>
      </c>
      <c r="AB1061" s="83">
        <v>0</v>
      </c>
      <c r="AC1061" s="83">
        <v>37265.040000000001</v>
      </c>
      <c r="AD1061" s="83">
        <v>0</v>
      </c>
      <c r="AE1061" s="83">
        <v>410846.06741616002</v>
      </c>
      <c r="AF1061" s="83">
        <v>9551397.9715199992</v>
      </c>
      <c r="AG1061" s="83">
        <v>0</v>
      </c>
      <c r="AH1061" s="83">
        <v>0</v>
      </c>
      <c r="AI1061" s="83">
        <v>16742.8806114709</v>
      </c>
      <c r="AJ1061" s="83">
        <v>0</v>
      </c>
      <c r="AK1061" s="83">
        <v>660987.36690749798</v>
      </c>
      <c r="AL1061" s="83">
        <v>0</v>
      </c>
      <c r="AM1061" s="83">
        <v>0</v>
      </c>
      <c r="AN1061" s="83">
        <v>14128995.829404101</v>
      </c>
      <c r="AO1061" s="83">
        <v>3.3840140547270199</v>
      </c>
      <c r="AP1061" s="83">
        <v>239.50846157689901</v>
      </c>
    </row>
    <row r="1062" spans="1:42" x14ac:dyDescent="0.2">
      <c r="A1062" s="83" t="s">
        <v>385</v>
      </c>
      <c r="B1062" s="83">
        <v>2028</v>
      </c>
      <c r="C1062" s="83" t="s">
        <v>355</v>
      </c>
      <c r="D1062" s="83" t="s">
        <v>297</v>
      </c>
      <c r="E1062" s="83">
        <v>1195.8</v>
      </c>
      <c r="F1062" s="83">
        <v>877.5</v>
      </c>
      <c r="G1062" s="83">
        <v>0</v>
      </c>
      <c r="H1062" s="83">
        <v>425.4</v>
      </c>
      <c r="I1062" s="83">
        <v>23.213520776532899</v>
      </c>
      <c r="J1062" s="83">
        <v>190.095693365431</v>
      </c>
      <c r="K1062" s="83">
        <v>55.9</v>
      </c>
      <c r="L1062" s="83">
        <v>0</v>
      </c>
      <c r="M1062" s="83">
        <v>10.9309090909091</v>
      </c>
      <c r="N1062" s="83">
        <v>0</v>
      </c>
      <c r="O1062" s="83">
        <v>0</v>
      </c>
      <c r="P1062" s="83">
        <v>20.698485137911501</v>
      </c>
      <c r="Q1062" s="83">
        <v>0</v>
      </c>
      <c r="R1062" s="83">
        <v>0</v>
      </c>
      <c r="S1062" s="83">
        <v>0</v>
      </c>
      <c r="T1062" s="83">
        <v>74.989999999999995</v>
      </c>
      <c r="U1062" s="83">
        <v>61.6</v>
      </c>
      <c r="V1062" s="83">
        <v>91.039255334211703</v>
      </c>
      <c r="W1062" s="83">
        <v>40276.600319999998</v>
      </c>
      <c r="X1062" s="83">
        <v>0</v>
      </c>
      <c r="Y1062" s="83">
        <v>3901377.8524799999</v>
      </c>
      <c r="Z1062" s="83">
        <v>0</v>
      </c>
      <c r="AA1062" s="83">
        <v>14797.28882664</v>
      </c>
      <c r="AB1062" s="83">
        <v>0</v>
      </c>
      <c r="AC1062" s="83">
        <v>37265.040000000001</v>
      </c>
      <c r="AD1062" s="83">
        <v>0</v>
      </c>
      <c r="AE1062" s="83">
        <v>410846.06741616002</v>
      </c>
      <c r="AF1062" s="83">
        <v>9551397.9715199992</v>
      </c>
      <c r="AG1062" s="83">
        <v>0</v>
      </c>
      <c r="AH1062" s="83">
        <v>0</v>
      </c>
      <c r="AI1062" s="83">
        <v>51714.330680505598</v>
      </c>
      <c r="AJ1062" s="83">
        <v>0</v>
      </c>
      <c r="AK1062" s="83">
        <v>656635.22775449499</v>
      </c>
      <c r="AL1062" s="83">
        <v>0</v>
      </c>
      <c r="AM1062" s="83">
        <v>0</v>
      </c>
      <c r="AN1062" s="83">
        <v>14664401.4182531</v>
      </c>
      <c r="AO1062" s="83">
        <v>3.87891667220351</v>
      </c>
      <c r="AP1062" s="83">
        <v>264.51244490452399</v>
      </c>
    </row>
    <row r="1063" spans="1:42" x14ac:dyDescent="0.2">
      <c r="A1063" s="83" t="s">
        <v>385</v>
      </c>
      <c r="B1063" s="83">
        <v>2030</v>
      </c>
      <c r="C1063" s="83" t="s">
        <v>355</v>
      </c>
      <c r="D1063" s="83" t="s">
        <v>297</v>
      </c>
      <c r="E1063" s="83">
        <v>599.9</v>
      </c>
      <c r="F1063" s="83">
        <v>877.5</v>
      </c>
      <c r="G1063" s="83">
        <v>0</v>
      </c>
      <c r="H1063" s="83">
        <v>425.4</v>
      </c>
      <c r="I1063" s="83">
        <v>23.213520776532899</v>
      </c>
      <c r="J1063" s="83">
        <v>189.29569336543099</v>
      </c>
      <c r="K1063" s="83">
        <v>55.9</v>
      </c>
      <c r="L1063" s="83">
        <v>0</v>
      </c>
      <c r="M1063" s="83">
        <v>15.9363636363636</v>
      </c>
      <c r="N1063" s="83">
        <v>0</v>
      </c>
      <c r="O1063" s="83">
        <v>0</v>
      </c>
      <c r="P1063" s="83">
        <v>21.504346218578501</v>
      </c>
      <c r="Q1063" s="83">
        <v>0</v>
      </c>
      <c r="R1063" s="83">
        <v>0</v>
      </c>
      <c r="S1063" s="83">
        <v>0</v>
      </c>
      <c r="T1063" s="83">
        <v>74.989999999999995</v>
      </c>
      <c r="U1063" s="83">
        <v>61.6</v>
      </c>
      <c r="V1063" s="83">
        <v>180.510438842734</v>
      </c>
      <c r="W1063" s="83">
        <v>40276.600319999998</v>
      </c>
      <c r="X1063" s="83">
        <v>0</v>
      </c>
      <c r="Y1063" s="83">
        <v>3627744.0299199899</v>
      </c>
      <c r="Z1063" s="83">
        <v>0</v>
      </c>
      <c r="AA1063" s="83">
        <v>21573.2263083</v>
      </c>
      <c r="AB1063" s="83">
        <v>0</v>
      </c>
      <c r="AC1063" s="83">
        <v>37265.040000000001</v>
      </c>
      <c r="AD1063" s="83">
        <v>0</v>
      </c>
      <c r="AE1063" s="83">
        <v>410846.06741616002</v>
      </c>
      <c r="AF1063" s="83">
        <v>4791673.8945599999</v>
      </c>
      <c r="AG1063" s="83">
        <v>0</v>
      </c>
      <c r="AH1063" s="83">
        <v>0</v>
      </c>
      <c r="AI1063" s="83">
        <v>50992.257469967997</v>
      </c>
      <c r="AJ1063" s="83">
        <v>0</v>
      </c>
      <c r="AK1063" s="83">
        <v>651954.57784418995</v>
      </c>
      <c r="AL1063" s="83">
        <v>0</v>
      </c>
      <c r="AM1063" s="83">
        <v>0</v>
      </c>
      <c r="AN1063" s="83">
        <v>9632506.2042774595</v>
      </c>
      <c r="AO1063" s="83">
        <v>3.6089769062480799</v>
      </c>
      <c r="AP1063" s="83">
        <v>374.66645021681398</v>
      </c>
    </row>
    <row r="1064" spans="1:42" x14ac:dyDescent="0.2">
      <c r="A1064" s="83" t="s">
        <v>385</v>
      </c>
      <c r="B1064" s="83">
        <v>2032</v>
      </c>
      <c r="C1064" s="83" t="s">
        <v>355</v>
      </c>
      <c r="D1064" s="83" t="s">
        <v>297</v>
      </c>
      <c r="E1064" s="83">
        <v>0</v>
      </c>
      <c r="F1064" s="83">
        <v>877.5</v>
      </c>
      <c r="G1064" s="83">
        <v>0</v>
      </c>
      <c r="H1064" s="83">
        <v>425.4</v>
      </c>
      <c r="I1064" s="83">
        <v>38.082461538461502</v>
      </c>
      <c r="J1064" s="83">
        <v>189.29569336543099</v>
      </c>
      <c r="K1064" s="83">
        <v>55.9</v>
      </c>
      <c r="L1064" s="83">
        <v>0</v>
      </c>
      <c r="M1064" s="83">
        <v>24.654545454545499</v>
      </c>
      <c r="N1064" s="83">
        <v>0</v>
      </c>
      <c r="O1064" s="83">
        <v>0</v>
      </c>
      <c r="P1064" s="83">
        <v>22.789827898407101</v>
      </c>
      <c r="Q1064" s="83">
        <v>0</v>
      </c>
      <c r="R1064" s="83">
        <v>0</v>
      </c>
      <c r="S1064" s="83">
        <v>0</v>
      </c>
      <c r="T1064" s="83">
        <v>74.989999999999995</v>
      </c>
      <c r="U1064" s="83">
        <v>61.6</v>
      </c>
      <c r="V1064" s="83">
        <v>1313.9783856373599</v>
      </c>
      <c r="W1064" s="83">
        <v>40276.600319999998</v>
      </c>
      <c r="X1064" s="83">
        <v>0</v>
      </c>
      <c r="Y1064" s="83">
        <v>3553154.0281717</v>
      </c>
      <c r="Z1064" s="83">
        <v>0</v>
      </c>
      <c r="AA1064" s="83">
        <v>33375.1225032</v>
      </c>
      <c r="AB1064" s="83">
        <v>0</v>
      </c>
      <c r="AC1064" s="83">
        <v>37265.040000000001</v>
      </c>
      <c r="AD1064" s="83">
        <v>0</v>
      </c>
      <c r="AE1064" s="83">
        <v>410846.06741616002</v>
      </c>
      <c r="AF1064" s="83">
        <v>0</v>
      </c>
      <c r="AG1064" s="83">
        <v>0</v>
      </c>
      <c r="AH1064" s="83">
        <v>0</v>
      </c>
      <c r="AI1064" s="83">
        <v>84956.613230279807</v>
      </c>
      <c r="AJ1064" s="83">
        <v>0</v>
      </c>
      <c r="AK1064" s="83">
        <v>648125.86766421294</v>
      </c>
      <c r="AL1064" s="83">
        <v>0</v>
      </c>
      <c r="AM1064" s="83">
        <v>0</v>
      </c>
      <c r="AN1064" s="83">
        <v>4809313.3176911902</v>
      </c>
      <c r="AO1064" s="83">
        <v>3.53539386952338</v>
      </c>
      <c r="AP1064" s="83">
        <v>735.11406639245899</v>
      </c>
    </row>
    <row r="1065" spans="1:42" x14ac:dyDescent="0.2">
      <c r="A1065" s="83" t="s">
        <v>385</v>
      </c>
      <c r="B1065" s="83">
        <v>2034</v>
      </c>
      <c r="C1065" s="83" t="s">
        <v>355</v>
      </c>
      <c r="D1065" s="83" t="s">
        <v>297</v>
      </c>
      <c r="E1065" s="83">
        <v>0</v>
      </c>
      <c r="F1065" s="83">
        <v>877.5</v>
      </c>
      <c r="G1065" s="83">
        <v>0</v>
      </c>
      <c r="H1065" s="83">
        <v>425.4</v>
      </c>
      <c r="I1065" s="83">
        <v>38.082461538461502</v>
      </c>
      <c r="J1065" s="83">
        <v>190.095693365431</v>
      </c>
      <c r="K1065" s="83">
        <v>55.9</v>
      </c>
      <c r="L1065" s="83">
        <v>0</v>
      </c>
      <c r="M1065" s="83">
        <v>38.29</v>
      </c>
      <c r="N1065" s="83">
        <v>0</v>
      </c>
      <c r="O1065" s="83">
        <v>0</v>
      </c>
      <c r="P1065" s="83">
        <v>22.968872752608601</v>
      </c>
      <c r="Q1065" s="83">
        <v>0</v>
      </c>
      <c r="R1065" s="83">
        <v>0</v>
      </c>
      <c r="S1065" s="83">
        <v>0</v>
      </c>
      <c r="T1065" s="83">
        <v>74.989999999999995</v>
      </c>
      <c r="U1065" s="83">
        <v>61.6</v>
      </c>
      <c r="V1065" s="83">
        <v>6769.7830493541396</v>
      </c>
      <c r="W1065" s="83">
        <v>40276.600319999998</v>
      </c>
      <c r="X1065" s="83">
        <v>0</v>
      </c>
      <c r="Y1065" s="83">
        <v>3643380.2483519898</v>
      </c>
      <c r="Z1065" s="83">
        <v>0</v>
      </c>
      <c r="AA1065" s="83">
        <v>51833.583507089999</v>
      </c>
      <c r="AB1065" s="83">
        <v>0</v>
      </c>
      <c r="AC1065" s="83">
        <v>37265.040000000001</v>
      </c>
      <c r="AD1065" s="83">
        <v>0</v>
      </c>
      <c r="AE1065" s="83">
        <v>410846.06741616002</v>
      </c>
      <c r="AF1065" s="83">
        <v>0</v>
      </c>
      <c r="AG1065" s="83">
        <v>0</v>
      </c>
      <c r="AH1065" s="83">
        <v>0</v>
      </c>
      <c r="AI1065" s="83">
        <v>83776.187185328803</v>
      </c>
      <c r="AJ1065" s="83">
        <v>0</v>
      </c>
      <c r="AK1065" s="83">
        <v>648168.37536688696</v>
      </c>
      <c r="AL1065" s="83">
        <v>0</v>
      </c>
      <c r="AM1065" s="83">
        <v>0</v>
      </c>
      <c r="AN1065" s="83">
        <v>4922315.8851968199</v>
      </c>
      <c r="AO1065" s="83">
        <v>3.6244020357312499</v>
      </c>
      <c r="AP1065" s="83">
        <v>736.320488213918</v>
      </c>
    </row>
    <row r="1066" spans="1:42" x14ac:dyDescent="0.2">
      <c r="A1066" s="83" t="s">
        <v>385</v>
      </c>
      <c r="B1066" s="83">
        <v>2036</v>
      </c>
      <c r="C1066" s="83" t="s">
        <v>355</v>
      </c>
      <c r="D1066" s="83" t="s">
        <v>297</v>
      </c>
      <c r="E1066" s="83">
        <v>0</v>
      </c>
      <c r="F1066" s="83">
        <v>877.5</v>
      </c>
      <c r="G1066" s="83">
        <v>0</v>
      </c>
      <c r="H1066" s="83">
        <v>425.4</v>
      </c>
      <c r="I1066" s="83">
        <v>38.082461538461502</v>
      </c>
      <c r="J1066" s="83">
        <v>190.095693365431</v>
      </c>
      <c r="K1066" s="83">
        <v>55.9</v>
      </c>
      <c r="L1066" s="83">
        <v>287.10478528303997</v>
      </c>
      <c r="M1066" s="83">
        <v>56.639090909090903</v>
      </c>
      <c r="N1066" s="83">
        <v>0</v>
      </c>
      <c r="O1066" s="83">
        <v>0</v>
      </c>
      <c r="P1066" s="83">
        <v>2.3934231794379</v>
      </c>
      <c r="Q1066" s="83">
        <v>0</v>
      </c>
      <c r="R1066" s="83">
        <v>0</v>
      </c>
      <c r="S1066" s="83">
        <v>0</v>
      </c>
      <c r="T1066" s="83">
        <v>74.989999999999995</v>
      </c>
      <c r="U1066" s="83">
        <v>61.6</v>
      </c>
      <c r="V1066" s="83">
        <v>2254.7189823962699</v>
      </c>
      <c r="W1066" s="83">
        <v>40276.600319999998</v>
      </c>
      <c r="X1066" s="83">
        <v>0</v>
      </c>
      <c r="Y1066" s="83">
        <v>3643380.2483519898</v>
      </c>
      <c r="Z1066" s="83">
        <v>0</v>
      </c>
      <c r="AA1066" s="83">
        <v>76672.944591330001</v>
      </c>
      <c r="AB1066" s="83">
        <v>2150384.9828722998</v>
      </c>
      <c r="AC1066" s="83">
        <v>37265.040000000001</v>
      </c>
      <c r="AD1066" s="83">
        <v>0</v>
      </c>
      <c r="AE1066" s="83">
        <v>410846.06741616002</v>
      </c>
      <c r="AF1066" s="83">
        <v>0</v>
      </c>
      <c r="AG1066" s="83">
        <v>0</v>
      </c>
      <c r="AH1066" s="83">
        <v>0</v>
      </c>
      <c r="AI1066" s="83">
        <v>82611.219106119199</v>
      </c>
      <c r="AJ1066" s="83">
        <v>0</v>
      </c>
      <c r="AK1066" s="83">
        <v>644671.76868182898</v>
      </c>
      <c r="AL1066" s="83">
        <v>0</v>
      </c>
      <c r="AM1066" s="83">
        <v>0</v>
      </c>
      <c r="AN1066" s="83">
        <v>7088363.5903221304</v>
      </c>
      <c r="AO1066" s="83">
        <v>4.3944548980978198</v>
      </c>
      <c r="AP1066" s="83">
        <v>619.95337035160605</v>
      </c>
    </row>
    <row r="1067" spans="1:42" x14ac:dyDescent="0.2">
      <c r="A1067" s="83" t="s">
        <v>385</v>
      </c>
      <c r="B1067" s="83">
        <v>2038</v>
      </c>
      <c r="C1067" s="83" t="s">
        <v>355</v>
      </c>
      <c r="D1067" s="83" t="s">
        <v>297</v>
      </c>
      <c r="E1067" s="83">
        <v>0</v>
      </c>
      <c r="F1067" s="83">
        <v>877.5</v>
      </c>
      <c r="G1067" s="83">
        <v>0</v>
      </c>
      <c r="H1067" s="83">
        <v>425.4</v>
      </c>
      <c r="I1067" s="83">
        <v>38.082461538461502</v>
      </c>
      <c r="J1067" s="83">
        <v>190.095693365431</v>
      </c>
      <c r="K1067" s="83">
        <v>55.9</v>
      </c>
      <c r="L1067" s="83">
        <v>579.58980227006703</v>
      </c>
      <c r="M1067" s="83">
        <v>79.297272727272698</v>
      </c>
      <c r="N1067" s="83">
        <v>0</v>
      </c>
      <c r="O1067" s="83">
        <v>0</v>
      </c>
      <c r="P1067" s="83">
        <v>2.3934231794379</v>
      </c>
      <c r="Q1067" s="83">
        <v>0</v>
      </c>
      <c r="R1067" s="83">
        <v>0</v>
      </c>
      <c r="S1067" s="83">
        <v>0</v>
      </c>
      <c r="T1067" s="83">
        <v>74.989999999999995</v>
      </c>
      <c r="U1067" s="83">
        <v>61.6</v>
      </c>
      <c r="V1067" s="83">
        <v>1238.3669033374399</v>
      </c>
      <c r="W1067" s="83">
        <v>40276.600319999998</v>
      </c>
      <c r="X1067" s="83">
        <v>0</v>
      </c>
      <c r="Y1067" s="83">
        <v>3643380.2483519898</v>
      </c>
      <c r="Z1067" s="83">
        <v>0</v>
      </c>
      <c r="AA1067" s="83">
        <v>107345.56823696999</v>
      </c>
      <c r="AB1067" s="83">
        <v>4341067.3416633699</v>
      </c>
      <c r="AC1067" s="83">
        <v>37265.040000000001</v>
      </c>
      <c r="AD1067" s="83">
        <v>0</v>
      </c>
      <c r="AE1067" s="83">
        <v>410846.06741616002</v>
      </c>
      <c r="AF1067" s="83">
        <v>0</v>
      </c>
      <c r="AG1067" s="83">
        <v>0</v>
      </c>
      <c r="AH1067" s="83">
        <v>0</v>
      </c>
      <c r="AI1067" s="83">
        <v>81457.538338986895</v>
      </c>
      <c r="AJ1067" s="83">
        <v>0</v>
      </c>
      <c r="AK1067" s="83">
        <v>641176.92071572901</v>
      </c>
      <c r="AL1067" s="83">
        <v>0</v>
      </c>
      <c r="AM1067" s="83">
        <v>0</v>
      </c>
      <c r="AN1067" s="83">
        <v>9304053.6919465493</v>
      </c>
      <c r="AO1067" s="83">
        <v>5.1789382507808996</v>
      </c>
      <c r="AP1067" s="83">
        <v>556.63245529888798</v>
      </c>
    </row>
    <row r="1068" spans="1:42" x14ac:dyDescent="0.2">
      <c r="A1068" s="83" t="s">
        <v>385</v>
      </c>
      <c r="B1068" s="83">
        <v>2040</v>
      </c>
      <c r="C1068" s="83" t="s">
        <v>355</v>
      </c>
      <c r="D1068" s="83" t="s">
        <v>297</v>
      </c>
      <c r="E1068" s="83">
        <v>0</v>
      </c>
      <c r="F1068" s="83">
        <v>877.5</v>
      </c>
      <c r="G1068" s="83">
        <v>0</v>
      </c>
      <c r="H1068" s="83">
        <v>425.4</v>
      </c>
      <c r="I1068" s="83">
        <v>38.082461538461502</v>
      </c>
      <c r="J1068" s="83">
        <v>170.095693365431</v>
      </c>
      <c r="K1068" s="83">
        <v>55.9</v>
      </c>
      <c r="L1068" s="83">
        <v>666.21607288729001</v>
      </c>
      <c r="M1068" s="83">
        <v>105.16</v>
      </c>
      <c r="N1068" s="83">
        <v>0</v>
      </c>
      <c r="O1068" s="83">
        <v>0</v>
      </c>
      <c r="P1068" s="83">
        <v>2.3934231794379</v>
      </c>
      <c r="Q1068" s="83">
        <v>0</v>
      </c>
      <c r="R1068" s="83">
        <v>0</v>
      </c>
      <c r="S1068" s="83">
        <v>0</v>
      </c>
      <c r="T1068" s="83">
        <v>74.989999999999995</v>
      </c>
      <c r="U1068" s="83">
        <v>61.6</v>
      </c>
      <c r="V1068" s="83">
        <v>688.33845817694896</v>
      </c>
      <c r="W1068" s="83">
        <v>40276.600319999998</v>
      </c>
      <c r="X1068" s="83">
        <v>0</v>
      </c>
      <c r="Y1068" s="83">
        <v>3643380.2483519898</v>
      </c>
      <c r="Z1068" s="83">
        <v>0</v>
      </c>
      <c r="AA1068" s="83">
        <v>142356.21942035999</v>
      </c>
      <c r="AB1068" s="83">
        <v>4989889.0994542204</v>
      </c>
      <c r="AC1068" s="83">
        <v>37265.040000000001</v>
      </c>
      <c r="AD1068" s="83">
        <v>0</v>
      </c>
      <c r="AE1068" s="83">
        <v>410846.06741616002</v>
      </c>
      <c r="AF1068" s="83">
        <v>0</v>
      </c>
      <c r="AG1068" s="83">
        <v>0</v>
      </c>
      <c r="AH1068" s="83">
        <v>0</v>
      </c>
      <c r="AI1068" s="83">
        <v>80323.002354970406</v>
      </c>
      <c r="AJ1068" s="83">
        <v>0</v>
      </c>
      <c r="AK1068" s="83">
        <v>583066.99477788701</v>
      </c>
      <c r="AL1068" s="83">
        <v>0</v>
      </c>
      <c r="AM1068" s="83">
        <v>0</v>
      </c>
      <c r="AN1068" s="83">
        <v>9928091.6105537694</v>
      </c>
      <c r="AO1068" s="83">
        <v>5.4112813222457996</v>
      </c>
      <c r="AP1068" s="83">
        <v>545.04748087673602</v>
      </c>
    </row>
    <row r="1069" spans="1:42" x14ac:dyDescent="0.2">
      <c r="A1069" s="83" t="s">
        <v>385</v>
      </c>
      <c r="B1069" s="83">
        <v>2042</v>
      </c>
      <c r="C1069" s="83" t="s">
        <v>355</v>
      </c>
      <c r="D1069" s="83" t="s">
        <v>297</v>
      </c>
      <c r="E1069" s="83">
        <v>0</v>
      </c>
      <c r="F1069" s="83">
        <v>877.5</v>
      </c>
      <c r="G1069" s="83">
        <v>0</v>
      </c>
      <c r="H1069" s="83">
        <v>425.4</v>
      </c>
      <c r="I1069" s="83">
        <v>38.082461538461502</v>
      </c>
      <c r="J1069" s="83">
        <v>170.095693365431</v>
      </c>
      <c r="K1069" s="83">
        <v>55.9</v>
      </c>
      <c r="L1069" s="83">
        <v>666.21607288729001</v>
      </c>
      <c r="M1069" s="83">
        <v>132.68818181818199</v>
      </c>
      <c r="N1069" s="83">
        <v>0</v>
      </c>
      <c r="O1069" s="83">
        <v>0</v>
      </c>
      <c r="P1069" s="83">
        <v>2.3934231794379</v>
      </c>
      <c r="Q1069" s="83">
        <v>0</v>
      </c>
      <c r="R1069" s="83">
        <v>0</v>
      </c>
      <c r="S1069" s="83">
        <v>0</v>
      </c>
      <c r="T1069" s="83">
        <v>74.989999999999995</v>
      </c>
      <c r="U1069" s="83">
        <v>61.6</v>
      </c>
      <c r="V1069" s="83">
        <v>925.90793123232402</v>
      </c>
      <c r="W1069" s="83">
        <v>40276.600319999998</v>
      </c>
      <c r="X1069" s="83">
        <v>0</v>
      </c>
      <c r="Y1069" s="83">
        <v>3177163.7651279899</v>
      </c>
      <c r="Z1069" s="83">
        <v>0</v>
      </c>
      <c r="AA1069" s="83">
        <v>179621.41427727</v>
      </c>
      <c r="AB1069" s="83">
        <v>4435013.7215321399</v>
      </c>
      <c r="AC1069" s="83">
        <v>37265.040000000001</v>
      </c>
      <c r="AD1069" s="83">
        <v>0</v>
      </c>
      <c r="AE1069" s="83">
        <v>410846.06741616002</v>
      </c>
      <c r="AF1069" s="83">
        <v>0</v>
      </c>
      <c r="AG1069" s="83">
        <v>0</v>
      </c>
      <c r="AH1069" s="83">
        <v>0</v>
      </c>
      <c r="AI1069" s="83">
        <v>79199.652593950101</v>
      </c>
      <c r="AJ1069" s="83">
        <v>0</v>
      </c>
      <c r="AK1069" s="83">
        <v>579930.08453704405</v>
      </c>
      <c r="AL1069" s="83">
        <v>0</v>
      </c>
      <c r="AM1069" s="83">
        <v>0</v>
      </c>
      <c r="AN1069" s="83">
        <v>8940242.25373579</v>
      </c>
      <c r="AO1069" s="83">
        <v>4.7526578887114299</v>
      </c>
      <c r="AP1069" s="83">
        <v>531.60280827127099</v>
      </c>
    </row>
    <row r="1070" spans="1:42" x14ac:dyDescent="0.2">
      <c r="A1070" s="83" t="s">
        <v>385</v>
      </c>
      <c r="B1070" s="83">
        <v>2044</v>
      </c>
      <c r="C1070" s="83" t="s">
        <v>355</v>
      </c>
      <c r="D1070" s="83" t="s">
        <v>297</v>
      </c>
      <c r="E1070" s="83">
        <v>0</v>
      </c>
      <c r="F1070" s="83">
        <v>877.5</v>
      </c>
      <c r="G1070" s="83">
        <v>0</v>
      </c>
      <c r="H1070" s="83">
        <v>342.5</v>
      </c>
      <c r="I1070" s="83">
        <v>38.082461538461502</v>
      </c>
      <c r="J1070" s="83">
        <v>170.095693365431</v>
      </c>
      <c r="K1070" s="83">
        <v>55.9</v>
      </c>
      <c r="L1070" s="83">
        <v>666.21607288729001</v>
      </c>
      <c r="M1070" s="83">
        <v>156.38363636363599</v>
      </c>
      <c r="N1070" s="83">
        <v>0</v>
      </c>
      <c r="O1070" s="83">
        <v>0</v>
      </c>
      <c r="P1070" s="83">
        <v>2.27038761469715</v>
      </c>
      <c r="Q1070" s="83">
        <v>0</v>
      </c>
      <c r="R1070" s="83">
        <v>0</v>
      </c>
      <c r="S1070" s="83">
        <v>0</v>
      </c>
      <c r="T1070" s="83">
        <v>74.989999999999995</v>
      </c>
      <c r="U1070" s="83">
        <v>61.6</v>
      </c>
      <c r="V1070" s="83">
        <v>0</v>
      </c>
      <c r="W1070" s="83">
        <v>40276.600319999998</v>
      </c>
      <c r="X1070" s="83">
        <v>0</v>
      </c>
      <c r="Y1070" s="83">
        <v>2799570.5062940698</v>
      </c>
      <c r="Z1070" s="83">
        <v>0</v>
      </c>
      <c r="AA1070" s="83">
        <v>211698.20513441999</v>
      </c>
      <c r="AB1070" s="83">
        <v>4132028.3946523098</v>
      </c>
      <c r="AC1070" s="83">
        <v>30003</v>
      </c>
      <c r="AD1070" s="83">
        <v>0</v>
      </c>
      <c r="AE1070" s="83">
        <v>410846.06741616002</v>
      </c>
      <c r="AF1070" s="83">
        <v>0</v>
      </c>
      <c r="AG1070" s="83">
        <v>0</v>
      </c>
      <c r="AH1070" s="83">
        <v>0</v>
      </c>
      <c r="AI1070" s="83">
        <v>78096.400208289604</v>
      </c>
      <c r="AJ1070" s="83">
        <v>0</v>
      </c>
      <c r="AK1070" s="83">
        <v>576793.17429620202</v>
      </c>
      <c r="AL1070" s="83">
        <v>0</v>
      </c>
      <c r="AM1070" s="83">
        <v>0</v>
      </c>
      <c r="AN1070" s="83">
        <v>8279312.3483214499</v>
      </c>
      <c r="AO1070" s="83">
        <v>4.2647714173560898</v>
      </c>
      <c r="AP1070" s="83">
        <v>515.11179164785699</v>
      </c>
    </row>
    <row r="1071" spans="1:42" x14ac:dyDescent="0.2">
      <c r="A1071" s="83" t="s">
        <v>385</v>
      </c>
      <c r="B1071" s="83">
        <v>2046</v>
      </c>
      <c r="C1071" s="83" t="s">
        <v>355</v>
      </c>
      <c r="D1071" s="83" t="s">
        <v>297</v>
      </c>
      <c r="E1071" s="83">
        <v>0</v>
      </c>
      <c r="F1071" s="83">
        <v>877.5</v>
      </c>
      <c r="G1071" s="83">
        <v>0</v>
      </c>
      <c r="H1071" s="83">
        <v>342.5</v>
      </c>
      <c r="I1071" s="83">
        <v>38.082461538461502</v>
      </c>
      <c r="J1071" s="83">
        <v>170.095693365431</v>
      </c>
      <c r="K1071" s="83">
        <v>55.9</v>
      </c>
      <c r="L1071" s="83">
        <v>666.21607288729001</v>
      </c>
      <c r="M1071" s="83">
        <v>176.803636363636</v>
      </c>
      <c r="N1071" s="83">
        <v>0</v>
      </c>
      <c r="O1071" s="83">
        <v>0</v>
      </c>
      <c r="P1071" s="83">
        <v>1.4645265340301199</v>
      </c>
      <c r="Q1071" s="83">
        <v>0</v>
      </c>
      <c r="R1071" s="83">
        <v>0</v>
      </c>
      <c r="S1071" s="83">
        <v>0</v>
      </c>
      <c r="T1071" s="83">
        <v>74.989999999999995</v>
      </c>
      <c r="U1071" s="83">
        <v>61.6</v>
      </c>
      <c r="V1071" s="83">
        <v>390.88011657274001</v>
      </c>
      <c r="W1071" s="83">
        <v>40276.600319999998</v>
      </c>
      <c r="X1071" s="83">
        <v>0</v>
      </c>
      <c r="Y1071" s="83">
        <v>3184817.4939564001</v>
      </c>
      <c r="Z1071" s="83">
        <v>0</v>
      </c>
      <c r="AA1071" s="83">
        <v>239340.97805723999</v>
      </c>
      <c r="AB1071" s="83">
        <v>3209896.27728988</v>
      </c>
      <c r="AC1071" s="83">
        <v>30003</v>
      </c>
      <c r="AD1071" s="83">
        <v>0</v>
      </c>
      <c r="AE1071" s="83">
        <v>410846.06741616002</v>
      </c>
      <c r="AF1071" s="83">
        <v>0</v>
      </c>
      <c r="AG1071" s="83">
        <v>0</v>
      </c>
      <c r="AH1071" s="83">
        <v>0</v>
      </c>
      <c r="AI1071" s="83">
        <v>77003.534978978598</v>
      </c>
      <c r="AJ1071" s="83">
        <v>0</v>
      </c>
      <c r="AK1071" s="83">
        <v>573656.583230727</v>
      </c>
      <c r="AL1071" s="83">
        <v>0</v>
      </c>
      <c r="AM1071" s="83">
        <v>0</v>
      </c>
      <c r="AN1071" s="83">
        <v>7766231.4153659604</v>
      </c>
      <c r="AO1071" s="83">
        <v>4.3146020594575001</v>
      </c>
      <c r="AP1071" s="83">
        <v>555.559296227098</v>
      </c>
    </row>
    <row r="1072" spans="1:42" x14ac:dyDescent="0.2">
      <c r="A1072" s="83" t="s">
        <v>385</v>
      </c>
      <c r="B1072" s="83">
        <v>2048</v>
      </c>
      <c r="C1072" s="83" t="s">
        <v>355</v>
      </c>
      <c r="D1072" s="83" t="s">
        <v>297</v>
      </c>
      <c r="E1072" s="83">
        <v>0</v>
      </c>
      <c r="F1072" s="83">
        <v>877.5</v>
      </c>
      <c r="G1072" s="83">
        <v>0</v>
      </c>
      <c r="H1072" s="83">
        <v>342.5</v>
      </c>
      <c r="I1072" s="83">
        <v>38.082461538461502</v>
      </c>
      <c r="J1072" s="83">
        <v>170.095693365431</v>
      </c>
      <c r="K1072" s="83">
        <v>55.9</v>
      </c>
      <c r="L1072" s="83">
        <v>666.21607288729001</v>
      </c>
      <c r="M1072" s="83">
        <v>196.47</v>
      </c>
      <c r="N1072" s="83">
        <v>0</v>
      </c>
      <c r="O1072" s="83">
        <v>0</v>
      </c>
      <c r="P1072" s="83">
        <v>0.179044854201451</v>
      </c>
      <c r="Q1072" s="83">
        <v>0</v>
      </c>
      <c r="R1072" s="83">
        <v>0</v>
      </c>
      <c r="S1072" s="83">
        <v>0</v>
      </c>
      <c r="T1072" s="83">
        <v>74.989999999999995</v>
      </c>
      <c r="U1072" s="83">
        <v>58.4</v>
      </c>
      <c r="V1072" s="83">
        <v>0</v>
      </c>
      <c r="W1072" s="83">
        <v>40276.600319999998</v>
      </c>
      <c r="X1072" s="83">
        <v>0</v>
      </c>
      <c r="Y1072" s="83">
        <v>2967400.0003507501</v>
      </c>
      <c r="Z1072" s="83">
        <v>0</v>
      </c>
      <c r="AA1072" s="83">
        <v>265963.54535486997</v>
      </c>
      <c r="AB1072" s="83">
        <v>3158249.9912040699</v>
      </c>
      <c r="AC1072" s="83">
        <v>30003</v>
      </c>
      <c r="AD1072" s="83">
        <v>0</v>
      </c>
      <c r="AE1072" s="83">
        <v>410846.06741616002</v>
      </c>
      <c r="AF1072" s="83">
        <v>0</v>
      </c>
      <c r="AG1072" s="83">
        <v>0</v>
      </c>
      <c r="AH1072" s="83">
        <v>0</v>
      </c>
      <c r="AI1072" s="83">
        <v>75930.613599429998</v>
      </c>
      <c r="AJ1072" s="83">
        <v>0</v>
      </c>
      <c r="AK1072" s="83">
        <v>570574.46517330105</v>
      </c>
      <c r="AL1072" s="83">
        <v>0</v>
      </c>
      <c r="AM1072" s="83">
        <v>0</v>
      </c>
      <c r="AN1072" s="83">
        <v>7519244.28341858</v>
      </c>
      <c r="AO1072" s="83">
        <v>4.0816251669681902</v>
      </c>
      <c r="AP1072" s="83">
        <v>542.82385478138804</v>
      </c>
    </row>
    <row r="1073" spans="1:42" x14ac:dyDescent="0.2">
      <c r="A1073" s="83" t="s">
        <v>385</v>
      </c>
      <c r="B1073" s="83">
        <v>2050</v>
      </c>
      <c r="C1073" s="83" t="s">
        <v>355</v>
      </c>
      <c r="D1073" s="83" t="s">
        <v>297</v>
      </c>
      <c r="E1073" s="83">
        <v>0</v>
      </c>
      <c r="F1073" s="83">
        <v>877.5</v>
      </c>
      <c r="G1073" s="83">
        <v>0</v>
      </c>
      <c r="H1073" s="83">
        <v>81.5</v>
      </c>
      <c r="I1073" s="83">
        <v>38.082461538461502</v>
      </c>
      <c r="J1073" s="83">
        <v>652.23399336543105</v>
      </c>
      <c r="K1073" s="83">
        <v>55.9</v>
      </c>
      <c r="L1073" s="83">
        <v>666.21607288729001</v>
      </c>
      <c r="M1073" s="83">
        <v>212.642727272727</v>
      </c>
      <c r="N1073" s="83">
        <v>0</v>
      </c>
      <c r="O1073" s="83">
        <v>0</v>
      </c>
      <c r="P1073" s="83">
        <v>208.58695923854401</v>
      </c>
      <c r="Q1073" s="83">
        <v>0</v>
      </c>
      <c r="R1073" s="83">
        <v>0</v>
      </c>
      <c r="S1073" s="83">
        <v>0</v>
      </c>
      <c r="T1073" s="83">
        <v>74.989999999999995</v>
      </c>
      <c r="U1073" s="83">
        <v>58.4</v>
      </c>
      <c r="V1073" s="83">
        <v>261028.35401248699</v>
      </c>
      <c r="W1073" s="83">
        <v>40276.600319999998</v>
      </c>
      <c r="X1073" s="83">
        <v>0</v>
      </c>
      <c r="Y1073" s="83">
        <v>3295204.8702678098</v>
      </c>
      <c r="Z1073" s="83">
        <v>0</v>
      </c>
      <c r="AA1073" s="83">
        <v>287856.73965176998</v>
      </c>
      <c r="AB1073" s="83">
        <v>2205318.7284245999</v>
      </c>
      <c r="AC1073" s="83">
        <v>7139.4</v>
      </c>
      <c r="AD1073" s="83">
        <v>0</v>
      </c>
      <c r="AE1073" s="83">
        <v>410846.06741616002</v>
      </c>
      <c r="AF1073" s="83">
        <v>0</v>
      </c>
      <c r="AG1073" s="83">
        <v>0</v>
      </c>
      <c r="AH1073" s="83">
        <v>0</v>
      </c>
      <c r="AI1073" s="83">
        <v>73298.475460661706</v>
      </c>
      <c r="AJ1073" s="83">
        <v>0</v>
      </c>
      <c r="AK1073" s="83">
        <v>2463488.5870192801</v>
      </c>
      <c r="AL1073" s="83">
        <v>0</v>
      </c>
      <c r="AM1073" s="83">
        <v>0</v>
      </c>
      <c r="AN1073" s="83">
        <v>9044457.8225727696</v>
      </c>
      <c r="AO1073" s="83">
        <v>4.0459201609680502</v>
      </c>
      <c r="AP1073" s="83">
        <v>447.336948254699</v>
      </c>
    </row>
    <row r="1074" spans="1:42" x14ac:dyDescent="0.2">
      <c r="A1074" s="83" t="s">
        <v>386</v>
      </c>
      <c r="B1074" s="83">
        <v>2020</v>
      </c>
      <c r="C1074" s="83" t="s">
        <v>355</v>
      </c>
      <c r="D1074" s="83" t="s">
        <v>297</v>
      </c>
      <c r="E1074" s="83">
        <v>0</v>
      </c>
      <c r="F1074" s="83">
        <v>1145</v>
      </c>
      <c r="G1074" s="83">
        <v>0</v>
      </c>
      <c r="H1074" s="83">
        <v>728.3</v>
      </c>
      <c r="I1074" s="83">
        <v>5.5</v>
      </c>
      <c r="J1074" s="83">
        <v>299.89999999999998</v>
      </c>
      <c r="K1074" s="83">
        <v>14.4</v>
      </c>
      <c r="L1074" s="83">
        <v>578.6</v>
      </c>
      <c r="M1074" s="83">
        <v>13.992727272727301</v>
      </c>
      <c r="N1074" s="83">
        <v>0</v>
      </c>
      <c r="O1074" s="83">
        <v>0</v>
      </c>
      <c r="P1074" s="83">
        <v>0.228395720698647</v>
      </c>
      <c r="Q1074" s="83">
        <v>0</v>
      </c>
      <c r="R1074" s="83">
        <v>0</v>
      </c>
      <c r="S1074" s="83">
        <v>0</v>
      </c>
      <c r="T1074" s="83">
        <v>81.421000000000006</v>
      </c>
      <c r="U1074" s="83">
        <v>13</v>
      </c>
      <c r="V1074" s="83">
        <v>591.27147313503599</v>
      </c>
      <c r="W1074" s="83">
        <v>59499.523200000003</v>
      </c>
      <c r="X1074" s="83">
        <v>0</v>
      </c>
      <c r="Y1074" s="83">
        <v>5613356.4101946503</v>
      </c>
      <c r="Z1074" s="83">
        <v>0</v>
      </c>
      <c r="AA1074" s="83">
        <v>18396.08157504</v>
      </c>
      <c r="AB1074" s="83">
        <v>4333653.8256000001</v>
      </c>
      <c r="AC1074" s="83">
        <v>63799.08</v>
      </c>
      <c r="AD1074" s="83">
        <v>0</v>
      </c>
      <c r="AE1074" s="83">
        <v>497867.48411320802</v>
      </c>
      <c r="AF1074" s="83">
        <v>0</v>
      </c>
      <c r="AG1074" s="83">
        <v>0</v>
      </c>
      <c r="AH1074" s="83">
        <v>0</v>
      </c>
      <c r="AI1074" s="83">
        <v>11971.874745895901</v>
      </c>
      <c r="AJ1074" s="83">
        <v>0</v>
      </c>
      <c r="AK1074" s="83">
        <v>794751.29961161094</v>
      </c>
      <c r="AL1074" s="83">
        <v>0</v>
      </c>
      <c r="AM1074" s="83">
        <v>0</v>
      </c>
      <c r="AN1074" s="83">
        <v>11393886.850513499</v>
      </c>
      <c r="AO1074" s="83">
        <v>7.7867229568932803</v>
      </c>
      <c r="AP1074" s="83">
        <v>683.412347257276</v>
      </c>
    </row>
    <row r="1075" spans="1:42" x14ac:dyDescent="0.2">
      <c r="A1075" s="83" t="s">
        <v>386</v>
      </c>
      <c r="B1075" s="83">
        <v>2022</v>
      </c>
      <c r="C1075" s="83" t="s">
        <v>355</v>
      </c>
      <c r="D1075" s="83" t="s">
        <v>297</v>
      </c>
      <c r="E1075" s="83">
        <v>0</v>
      </c>
      <c r="F1075" s="83">
        <v>1145</v>
      </c>
      <c r="G1075" s="83">
        <v>0</v>
      </c>
      <c r="H1075" s="83">
        <v>728.3</v>
      </c>
      <c r="I1075" s="83">
        <v>5.5</v>
      </c>
      <c r="J1075" s="83">
        <v>299.89999999999998</v>
      </c>
      <c r="K1075" s="83">
        <v>14.4</v>
      </c>
      <c r="L1075" s="83">
        <v>578.6</v>
      </c>
      <c r="M1075" s="83">
        <v>17.596363636363598</v>
      </c>
      <c r="N1075" s="83">
        <v>0</v>
      </c>
      <c r="O1075" s="83">
        <v>0</v>
      </c>
      <c r="P1075" s="83">
        <v>0.228395720698647</v>
      </c>
      <c r="Q1075" s="83">
        <v>0</v>
      </c>
      <c r="R1075" s="83">
        <v>0</v>
      </c>
      <c r="S1075" s="83">
        <v>0</v>
      </c>
      <c r="T1075" s="83">
        <v>81.421000000000006</v>
      </c>
      <c r="U1075" s="83">
        <v>13</v>
      </c>
      <c r="V1075" s="83">
        <v>0</v>
      </c>
      <c r="W1075" s="83">
        <v>59499.523200000003</v>
      </c>
      <c r="X1075" s="83">
        <v>0</v>
      </c>
      <c r="Y1075" s="83">
        <v>5693545.1999140503</v>
      </c>
      <c r="Z1075" s="83">
        <v>0</v>
      </c>
      <c r="AA1075" s="83">
        <v>23133.74187672</v>
      </c>
      <c r="AB1075" s="83">
        <v>4333653.8256000001</v>
      </c>
      <c r="AC1075" s="83">
        <v>63799.08</v>
      </c>
      <c r="AD1075" s="83">
        <v>0</v>
      </c>
      <c r="AE1075" s="83">
        <v>497867.48411320802</v>
      </c>
      <c r="AF1075" s="83">
        <v>0</v>
      </c>
      <c r="AG1075" s="83">
        <v>0</v>
      </c>
      <c r="AH1075" s="83">
        <v>0</v>
      </c>
      <c r="AI1075" s="83">
        <v>11804.6051901388</v>
      </c>
      <c r="AJ1075" s="83">
        <v>0</v>
      </c>
      <c r="AK1075" s="83">
        <v>795340.50453479099</v>
      </c>
      <c r="AL1075" s="83">
        <v>0</v>
      </c>
      <c r="AM1075" s="83">
        <v>0</v>
      </c>
      <c r="AN1075" s="83">
        <v>11478643.9644289</v>
      </c>
      <c r="AO1075" s="83">
        <v>7.8728537359308897</v>
      </c>
      <c r="AP1075" s="83">
        <v>685.86966895462695</v>
      </c>
    </row>
    <row r="1076" spans="1:42" x14ac:dyDescent="0.2">
      <c r="A1076" s="83" t="s">
        <v>386</v>
      </c>
      <c r="B1076" s="83">
        <v>2024</v>
      </c>
      <c r="C1076" s="83" t="s">
        <v>355</v>
      </c>
      <c r="D1076" s="83" t="s">
        <v>297</v>
      </c>
      <c r="E1076" s="83">
        <v>0</v>
      </c>
      <c r="F1076" s="83">
        <v>1145</v>
      </c>
      <c r="G1076" s="83">
        <v>0</v>
      </c>
      <c r="H1076" s="83">
        <v>728.3</v>
      </c>
      <c r="I1076" s="83">
        <v>5.5</v>
      </c>
      <c r="J1076" s="83">
        <v>299.89999999999998</v>
      </c>
      <c r="K1076" s="83">
        <v>14.4</v>
      </c>
      <c r="L1076" s="83">
        <v>578.6</v>
      </c>
      <c r="M1076" s="83">
        <v>23.624545454545402</v>
      </c>
      <c r="N1076" s="83">
        <v>0</v>
      </c>
      <c r="O1076" s="83">
        <v>0</v>
      </c>
      <c r="P1076" s="83">
        <v>0.228395720698647</v>
      </c>
      <c r="Q1076" s="83">
        <v>0</v>
      </c>
      <c r="R1076" s="83">
        <v>0</v>
      </c>
      <c r="S1076" s="83">
        <v>0</v>
      </c>
      <c r="T1076" s="83">
        <v>81.421000000000006</v>
      </c>
      <c r="U1076" s="83">
        <v>10.8</v>
      </c>
      <c r="V1076" s="83">
        <v>0</v>
      </c>
      <c r="W1076" s="83">
        <v>59499.523200000003</v>
      </c>
      <c r="X1076" s="83">
        <v>0</v>
      </c>
      <c r="Y1076" s="83">
        <v>6374809.1492621498</v>
      </c>
      <c r="Z1076" s="83">
        <v>0</v>
      </c>
      <c r="AA1076" s="83">
        <v>31058.924888940001</v>
      </c>
      <c r="AB1076" s="83">
        <v>4333653.8256000001</v>
      </c>
      <c r="AC1076" s="83">
        <v>63799.08</v>
      </c>
      <c r="AD1076" s="83">
        <v>0</v>
      </c>
      <c r="AE1076" s="83">
        <v>497765.04826170602</v>
      </c>
      <c r="AF1076" s="83">
        <v>0</v>
      </c>
      <c r="AG1076" s="83">
        <v>0</v>
      </c>
      <c r="AH1076" s="83">
        <v>0</v>
      </c>
      <c r="AI1076" s="83">
        <v>11640.293311842001</v>
      </c>
      <c r="AJ1076" s="83">
        <v>0</v>
      </c>
      <c r="AK1076" s="83">
        <v>794908.88395922398</v>
      </c>
      <c r="AL1076" s="83">
        <v>0</v>
      </c>
      <c r="AM1076" s="83">
        <v>0</v>
      </c>
      <c r="AN1076" s="83">
        <v>12167134.7284838</v>
      </c>
      <c r="AO1076" s="83">
        <v>8.6045993439256794</v>
      </c>
      <c r="AP1076" s="83">
        <v>707.20013675708606</v>
      </c>
    </row>
    <row r="1077" spans="1:42" x14ac:dyDescent="0.2">
      <c r="A1077" s="83" t="s">
        <v>386</v>
      </c>
      <c r="B1077" s="83">
        <v>2026</v>
      </c>
      <c r="C1077" s="83" t="s">
        <v>355</v>
      </c>
      <c r="D1077" s="83" t="s">
        <v>297</v>
      </c>
      <c r="E1077" s="83">
        <v>0</v>
      </c>
      <c r="F1077" s="83">
        <v>1145</v>
      </c>
      <c r="G1077" s="83">
        <v>0</v>
      </c>
      <c r="H1077" s="83">
        <v>728.3</v>
      </c>
      <c r="I1077" s="83">
        <v>5.5</v>
      </c>
      <c r="J1077" s="83">
        <v>299.89999999999998</v>
      </c>
      <c r="K1077" s="83">
        <v>14.4</v>
      </c>
      <c r="L1077" s="83">
        <v>578.6</v>
      </c>
      <c r="M1077" s="83">
        <v>34.125454545454502</v>
      </c>
      <c r="N1077" s="83">
        <v>0</v>
      </c>
      <c r="O1077" s="83">
        <v>0</v>
      </c>
      <c r="P1077" s="83">
        <v>0.228395720698647</v>
      </c>
      <c r="Q1077" s="83">
        <v>0</v>
      </c>
      <c r="R1077" s="83">
        <v>0</v>
      </c>
      <c r="S1077" s="83">
        <v>0</v>
      </c>
      <c r="T1077" s="83">
        <v>81.421000000000006</v>
      </c>
      <c r="U1077" s="83">
        <v>10.8</v>
      </c>
      <c r="V1077" s="83">
        <v>0</v>
      </c>
      <c r="W1077" s="83">
        <v>59499.523200000003</v>
      </c>
      <c r="X1077" s="83">
        <v>0</v>
      </c>
      <c r="Y1077" s="83">
        <v>6908190.9660581704</v>
      </c>
      <c r="Z1077" s="83">
        <v>0</v>
      </c>
      <c r="AA1077" s="83">
        <v>44864.352271559997</v>
      </c>
      <c r="AB1077" s="83">
        <v>3559178.97611479</v>
      </c>
      <c r="AC1077" s="83">
        <v>63799.08</v>
      </c>
      <c r="AD1077" s="83">
        <v>0</v>
      </c>
      <c r="AE1077" s="83">
        <v>497867.48411320802</v>
      </c>
      <c r="AF1077" s="83">
        <v>0</v>
      </c>
      <c r="AG1077" s="83">
        <v>0</v>
      </c>
      <c r="AH1077" s="83">
        <v>0</v>
      </c>
      <c r="AI1077" s="83">
        <v>11477.8306354816</v>
      </c>
      <c r="AJ1077" s="83">
        <v>0</v>
      </c>
      <c r="AK1077" s="83">
        <v>794477.26338365499</v>
      </c>
      <c r="AL1077" s="83">
        <v>0</v>
      </c>
      <c r="AM1077" s="83">
        <v>0</v>
      </c>
      <c r="AN1077" s="83">
        <v>11939355.475776801</v>
      </c>
      <c r="AO1077" s="83">
        <v>8.8719744252243693</v>
      </c>
      <c r="AP1077" s="83">
        <v>743.08654627330998</v>
      </c>
    </row>
    <row r="1078" spans="1:42" x14ac:dyDescent="0.2">
      <c r="A1078" s="83" t="s">
        <v>386</v>
      </c>
      <c r="B1078" s="83">
        <v>2028</v>
      </c>
      <c r="C1078" s="83" t="s">
        <v>355</v>
      </c>
      <c r="D1078" s="83" t="s">
        <v>297</v>
      </c>
      <c r="E1078" s="83">
        <v>0</v>
      </c>
      <c r="F1078" s="83">
        <v>1145</v>
      </c>
      <c r="G1078" s="83">
        <v>0</v>
      </c>
      <c r="H1078" s="83">
        <v>728.3</v>
      </c>
      <c r="I1078" s="83">
        <v>5.5</v>
      </c>
      <c r="J1078" s="83">
        <v>299.89999999999998</v>
      </c>
      <c r="K1078" s="83">
        <v>14.4</v>
      </c>
      <c r="L1078" s="83">
        <v>578.6</v>
      </c>
      <c r="M1078" s="83">
        <v>51.323636363636297</v>
      </c>
      <c r="N1078" s="83">
        <v>0</v>
      </c>
      <c r="O1078" s="83">
        <v>0</v>
      </c>
      <c r="P1078" s="83">
        <v>0.228395720698647</v>
      </c>
      <c r="Q1078" s="83">
        <v>0</v>
      </c>
      <c r="R1078" s="83">
        <v>0</v>
      </c>
      <c r="S1078" s="83">
        <v>0</v>
      </c>
      <c r="T1078" s="83">
        <v>81.421000000000006</v>
      </c>
      <c r="U1078" s="83">
        <v>8.4</v>
      </c>
      <c r="V1078" s="83">
        <v>0</v>
      </c>
      <c r="W1078" s="83">
        <v>59499.523200000003</v>
      </c>
      <c r="X1078" s="83">
        <v>0</v>
      </c>
      <c r="Y1078" s="83">
        <v>6805225.6694649896</v>
      </c>
      <c r="Z1078" s="83">
        <v>0</v>
      </c>
      <c r="AA1078" s="83">
        <v>67474.608978720004</v>
      </c>
      <c r="AB1078" s="83">
        <v>2386193.2404331602</v>
      </c>
      <c r="AC1078" s="83">
        <v>63799.08</v>
      </c>
      <c r="AD1078" s="83">
        <v>0</v>
      </c>
      <c r="AE1078" s="83">
        <v>497867.48411320802</v>
      </c>
      <c r="AF1078" s="83">
        <v>0</v>
      </c>
      <c r="AG1078" s="83">
        <v>0</v>
      </c>
      <c r="AH1078" s="83">
        <v>0</v>
      </c>
      <c r="AI1078" s="83">
        <v>11318.3256365816</v>
      </c>
      <c r="AJ1078" s="83">
        <v>0</v>
      </c>
      <c r="AK1078" s="83">
        <v>794045.64280808799</v>
      </c>
      <c r="AL1078" s="83">
        <v>0</v>
      </c>
      <c r="AM1078" s="83">
        <v>0</v>
      </c>
      <c r="AN1078" s="83">
        <v>10685423.574634699</v>
      </c>
      <c r="AO1078" s="83">
        <v>8.2986365274272291</v>
      </c>
      <c r="AP1078" s="83">
        <v>776.63149892594595</v>
      </c>
    </row>
    <row r="1079" spans="1:42" x14ac:dyDescent="0.2">
      <c r="A1079" s="83" t="s">
        <v>386</v>
      </c>
      <c r="B1079" s="83">
        <v>2030</v>
      </c>
      <c r="C1079" s="83" t="s">
        <v>355</v>
      </c>
      <c r="D1079" s="83" t="s">
        <v>297</v>
      </c>
      <c r="E1079" s="83">
        <v>0</v>
      </c>
      <c r="F1079" s="83">
        <v>1145</v>
      </c>
      <c r="G1079" s="83">
        <v>0</v>
      </c>
      <c r="H1079" s="83">
        <v>728.3</v>
      </c>
      <c r="I1079" s="83">
        <v>5.5</v>
      </c>
      <c r="J1079" s="83">
        <v>299.7</v>
      </c>
      <c r="K1079" s="83">
        <v>14.4</v>
      </c>
      <c r="L1079" s="83">
        <v>578.6</v>
      </c>
      <c r="M1079" s="83">
        <v>81.374545454545498</v>
      </c>
      <c r="N1079" s="83">
        <v>0</v>
      </c>
      <c r="O1079" s="83">
        <v>0</v>
      </c>
      <c r="P1079" s="83">
        <v>0.228395720698647</v>
      </c>
      <c r="Q1079" s="83">
        <v>0</v>
      </c>
      <c r="R1079" s="83">
        <v>0</v>
      </c>
      <c r="S1079" s="83">
        <v>0</v>
      </c>
      <c r="T1079" s="83">
        <v>81.421000000000006</v>
      </c>
      <c r="U1079" s="83">
        <v>8.4</v>
      </c>
      <c r="V1079" s="83">
        <v>0</v>
      </c>
      <c r="W1079" s="83">
        <v>59499.523200000003</v>
      </c>
      <c r="X1079" s="83">
        <v>0</v>
      </c>
      <c r="Y1079" s="83">
        <v>6629311.5657248804</v>
      </c>
      <c r="Z1079" s="83">
        <v>0</v>
      </c>
      <c r="AA1079" s="83">
        <v>106982.20204944001</v>
      </c>
      <c r="AB1079" s="83">
        <v>3125845.1089555202</v>
      </c>
      <c r="AC1079" s="83">
        <v>63799.08</v>
      </c>
      <c r="AD1079" s="83">
        <v>0</v>
      </c>
      <c r="AE1079" s="83">
        <v>497867.48411320802</v>
      </c>
      <c r="AF1079" s="83">
        <v>0</v>
      </c>
      <c r="AG1079" s="83">
        <v>0</v>
      </c>
      <c r="AH1079" s="83">
        <v>0</v>
      </c>
      <c r="AI1079" s="83">
        <v>11160.3460985743</v>
      </c>
      <c r="AJ1079" s="83">
        <v>0</v>
      </c>
      <c r="AK1079" s="83">
        <v>793088.42278451996</v>
      </c>
      <c r="AL1079" s="83">
        <v>0</v>
      </c>
      <c r="AM1079" s="83">
        <v>0</v>
      </c>
      <c r="AN1079" s="83">
        <v>11287553.7329261</v>
      </c>
      <c r="AO1079" s="83">
        <v>8.4014798507320396</v>
      </c>
      <c r="AP1079" s="83">
        <v>744.31360855671096</v>
      </c>
    </row>
    <row r="1080" spans="1:42" x14ac:dyDescent="0.2">
      <c r="A1080" s="83" t="s">
        <v>386</v>
      </c>
      <c r="B1080" s="83">
        <v>2032</v>
      </c>
      <c r="C1080" s="83" t="s">
        <v>355</v>
      </c>
      <c r="D1080" s="83" t="s">
        <v>297</v>
      </c>
      <c r="E1080" s="83">
        <v>0</v>
      </c>
      <c r="F1080" s="83">
        <v>1145</v>
      </c>
      <c r="G1080" s="83">
        <v>0</v>
      </c>
      <c r="H1080" s="83">
        <v>728.3</v>
      </c>
      <c r="I1080" s="83">
        <v>6.0914955225763503</v>
      </c>
      <c r="J1080" s="83">
        <v>299.7</v>
      </c>
      <c r="K1080" s="83">
        <v>14.4</v>
      </c>
      <c r="L1080" s="83">
        <v>578.6</v>
      </c>
      <c r="M1080" s="83">
        <v>121.041818181818</v>
      </c>
      <c r="N1080" s="83">
        <v>0</v>
      </c>
      <c r="O1080" s="83">
        <v>0</v>
      </c>
      <c r="P1080" s="83">
        <v>0.50923102570842005</v>
      </c>
      <c r="Q1080" s="83">
        <v>0</v>
      </c>
      <c r="R1080" s="83">
        <v>0</v>
      </c>
      <c r="S1080" s="83">
        <v>0</v>
      </c>
      <c r="T1080" s="83">
        <v>81.421000000000006</v>
      </c>
      <c r="U1080" s="83">
        <v>8.4</v>
      </c>
      <c r="V1080" s="83">
        <v>354.97210039136201</v>
      </c>
      <c r="W1080" s="83">
        <v>59499.523200000003</v>
      </c>
      <c r="X1080" s="83">
        <v>0</v>
      </c>
      <c r="Y1080" s="83">
        <v>6710567.7370460099</v>
      </c>
      <c r="Z1080" s="83">
        <v>0</v>
      </c>
      <c r="AA1080" s="83">
        <v>159132.32051652001</v>
      </c>
      <c r="AB1080" s="83">
        <v>2511961.7061687899</v>
      </c>
      <c r="AC1080" s="83">
        <v>63799.08</v>
      </c>
      <c r="AD1080" s="83">
        <v>0</v>
      </c>
      <c r="AE1080" s="83">
        <v>497867.48411320802</v>
      </c>
      <c r="AF1080" s="83">
        <v>0</v>
      </c>
      <c r="AG1080" s="83">
        <v>0</v>
      </c>
      <c r="AH1080" s="83">
        <v>0</v>
      </c>
      <c r="AI1080" s="83">
        <v>12355.508622757599</v>
      </c>
      <c r="AJ1080" s="83">
        <v>0</v>
      </c>
      <c r="AK1080" s="83">
        <v>792628.07786415506</v>
      </c>
      <c r="AL1080" s="83">
        <v>0</v>
      </c>
      <c r="AM1080" s="83">
        <v>0</v>
      </c>
      <c r="AN1080" s="83">
        <v>10808166.4096318</v>
      </c>
      <c r="AO1080" s="83">
        <v>8.2465801019486999</v>
      </c>
      <c r="AP1080" s="83">
        <v>762.995293503222</v>
      </c>
    </row>
    <row r="1081" spans="1:42" x14ac:dyDescent="0.2">
      <c r="A1081" s="83" t="s">
        <v>386</v>
      </c>
      <c r="B1081" s="83">
        <v>2034</v>
      </c>
      <c r="C1081" s="83" t="s">
        <v>355</v>
      </c>
      <c r="D1081" s="83" t="s">
        <v>297</v>
      </c>
      <c r="E1081" s="83">
        <v>0</v>
      </c>
      <c r="F1081" s="83">
        <v>1145</v>
      </c>
      <c r="G1081" s="83">
        <v>0</v>
      </c>
      <c r="H1081" s="83">
        <v>728.3</v>
      </c>
      <c r="I1081" s="83">
        <v>6.0914955225763503</v>
      </c>
      <c r="J1081" s="83">
        <v>323.44110000000001</v>
      </c>
      <c r="K1081" s="83">
        <v>14.4</v>
      </c>
      <c r="L1081" s="83">
        <v>578.6</v>
      </c>
      <c r="M1081" s="83">
        <v>165.869090909091</v>
      </c>
      <c r="N1081" s="83">
        <v>0</v>
      </c>
      <c r="O1081" s="83">
        <v>0</v>
      </c>
      <c r="P1081" s="83">
        <v>7.6731030553349999</v>
      </c>
      <c r="Q1081" s="83">
        <v>0</v>
      </c>
      <c r="R1081" s="83">
        <v>0</v>
      </c>
      <c r="S1081" s="83">
        <v>0</v>
      </c>
      <c r="T1081" s="83">
        <v>81.421000000000006</v>
      </c>
      <c r="U1081" s="83">
        <v>8.4</v>
      </c>
      <c r="V1081" s="83">
        <v>11135.6489401291</v>
      </c>
      <c r="W1081" s="83">
        <v>59499.523200000003</v>
      </c>
      <c r="X1081" s="83">
        <v>0</v>
      </c>
      <c r="Y1081" s="83">
        <v>7176442.6704000002</v>
      </c>
      <c r="Z1081" s="83">
        <v>0</v>
      </c>
      <c r="AA1081" s="83">
        <v>218066.23309872</v>
      </c>
      <c r="AB1081" s="83">
        <v>2707657.7557148798</v>
      </c>
      <c r="AC1081" s="83">
        <v>63799.08</v>
      </c>
      <c r="AD1081" s="83">
        <v>0</v>
      </c>
      <c r="AE1081" s="83">
        <v>497867.48411320802</v>
      </c>
      <c r="AF1081" s="83">
        <v>0</v>
      </c>
      <c r="AG1081" s="83">
        <v>0</v>
      </c>
      <c r="AH1081" s="83">
        <v>0</v>
      </c>
      <c r="AI1081" s="83">
        <v>12204.274321307799</v>
      </c>
      <c r="AJ1081" s="83">
        <v>0</v>
      </c>
      <c r="AK1081" s="83">
        <v>886386.13655676099</v>
      </c>
      <c r="AL1081" s="83">
        <v>0</v>
      </c>
      <c r="AM1081" s="83">
        <v>0</v>
      </c>
      <c r="AN1081" s="83">
        <v>11633058.806345001</v>
      </c>
      <c r="AO1081" s="83">
        <v>8.8241784594101595</v>
      </c>
      <c r="AP1081" s="83">
        <v>758.54326934178198</v>
      </c>
    </row>
    <row r="1082" spans="1:42" x14ac:dyDescent="0.2">
      <c r="A1082" s="83" t="s">
        <v>386</v>
      </c>
      <c r="B1082" s="83">
        <v>2036</v>
      </c>
      <c r="C1082" s="83" t="s">
        <v>355</v>
      </c>
      <c r="D1082" s="83" t="s">
        <v>297</v>
      </c>
      <c r="E1082" s="83">
        <v>0</v>
      </c>
      <c r="F1082" s="83">
        <v>1145</v>
      </c>
      <c r="G1082" s="83">
        <v>0</v>
      </c>
      <c r="H1082" s="83">
        <v>728.3</v>
      </c>
      <c r="I1082" s="83">
        <v>6.0914955225763503</v>
      </c>
      <c r="J1082" s="83">
        <v>323.44110000000001</v>
      </c>
      <c r="K1082" s="83">
        <v>14.4</v>
      </c>
      <c r="L1082" s="83">
        <v>578.6</v>
      </c>
      <c r="M1082" s="83">
        <v>210.29</v>
      </c>
      <c r="N1082" s="83">
        <v>0</v>
      </c>
      <c r="O1082" s="83">
        <v>0</v>
      </c>
      <c r="P1082" s="83">
        <v>7.4447073346363597</v>
      </c>
      <c r="Q1082" s="83">
        <v>0</v>
      </c>
      <c r="R1082" s="83">
        <v>0</v>
      </c>
      <c r="S1082" s="83">
        <v>0</v>
      </c>
      <c r="T1082" s="83">
        <v>81.421000000000006</v>
      </c>
      <c r="U1082" s="83">
        <v>8.4</v>
      </c>
      <c r="V1082" s="83">
        <v>8129.6204094228997</v>
      </c>
      <c r="W1082" s="83">
        <v>59499.523200000003</v>
      </c>
      <c r="X1082" s="83">
        <v>0</v>
      </c>
      <c r="Y1082" s="83">
        <v>7583476.4304</v>
      </c>
      <c r="Z1082" s="83">
        <v>0</v>
      </c>
      <c r="AA1082" s="83">
        <v>276465.90396678</v>
      </c>
      <c r="AB1082" s="83">
        <v>2796223.8471657</v>
      </c>
      <c r="AC1082" s="83">
        <v>63799.08</v>
      </c>
      <c r="AD1082" s="83">
        <v>0</v>
      </c>
      <c r="AE1082" s="83">
        <v>497867.48411320802</v>
      </c>
      <c r="AF1082" s="83">
        <v>0</v>
      </c>
      <c r="AG1082" s="83">
        <v>0</v>
      </c>
      <c r="AH1082" s="83">
        <v>0</v>
      </c>
      <c r="AI1082" s="83">
        <v>12034.3698621807</v>
      </c>
      <c r="AJ1082" s="83">
        <v>0</v>
      </c>
      <c r="AK1082" s="83">
        <v>885745.384498331</v>
      </c>
      <c r="AL1082" s="83">
        <v>0</v>
      </c>
      <c r="AM1082" s="83">
        <v>0</v>
      </c>
      <c r="AN1082" s="83">
        <v>12183241.6436156</v>
      </c>
      <c r="AO1082" s="83">
        <v>9.2963127441035098</v>
      </c>
      <c r="AP1082" s="83">
        <v>763.04098827220105</v>
      </c>
    </row>
    <row r="1083" spans="1:42" x14ac:dyDescent="0.2">
      <c r="A1083" s="83" t="s">
        <v>386</v>
      </c>
      <c r="B1083" s="83">
        <v>2038</v>
      </c>
      <c r="C1083" s="83" t="s">
        <v>355</v>
      </c>
      <c r="D1083" s="83" t="s">
        <v>297</v>
      </c>
      <c r="E1083" s="83">
        <v>0</v>
      </c>
      <c r="F1083" s="83">
        <v>1145</v>
      </c>
      <c r="G1083" s="83">
        <v>0</v>
      </c>
      <c r="H1083" s="83">
        <v>728.3</v>
      </c>
      <c r="I1083" s="83">
        <v>6.0914955225763503</v>
      </c>
      <c r="J1083" s="83">
        <v>135.74109999999999</v>
      </c>
      <c r="K1083" s="83">
        <v>14.4</v>
      </c>
      <c r="L1083" s="83">
        <v>578.6</v>
      </c>
      <c r="M1083" s="83">
        <v>251.87272727272699</v>
      </c>
      <c r="N1083" s="83">
        <v>0</v>
      </c>
      <c r="O1083" s="83">
        <v>0</v>
      </c>
      <c r="P1083" s="83">
        <v>8.0906553001278301</v>
      </c>
      <c r="Q1083" s="83">
        <v>0</v>
      </c>
      <c r="R1083" s="83">
        <v>0</v>
      </c>
      <c r="S1083" s="83">
        <v>0</v>
      </c>
      <c r="T1083" s="83">
        <v>81.421000000000006</v>
      </c>
      <c r="U1083" s="83">
        <v>8.4</v>
      </c>
      <c r="V1083" s="83">
        <v>160.7792</v>
      </c>
      <c r="W1083" s="83">
        <v>59499.523200000003</v>
      </c>
      <c r="X1083" s="83">
        <v>0</v>
      </c>
      <c r="Y1083" s="83">
        <v>7543935.9261702104</v>
      </c>
      <c r="Z1083" s="83">
        <v>0</v>
      </c>
      <c r="AA1083" s="83">
        <v>331134.2490372</v>
      </c>
      <c r="AB1083" s="83">
        <v>1488180.1513050201</v>
      </c>
      <c r="AC1083" s="83">
        <v>63799.08</v>
      </c>
      <c r="AD1083" s="83">
        <v>0</v>
      </c>
      <c r="AE1083" s="83">
        <v>497867.48411320802</v>
      </c>
      <c r="AF1083" s="83">
        <v>0</v>
      </c>
      <c r="AG1083" s="83">
        <v>0</v>
      </c>
      <c r="AH1083" s="83">
        <v>0</v>
      </c>
      <c r="AI1083" s="83">
        <v>11866.128174159199</v>
      </c>
      <c r="AJ1083" s="83">
        <v>0</v>
      </c>
      <c r="AK1083" s="83">
        <v>391816.65678947</v>
      </c>
      <c r="AL1083" s="83">
        <v>0</v>
      </c>
      <c r="AM1083" s="83">
        <v>0</v>
      </c>
      <c r="AN1083" s="83">
        <v>10388259.977989201</v>
      </c>
      <c r="AO1083" s="83">
        <v>8.7378190504932505</v>
      </c>
      <c r="AP1083" s="83">
        <v>841.12441053718396</v>
      </c>
    </row>
    <row r="1084" spans="1:42" x14ac:dyDescent="0.2">
      <c r="A1084" s="83" t="s">
        <v>386</v>
      </c>
      <c r="B1084" s="83">
        <v>2040</v>
      </c>
      <c r="C1084" s="83" t="s">
        <v>355</v>
      </c>
      <c r="D1084" s="83" t="s">
        <v>297</v>
      </c>
      <c r="E1084" s="83">
        <v>0</v>
      </c>
      <c r="F1084" s="83">
        <v>1145</v>
      </c>
      <c r="G1084" s="83">
        <v>0</v>
      </c>
      <c r="H1084" s="83">
        <v>728.3</v>
      </c>
      <c r="I1084" s="83">
        <v>6.0914955225763503</v>
      </c>
      <c r="J1084" s="83">
        <v>51.741100000000003</v>
      </c>
      <c r="K1084" s="83">
        <v>14.4</v>
      </c>
      <c r="L1084" s="83">
        <v>578.6</v>
      </c>
      <c r="M1084" s="83">
        <v>290.84727272727298</v>
      </c>
      <c r="N1084" s="83">
        <v>0</v>
      </c>
      <c r="O1084" s="83">
        <v>0</v>
      </c>
      <c r="P1084" s="83">
        <v>8.0906553001278301</v>
      </c>
      <c r="Q1084" s="83">
        <v>0</v>
      </c>
      <c r="R1084" s="83">
        <v>0</v>
      </c>
      <c r="S1084" s="83">
        <v>0</v>
      </c>
      <c r="T1084" s="83">
        <v>81.421000000000006</v>
      </c>
      <c r="U1084" s="83">
        <v>8.4</v>
      </c>
      <c r="V1084" s="83">
        <v>0</v>
      </c>
      <c r="W1084" s="83">
        <v>59499.523200000003</v>
      </c>
      <c r="X1084" s="83">
        <v>0</v>
      </c>
      <c r="Y1084" s="83">
        <v>7583476.4304</v>
      </c>
      <c r="Z1084" s="83">
        <v>0</v>
      </c>
      <c r="AA1084" s="83">
        <v>382373.64672984002</v>
      </c>
      <c r="AB1084" s="83">
        <v>1366166.1258260901</v>
      </c>
      <c r="AC1084" s="83">
        <v>63799.08</v>
      </c>
      <c r="AD1084" s="83">
        <v>0</v>
      </c>
      <c r="AE1084" s="83">
        <v>497867.48411320802</v>
      </c>
      <c r="AF1084" s="83">
        <v>0</v>
      </c>
      <c r="AG1084" s="83">
        <v>0</v>
      </c>
      <c r="AH1084" s="83">
        <v>0</v>
      </c>
      <c r="AI1084" s="83">
        <v>10548.057740558201</v>
      </c>
      <c r="AJ1084" s="83">
        <v>0</v>
      </c>
      <c r="AK1084" s="83">
        <v>169626.16346432999</v>
      </c>
      <c r="AL1084" s="83">
        <v>0</v>
      </c>
      <c r="AM1084" s="83">
        <v>0</v>
      </c>
      <c r="AN1084" s="83">
        <v>10133356.511474</v>
      </c>
      <c r="AO1084" s="83">
        <v>8.7321549730350299</v>
      </c>
      <c r="AP1084" s="83">
        <v>861.72384867221297</v>
      </c>
    </row>
    <row r="1085" spans="1:42" x14ac:dyDescent="0.2">
      <c r="A1085" s="83" t="s">
        <v>386</v>
      </c>
      <c r="B1085" s="83">
        <v>2042</v>
      </c>
      <c r="C1085" s="83" t="s">
        <v>355</v>
      </c>
      <c r="D1085" s="83" t="s">
        <v>297</v>
      </c>
      <c r="E1085" s="83">
        <v>0</v>
      </c>
      <c r="F1085" s="83">
        <v>1145</v>
      </c>
      <c r="G1085" s="83">
        <v>0</v>
      </c>
      <c r="H1085" s="83">
        <v>728.3</v>
      </c>
      <c r="I1085" s="83">
        <v>6.0914955225763503</v>
      </c>
      <c r="J1085" s="83">
        <v>23.741099999999999</v>
      </c>
      <c r="K1085" s="83">
        <v>14.4</v>
      </c>
      <c r="L1085" s="83">
        <v>578.6</v>
      </c>
      <c r="M1085" s="83">
        <v>327.887272727273</v>
      </c>
      <c r="N1085" s="83">
        <v>0</v>
      </c>
      <c r="O1085" s="83">
        <v>0</v>
      </c>
      <c r="P1085" s="83">
        <v>8.0906553001278301</v>
      </c>
      <c r="Q1085" s="83">
        <v>0</v>
      </c>
      <c r="R1085" s="83">
        <v>0</v>
      </c>
      <c r="S1085" s="83">
        <v>0</v>
      </c>
      <c r="T1085" s="83">
        <v>81.421000000000006</v>
      </c>
      <c r="U1085" s="83">
        <v>8.4</v>
      </c>
      <c r="V1085" s="83">
        <v>2866.03009011534</v>
      </c>
      <c r="W1085" s="83">
        <v>59499.523200000003</v>
      </c>
      <c r="X1085" s="83">
        <v>0</v>
      </c>
      <c r="Y1085" s="83">
        <v>6835044.5098289801</v>
      </c>
      <c r="Z1085" s="83">
        <v>0</v>
      </c>
      <c r="AA1085" s="83">
        <v>431069.71921512001</v>
      </c>
      <c r="AB1085" s="83">
        <v>1417100.92982444</v>
      </c>
      <c r="AC1085" s="83">
        <v>63799.08</v>
      </c>
      <c r="AD1085" s="83">
        <v>0</v>
      </c>
      <c r="AE1085" s="83">
        <v>497867.48411320802</v>
      </c>
      <c r="AF1085" s="83">
        <v>0</v>
      </c>
      <c r="AG1085" s="83">
        <v>0</v>
      </c>
      <c r="AH1085" s="83">
        <v>0</v>
      </c>
      <c r="AI1085" s="83">
        <v>11537.816288702001</v>
      </c>
      <c r="AJ1085" s="83">
        <v>0</v>
      </c>
      <c r="AK1085" s="83">
        <v>92692.569251612993</v>
      </c>
      <c r="AL1085" s="83">
        <v>0</v>
      </c>
      <c r="AM1085" s="83">
        <v>0</v>
      </c>
      <c r="AN1085" s="83">
        <v>9411477.6618121695</v>
      </c>
      <c r="AO1085" s="83">
        <v>7.9483580273270498</v>
      </c>
      <c r="AP1085" s="83">
        <v>844.53879751297097</v>
      </c>
    </row>
    <row r="1086" spans="1:42" x14ac:dyDescent="0.2">
      <c r="A1086" s="83" t="s">
        <v>386</v>
      </c>
      <c r="B1086" s="83">
        <v>2044</v>
      </c>
      <c r="C1086" s="83" t="s">
        <v>355</v>
      </c>
      <c r="D1086" s="83" t="s">
        <v>297</v>
      </c>
      <c r="E1086" s="83">
        <v>0</v>
      </c>
      <c r="F1086" s="83">
        <v>1145</v>
      </c>
      <c r="G1086" s="83">
        <v>0</v>
      </c>
      <c r="H1086" s="83">
        <v>488.7</v>
      </c>
      <c r="I1086" s="83">
        <v>6.0914955225763503</v>
      </c>
      <c r="J1086" s="83">
        <v>1709.9019402128399</v>
      </c>
      <c r="K1086" s="83">
        <v>14.4</v>
      </c>
      <c r="L1086" s="83">
        <v>578.6</v>
      </c>
      <c r="M1086" s="83">
        <v>339.12</v>
      </c>
      <c r="N1086" s="83">
        <v>0</v>
      </c>
      <c r="O1086" s="83">
        <v>0</v>
      </c>
      <c r="P1086" s="83">
        <v>285.78599241343898</v>
      </c>
      <c r="Q1086" s="83">
        <v>0</v>
      </c>
      <c r="R1086" s="83">
        <v>0</v>
      </c>
      <c r="S1086" s="83">
        <v>0</v>
      </c>
      <c r="T1086" s="83">
        <v>81.421000000000006</v>
      </c>
      <c r="U1086" s="83">
        <v>8.4</v>
      </c>
      <c r="V1086" s="83">
        <v>424159.79559215403</v>
      </c>
      <c r="W1086" s="83">
        <v>59499.523200000003</v>
      </c>
      <c r="X1086" s="83">
        <v>0</v>
      </c>
      <c r="Y1086" s="83">
        <v>7523137.7386228899</v>
      </c>
      <c r="Z1086" s="83">
        <v>0</v>
      </c>
      <c r="AA1086" s="83">
        <v>445837.25975184003</v>
      </c>
      <c r="AB1086" s="83">
        <v>686709.29428434302</v>
      </c>
      <c r="AC1086" s="83">
        <v>42810.12</v>
      </c>
      <c r="AD1086" s="83">
        <v>0</v>
      </c>
      <c r="AE1086" s="83">
        <v>497867.48411320802</v>
      </c>
      <c r="AF1086" s="83">
        <v>0</v>
      </c>
      <c r="AG1086" s="83">
        <v>0</v>
      </c>
      <c r="AH1086" s="83">
        <v>0</v>
      </c>
      <c r="AI1086" s="83">
        <v>11377.2850400098</v>
      </c>
      <c r="AJ1086" s="83">
        <v>0</v>
      </c>
      <c r="AK1086" s="83">
        <v>6562468.2759483801</v>
      </c>
      <c r="AL1086" s="83">
        <v>0</v>
      </c>
      <c r="AM1086" s="83">
        <v>0</v>
      </c>
      <c r="AN1086" s="83">
        <v>16253866.7765528</v>
      </c>
      <c r="AO1086" s="83">
        <v>8.3814174457660204</v>
      </c>
      <c r="AP1086" s="83">
        <v>515.65683175505706</v>
      </c>
    </row>
    <row r="1087" spans="1:42" x14ac:dyDescent="0.2">
      <c r="A1087" s="83" t="s">
        <v>386</v>
      </c>
      <c r="B1087" s="83">
        <v>2046</v>
      </c>
      <c r="C1087" s="83" t="s">
        <v>355</v>
      </c>
      <c r="D1087" s="83" t="s">
        <v>297</v>
      </c>
      <c r="E1087" s="83">
        <v>0</v>
      </c>
      <c r="F1087" s="83">
        <v>1145</v>
      </c>
      <c r="G1087" s="83">
        <v>0</v>
      </c>
      <c r="H1087" s="83">
        <v>406</v>
      </c>
      <c r="I1087" s="83">
        <v>6.0914955225763503</v>
      </c>
      <c r="J1087" s="83">
        <v>1709.9019402128399</v>
      </c>
      <c r="K1087" s="83">
        <v>14.4</v>
      </c>
      <c r="L1087" s="83">
        <v>578.6</v>
      </c>
      <c r="M1087" s="83">
        <v>349.36363636363598</v>
      </c>
      <c r="N1087" s="83">
        <v>0</v>
      </c>
      <c r="O1087" s="83">
        <v>0</v>
      </c>
      <c r="P1087" s="83">
        <v>287.56658179603897</v>
      </c>
      <c r="Q1087" s="83">
        <v>0</v>
      </c>
      <c r="R1087" s="83">
        <v>0</v>
      </c>
      <c r="S1087" s="83">
        <v>0</v>
      </c>
      <c r="T1087" s="83">
        <v>81.421000000000006</v>
      </c>
      <c r="U1087" s="83">
        <v>8.4</v>
      </c>
      <c r="V1087" s="83">
        <v>49943.661104009298</v>
      </c>
      <c r="W1087" s="83">
        <v>59499.523200000003</v>
      </c>
      <c r="X1087" s="83">
        <v>0</v>
      </c>
      <c r="Y1087" s="83">
        <v>7583476.4304</v>
      </c>
      <c r="Z1087" s="83">
        <v>0</v>
      </c>
      <c r="AA1087" s="83">
        <v>459304.45356599998</v>
      </c>
      <c r="AB1087" s="83">
        <v>683798.15899999999</v>
      </c>
      <c r="AC1087" s="83">
        <v>35565.599999999999</v>
      </c>
      <c r="AD1087" s="83">
        <v>0</v>
      </c>
      <c r="AE1087" s="83">
        <v>497867.48411320802</v>
      </c>
      <c r="AF1087" s="83">
        <v>0</v>
      </c>
      <c r="AG1087" s="83">
        <v>0</v>
      </c>
      <c r="AH1087" s="83">
        <v>0</v>
      </c>
      <c r="AI1087" s="83">
        <v>11218.0928213797</v>
      </c>
      <c r="AJ1087" s="83">
        <v>0</v>
      </c>
      <c r="AK1087" s="83">
        <v>6561720.9657965498</v>
      </c>
      <c r="AL1087" s="83">
        <v>0</v>
      </c>
      <c r="AM1087" s="83">
        <v>0</v>
      </c>
      <c r="AN1087" s="83">
        <v>15942394.3700011</v>
      </c>
      <c r="AO1087" s="83">
        <v>8.4389115318581407</v>
      </c>
      <c r="AP1087" s="83">
        <v>529.33777298456903</v>
      </c>
    </row>
    <row r="1088" spans="1:42" x14ac:dyDescent="0.2">
      <c r="A1088" s="83" t="s">
        <v>386</v>
      </c>
      <c r="B1088" s="83">
        <v>2048</v>
      </c>
      <c r="C1088" s="83" t="s">
        <v>355</v>
      </c>
      <c r="D1088" s="83" t="s">
        <v>297</v>
      </c>
      <c r="E1088" s="83">
        <v>0</v>
      </c>
      <c r="F1088" s="83">
        <v>1145</v>
      </c>
      <c r="G1088" s="83">
        <v>0</v>
      </c>
      <c r="H1088" s="83">
        <v>406</v>
      </c>
      <c r="I1088" s="83">
        <v>4.5914955225763503</v>
      </c>
      <c r="J1088" s="83">
        <v>1709.9019402128399</v>
      </c>
      <c r="K1088" s="83">
        <v>14.4</v>
      </c>
      <c r="L1088" s="83">
        <v>578.6</v>
      </c>
      <c r="M1088" s="83">
        <v>360.89727272727299</v>
      </c>
      <c r="N1088" s="83">
        <v>0</v>
      </c>
      <c r="O1088" s="83">
        <v>0</v>
      </c>
      <c r="P1088" s="83">
        <v>287.28574649102899</v>
      </c>
      <c r="Q1088" s="83">
        <v>0</v>
      </c>
      <c r="R1088" s="83">
        <v>0</v>
      </c>
      <c r="S1088" s="83">
        <v>0</v>
      </c>
      <c r="T1088" s="83">
        <v>81.421000000000006</v>
      </c>
      <c r="U1088" s="83">
        <v>8.4</v>
      </c>
      <c r="V1088" s="83">
        <v>21477.3896583229</v>
      </c>
      <c r="W1088" s="83">
        <v>59499.523200000003</v>
      </c>
      <c r="X1088" s="83">
        <v>0</v>
      </c>
      <c r="Y1088" s="83">
        <v>7583476.4304</v>
      </c>
      <c r="Z1088" s="83">
        <v>0</v>
      </c>
      <c r="AA1088" s="83">
        <v>474467.59590894001</v>
      </c>
      <c r="AB1088" s="83">
        <v>694137.36339752702</v>
      </c>
      <c r="AC1088" s="83">
        <v>35565.599999999999</v>
      </c>
      <c r="AD1088" s="83">
        <v>0</v>
      </c>
      <c r="AE1088" s="83">
        <v>497867.48411320802</v>
      </c>
      <c r="AF1088" s="83">
        <v>0</v>
      </c>
      <c r="AG1088" s="83">
        <v>0</v>
      </c>
      <c r="AH1088" s="83">
        <v>0</v>
      </c>
      <c r="AI1088" s="83">
        <v>8438.8592821647599</v>
      </c>
      <c r="AJ1088" s="83">
        <v>0</v>
      </c>
      <c r="AK1088" s="83">
        <v>6526100.6099057198</v>
      </c>
      <c r="AL1088" s="83">
        <v>0</v>
      </c>
      <c r="AM1088" s="83">
        <v>0</v>
      </c>
      <c r="AN1088" s="83">
        <v>15901030.855865801</v>
      </c>
      <c r="AO1088" s="83">
        <v>8.4429903479929695</v>
      </c>
      <c r="AP1088" s="83">
        <v>530.97125743129698</v>
      </c>
    </row>
    <row r="1089" spans="1:42" x14ac:dyDescent="0.2">
      <c r="A1089" s="83" t="s">
        <v>386</v>
      </c>
      <c r="B1089" s="83">
        <v>2050</v>
      </c>
      <c r="C1089" s="83" t="s">
        <v>355</v>
      </c>
      <c r="D1089" s="83" t="s">
        <v>297</v>
      </c>
      <c r="E1089" s="83">
        <v>0</v>
      </c>
      <c r="F1089" s="83">
        <v>570</v>
      </c>
      <c r="G1089" s="83">
        <v>0</v>
      </c>
      <c r="H1089" s="83">
        <v>1324.1088770096601</v>
      </c>
      <c r="I1089" s="83">
        <v>0.59149552257634996</v>
      </c>
      <c r="J1089" s="83">
        <v>1875.96</v>
      </c>
      <c r="K1089" s="83">
        <v>12.6</v>
      </c>
      <c r="L1089" s="83">
        <v>578.6</v>
      </c>
      <c r="M1089" s="83">
        <v>371.17909090909097</v>
      </c>
      <c r="N1089" s="83">
        <v>0</v>
      </c>
      <c r="O1089" s="83">
        <v>0</v>
      </c>
      <c r="P1089" s="83">
        <v>340.98523941001798</v>
      </c>
      <c r="Q1089" s="83">
        <v>0</v>
      </c>
      <c r="R1089" s="83">
        <v>0</v>
      </c>
      <c r="S1089" s="83">
        <v>0</v>
      </c>
      <c r="T1089" s="83">
        <v>81.421000000000006</v>
      </c>
      <c r="U1089" s="83">
        <v>8.4</v>
      </c>
      <c r="V1089" s="83">
        <v>136088.646078661</v>
      </c>
      <c r="W1089" s="83">
        <v>51261.127679999998</v>
      </c>
      <c r="X1089" s="83">
        <v>0</v>
      </c>
      <c r="Y1089" s="83">
        <v>3775180.4064000002</v>
      </c>
      <c r="Z1089" s="83">
        <v>0</v>
      </c>
      <c r="AA1089" s="83">
        <v>487984.98693114001</v>
      </c>
      <c r="AB1089" s="83">
        <v>543438.02407748695</v>
      </c>
      <c r="AC1089" s="83">
        <v>115991.937626046</v>
      </c>
      <c r="AD1089" s="83">
        <v>0</v>
      </c>
      <c r="AE1089" s="83">
        <v>497867.48411320802</v>
      </c>
      <c r="AF1089" s="83">
        <v>0</v>
      </c>
      <c r="AG1089" s="83">
        <v>0</v>
      </c>
      <c r="AH1089" s="83">
        <v>0</v>
      </c>
      <c r="AI1089" s="83">
        <v>1160.7640130500799</v>
      </c>
      <c r="AJ1089" s="83">
        <v>0</v>
      </c>
      <c r="AK1089" s="83">
        <v>7127972.6654332299</v>
      </c>
      <c r="AL1089" s="83">
        <v>0</v>
      </c>
      <c r="AM1089" s="83">
        <v>0</v>
      </c>
      <c r="AN1089" s="83">
        <v>12736946.042352799</v>
      </c>
      <c r="AO1089" s="83">
        <v>4.3357348890370497</v>
      </c>
      <c r="AP1089" s="83">
        <v>340.40615973561302</v>
      </c>
    </row>
    <row r="1090" spans="1:42" x14ac:dyDescent="0.2">
      <c r="A1090" s="83" t="s">
        <v>387</v>
      </c>
      <c r="B1090" s="83">
        <v>2020</v>
      </c>
      <c r="C1090" s="83" t="s">
        <v>355</v>
      </c>
      <c r="D1090" s="83" t="s">
        <v>297</v>
      </c>
      <c r="E1090" s="83">
        <v>0</v>
      </c>
      <c r="F1090" s="83">
        <v>307.5</v>
      </c>
      <c r="G1090" s="83">
        <v>0</v>
      </c>
      <c r="H1090" s="83">
        <v>0</v>
      </c>
      <c r="I1090" s="83">
        <v>8.1</v>
      </c>
      <c r="J1090" s="83">
        <v>104.8</v>
      </c>
      <c r="K1090" s="83">
        <v>1.6</v>
      </c>
      <c r="L1090" s="83">
        <v>0</v>
      </c>
      <c r="M1090" s="83">
        <v>6.4263636363636403</v>
      </c>
      <c r="N1090" s="83">
        <v>0</v>
      </c>
      <c r="O1090" s="83">
        <v>0</v>
      </c>
      <c r="P1090" s="83">
        <v>6.7936846276294096</v>
      </c>
      <c r="Q1090" s="83">
        <v>0</v>
      </c>
      <c r="R1090" s="83">
        <v>0</v>
      </c>
      <c r="S1090" s="83">
        <v>0</v>
      </c>
      <c r="T1090" s="83">
        <v>14.734</v>
      </c>
      <c r="U1090" s="83">
        <v>13.3</v>
      </c>
      <c r="V1090" s="83">
        <v>17329.039334501002</v>
      </c>
      <c r="W1090" s="83">
        <v>0</v>
      </c>
      <c r="X1090" s="83">
        <v>0</v>
      </c>
      <c r="Y1090" s="83">
        <v>387233.43414755299</v>
      </c>
      <c r="Z1090" s="83">
        <v>0</v>
      </c>
      <c r="AA1090" s="83">
        <v>8886.4650656400008</v>
      </c>
      <c r="AB1090" s="83">
        <v>0</v>
      </c>
      <c r="AC1090" s="83">
        <v>0</v>
      </c>
      <c r="AD1090" s="83">
        <v>0</v>
      </c>
      <c r="AE1090" s="83">
        <v>155394.58034736</v>
      </c>
      <c r="AF1090" s="83">
        <v>0</v>
      </c>
      <c r="AG1090" s="83">
        <v>0</v>
      </c>
      <c r="AH1090" s="83">
        <v>0</v>
      </c>
      <c r="AI1090" s="83">
        <v>17441.763234534599</v>
      </c>
      <c r="AJ1090" s="83">
        <v>0</v>
      </c>
      <c r="AK1090" s="83">
        <v>303262.258821022</v>
      </c>
      <c r="AL1090" s="83">
        <v>0</v>
      </c>
      <c r="AM1090" s="83">
        <v>0</v>
      </c>
      <c r="AN1090" s="83">
        <v>889547.54095060995</v>
      </c>
      <c r="AO1090" s="83">
        <v>0.417515088697891</v>
      </c>
      <c r="AP1090" s="83">
        <v>469.35668919023198</v>
      </c>
    </row>
    <row r="1091" spans="1:42" x14ac:dyDescent="0.2">
      <c r="A1091" s="83" t="s">
        <v>387</v>
      </c>
      <c r="B1091" s="83">
        <v>2022</v>
      </c>
      <c r="C1091" s="83" t="s">
        <v>355</v>
      </c>
      <c r="D1091" s="83" t="s">
        <v>297</v>
      </c>
      <c r="E1091" s="83">
        <v>0</v>
      </c>
      <c r="F1091" s="83">
        <v>307.5</v>
      </c>
      <c r="G1091" s="83">
        <v>0</v>
      </c>
      <c r="H1091" s="83">
        <v>0</v>
      </c>
      <c r="I1091" s="83">
        <v>8.1</v>
      </c>
      <c r="J1091" s="83">
        <v>104.8</v>
      </c>
      <c r="K1091" s="83">
        <v>1.6</v>
      </c>
      <c r="L1091" s="83">
        <v>0</v>
      </c>
      <c r="M1091" s="83">
        <v>8.7609090909090899</v>
      </c>
      <c r="N1091" s="83">
        <v>0</v>
      </c>
      <c r="O1091" s="83">
        <v>0</v>
      </c>
      <c r="P1091" s="83">
        <v>6.7936846276294096</v>
      </c>
      <c r="Q1091" s="83">
        <v>0</v>
      </c>
      <c r="R1091" s="83">
        <v>0</v>
      </c>
      <c r="S1091" s="83">
        <v>0</v>
      </c>
      <c r="T1091" s="83">
        <v>14.734</v>
      </c>
      <c r="U1091" s="83">
        <v>13.3</v>
      </c>
      <c r="V1091" s="83">
        <v>266.31243740307298</v>
      </c>
      <c r="W1091" s="83">
        <v>0</v>
      </c>
      <c r="X1091" s="83">
        <v>0</v>
      </c>
      <c r="Y1091" s="83">
        <v>896951.09464226395</v>
      </c>
      <c r="Z1091" s="83">
        <v>0</v>
      </c>
      <c r="AA1091" s="83">
        <v>12114.707007720001</v>
      </c>
      <c r="AB1091" s="83">
        <v>0</v>
      </c>
      <c r="AC1091" s="83">
        <v>0</v>
      </c>
      <c r="AD1091" s="83">
        <v>0</v>
      </c>
      <c r="AE1091" s="83">
        <v>155394.58034736</v>
      </c>
      <c r="AF1091" s="83">
        <v>0</v>
      </c>
      <c r="AG1091" s="83">
        <v>0</v>
      </c>
      <c r="AH1091" s="83">
        <v>0</v>
      </c>
      <c r="AI1091" s="83">
        <v>17198.269592157001</v>
      </c>
      <c r="AJ1091" s="83">
        <v>0</v>
      </c>
      <c r="AK1091" s="83">
        <v>306481.91362037801</v>
      </c>
      <c r="AL1091" s="83">
        <v>0</v>
      </c>
      <c r="AM1091" s="83">
        <v>0</v>
      </c>
      <c r="AN1091" s="83">
        <v>1388406.87764728</v>
      </c>
      <c r="AO1091" s="83">
        <v>0.96709267024329004</v>
      </c>
      <c r="AP1091" s="83">
        <v>696.54845839000097</v>
      </c>
    </row>
    <row r="1092" spans="1:42" x14ac:dyDescent="0.2">
      <c r="A1092" s="83" t="s">
        <v>387</v>
      </c>
      <c r="B1092" s="83">
        <v>2024</v>
      </c>
      <c r="C1092" s="83" t="s">
        <v>355</v>
      </c>
      <c r="D1092" s="83" t="s">
        <v>297</v>
      </c>
      <c r="E1092" s="83">
        <v>0</v>
      </c>
      <c r="F1092" s="83">
        <v>307.5</v>
      </c>
      <c r="G1092" s="83">
        <v>0</v>
      </c>
      <c r="H1092" s="83">
        <v>0</v>
      </c>
      <c r="I1092" s="83">
        <v>8.1</v>
      </c>
      <c r="J1092" s="83">
        <v>104.8</v>
      </c>
      <c r="K1092" s="83">
        <v>1.6</v>
      </c>
      <c r="L1092" s="83">
        <v>0</v>
      </c>
      <c r="M1092" s="83">
        <v>12.603636363636401</v>
      </c>
      <c r="N1092" s="83">
        <v>0</v>
      </c>
      <c r="O1092" s="83">
        <v>0</v>
      </c>
      <c r="P1092" s="83">
        <v>6.7936846276294096</v>
      </c>
      <c r="Q1092" s="83">
        <v>0</v>
      </c>
      <c r="R1092" s="83">
        <v>0</v>
      </c>
      <c r="S1092" s="83">
        <v>0</v>
      </c>
      <c r="T1092" s="83">
        <v>18.303999999999998</v>
      </c>
      <c r="U1092" s="83">
        <v>13.3</v>
      </c>
      <c r="V1092" s="83">
        <v>266.31243740307298</v>
      </c>
      <c r="W1092" s="83">
        <v>0</v>
      </c>
      <c r="X1092" s="83">
        <v>0</v>
      </c>
      <c r="Y1092" s="83">
        <v>1320769.12079669</v>
      </c>
      <c r="Z1092" s="83">
        <v>0</v>
      </c>
      <c r="AA1092" s="83">
        <v>17428.48375584</v>
      </c>
      <c r="AB1092" s="83">
        <v>0</v>
      </c>
      <c r="AC1092" s="83">
        <v>0</v>
      </c>
      <c r="AD1092" s="83">
        <v>0</v>
      </c>
      <c r="AE1092" s="83">
        <v>193292.13897216</v>
      </c>
      <c r="AF1092" s="83">
        <v>0</v>
      </c>
      <c r="AG1092" s="83">
        <v>0</v>
      </c>
      <c r="AH1092" s="83">
        <v>0</v>
      </c>
      <c r="AI1092" s="83">
        <v>16958.707457586501</v>
      </c>
      <c r="AJ1092" s="83">
        <v>0</v>
      </c>
      <c r="AK1092" s="83">
        <v>304868.19661989302</v>
      </c>
      <c r="AL1092" s="83">
        <v>0</v>
      </c>
      <c r="AM1092" s="83">
        <v>0</v>
      </c>
      <c r="AN1092" s="83">
        <v>1853582.96003957</v>
      </c>
      <c r="AO1092" s="83">
        <v>1.4240532660429901</v>
      </c>
      <c r="AP1092" s="83">
        <v>768.27058553267398</v>
      </c>
    </row>
    <row r="1093" spans="1:42" x14ac:dyDescent="0.2">
      <c r="A1093" s="83" t="s">
        <v>387</v>
      </c>
      <c r="B1093" s="83">
        <v>2026</v>
      </c>
      <c r="C1093" s="83" t="s">
        <v>355</v>
      </c>
      <c r="D1093" s="83" t="s">
        <v>297</v>
      </c>
      <c r="E1093" s="83">
        <v>0</v>
      </c>
      <c r="F1093" s="83">
        <v>307.5</v>
      </c>
      <c r="G1093" s="83">
        <v>0</v>
      </c>
      <c r="H1093" s="83">
        <v>0</v>
      </c>
      <c r="I1093" s="83">
        <v>282.584811922683</v>
      </c>
      <c r="J1093" s="83">
        <v>104.8</v>
      </c>
      <c r="K1093" s="83">
        <v>1.6</v>
      </c>
      <c r="L1093" s="83">
        <v>0</v>
      </c>
      <c r="M1093" s="83">
        <v>18.912727272727299</v>
      </c>
      <c r="N1093" s="83">
        <v>0</v>
      </c>
      <c r="O1093" s="83">
        <v>0</v>
      </c>
      <c r="P1093" s="83">
        <v>6.7936846276294096</v>
      </c>
      <c r="Q1093" s="83">
        <v>0</v>
      </c>
      <c r="R1093" s="83">
        <v>0</v>
      </c>
      <c r="S1093" s="83">
        <v>0</v>
      </c>
      <c r="T1093" s="83">
        <v>18.303999999999998</v>
      </c>
      <c r="U1093" s="83">
        <v>13.3</v>
      </c>
      <c r="V1093" s="83">
        <v>0</v>
      </c>
      <c r="W1093" s="83">
        <v>0</v>
      </c>
      <c r="X1093" s="83">
        <v>0</v>
      </c>
      <c r="Y1093" s="83">
        <v>1582266.4876538001</v>
      </c>
      <c r="Z1093" s="83">
        <v>0</v>
      </c>
      <c r="AA1093" s="83">
        <v>26152.78246224</v>
      </c>
      <c r="AB1093" s="83">
        <v>0</v>
      </c>
      <c r="AC1093" s="83">
        <v>0</v>
      </c>
      <c r="AD1093" s="83">
        <v>0</v>
      </c>
      <c r="AE1093" s="83">
        <v>193292.13897216</v>
      </c>
      <c r="AF1093" s="83">
        <v>0</v>
      </c>
      <c r="AG1093" s="83">
        <v>0</v>
      </c>
      <c r="AH1093" s="83">
        <v>0</v>
      </c>
      <c r="AI1093" s="83">
        <v>626631.25179299305</v>
      </c>
      <c r="AJ1093" s="83">
        <v>0</v>
      </c>
      <c r="AK1093" s="83">
        <v>298436.87491006101</v>
      </c>
      <c r="AL1093" s="83">
        <v>0</v>
      </c>
      <c r="AM1093" s="83">
        <v>0</v>
      </c>
      <c r="AN1093" s="83">
        <v>2726779.5357912499</v>
      </c>
      <c r="AO1093" s="83">
        <v>1.70599972698833</v>
      </c>
      <c r="AP1093" s="83">
        <v>625.64637316499602</v>
      </c>
    </row>
    <row r="1094" spans="1:42" x14ac:dyDescent="0.2">
      <c r="A1094" s="83" t="s">
        <v>387</v>
      </c>
      <c r="B1094" s="83">
        <v>2028</v>
      </c>
      <c r="C1094" s="83" t="s">
        <v>355</v>
      </c>
      <c r="D1094" s="83" t="s">
        <v>297</v>
      </c>
      <c r="E1094" s="83">
        <v>0</v>
      </c>
      <c r="F1094" s="83">
        <v>307.5</v>
      </c>
      <c r="G1094" s="83">
        <v>0</v>
      </c>
      <c r="H1094" s="83">
        <v>0</v>
      </c>
      <c r="I1094" s="83">
        <v>979.09981017489497</v>
      </c>
      <c r="J1094" s="83">
        <v>104.8</v>
      </c>
      <c r="K1094" s="83">
        <v>1.6</v>
      </c>
      <c r="L1094" s="83">
        <v>0</v>
      </c>
      <c r="M1094" s="83">
        <v>28.494545454545499</v>
      </c>
      <c r="N1094" s="83">
        <v>0</v>
      </c>
      <c r="O1094" s="83">
        <v>0</v>
      </c>
      <c r="P1094" s="83">
        <v>8.8914846276294099</v>
      </c>
      <c r="Q1094" s="83">
        <v>0</v>
      </c>
      <c r="R1094" s="83">
        <v>0</v>
      </c>
      <c r="S1094" s="83">
        <v>0</v>
      </c>
      <c r="T1094" s="83">
        <v>18.303999999999998</v>
      </c>
      <c r="U1094" s="83">
        <v>13.3</v>
      </c>
      <c r="V1094" s="83">
        <v>385.99520000000001</v>
      </c>
      <c r="W1094" s="83">
        <v>0</v>
      </c>
      <c r="X1094" s="83">
        <v>0</v>
      </c>
      <c r="Y1094" s="83">
        <v>1519471.8656158999</v>
      </c>
      <c r="Z1094" s="83">
        <v>0</v>
      </c>
      <c r="AA1094" s="83">
        <v>39402.653984639997</v>
      </c>
      <c r="AB1094" s="83">
        <v>0</v>
      </c>
      <c r="AC1094" s="83">
        <v>0</v>
      </c>
      <c r="AD1094" s="83">
        <v>0</v>
      </c>
      <c r="AE1094" s="83">
        <v>193292.13897216</v>
      </c>
      <c r="AF1094" s="83">
        <v>0</v>
      </c>
      <c r="AG1094" s="83">
        <v>0</v>
      </c>
      <c r="AH1094" s="83">
        <v>0</v>
      </c>
      <c r="AI1094" s="83">
        <v>2184967.32567681</v>
      </c>
      <c r="AJ1094" s="83">
        <v>0</v>
      </c>
      <c r="AK1094" s="83">
        <v>281448.35780668398</v>
      </c>
      <c r="AL1094" s="83">
        <v>0</v>
      </c>
      <c r="AM1094" s="83">
        <v>0</v>
      </c>
      <c r="AN1094" s="83">
        <v>4218968.3372561904</v>
      </c>
      <c r="AO1094" s="83">
        <v>1.63829456550706</v>
      </c>
      <c r="AP1094" s="83">
        <v>388.31639266876402</v>
      </c>
    </row>
    <row r="1095" spans="1:42" x14ac:dyDescent="0.2">
      <c r="A1095" s="83" t="s">
        <v>387</v>
      </c>
      <c r="B1095" s="83">
        <v>2030</v>
      </c>
      <c r="C1095" s="83" t="s">
        <v>355</v>
      </c>
      <c r="D1095" s="83" t="s">
        <v>297</v>
      </c>
      <c r="E1095" s="83">
        <v>0</v>
      </c>
      <c r="F1095" s="83">
        <v>307.5</v>
      </c>
      <c r="G1095" s="83">
        <v>0</v>
      </c>
      <c r="H1095" s="83">
        <v>0</v>
      </c>
      <c r="I1095" s="83">
        <v>2540.88276923077</v>
      </c>
      <c r="J1095" s="83">
        <v>104.8</v>
      </c>
      <c r="K1095" s="83">
        <v>1.6</v>
      </c>
      <c r="L1095" s="83">
        <v>0</v>
      </c>
      <c r="M1095" s="83">
        <v>43.239090909090898</v>
      </c>
      <c r="N1095" s="83">
        <v>0</v>
      </c>
      <c r="O1095" s="83">
        <v>0</v>
      </c>
      <c r="P1095" s="83">
        <v>13.6263884441092</v>
      </c>
      <c r="Q1095" s="83">
        <v>0</v>
      </c>
      <c r="R1095" s="83">
        <v>0</v>
      </c>
      <c r="S1095" s="83">
        <v>0</v>
      </c>
      <c r="T1095" s="83">
        <v>18.303999999999998</v>
      </c>
      <c r="U1095" s="83">
        <v>13.3</v>
      </c>
      <c r="V1095" s="83">
        <v>2540.46892805267</v>
      </c>
      <c r="W1095" s="83">
        <v>0</v>
      </c>
      <c r="X1095" s="83">
        <v>0</v>
      </c>
      <c r="Y1095" s="83">
        <v>1409651.6658602499</v>
      </c>
      <c r="Z1095" s="83">
        <v>0</v>
      </c>
      <c r="AA1095" s="83">
        <v>59791.616624280003</v>
      </c>
      <c r="AB1095" s="83">
        <v>0</v>
      </c>
      <c r="AC1095" s="83">
        <v>0</v>
      </c>
      <c r="AD1095" s="83">
        <v>0</v>
      </c>
      <c r="AE1095" s="83">
        <v>193292.13897216</v>
      </c>
      <c r="AF1095" s="83">
        <v>0</v>
      </c>
      <c r="AG1095" s="83">
        <v>0</v>
      </c>
      <c r="AH1095" s="83">
        <v>0</v>
      </c>
      <c r="AI1095" s="83">
        <v>5642928.40090237</v>
      </c>
      <c r="AJ1095" s="83">
        <v>0</v>
      </c>
      <c r="AK1095" s="83">
        <v>285524.96999116498</v>
      </c>
      <c r="AL1095" s="83">
        <v>0</v>
      </c>
      <c r="AM1095" s="83">
        <v>0</v>
      </c>
      <c r="AN1095" s="83">
        <v>7593729.2612782801</v>
      </c>
      <c r="AO1095" s="83">
        <v>1.51988642613053</v>
      </c>
      <c r="AP1095" s="83">
        <v>200.15019943898801</v>
      </c>
    </row>
    <row r="1096" spans="1:42" x14ac:dyDescent="0.2">
      <c r="A1096" s="83" t="s">
        <v>387</v>
      </c>
      <c r="B1096" s="83">
        <v>2032</v>
      </c>
      <c r="C1096" s="83" t="s">
        <v>355</v>
      </c>
      <c r="D1096" s="83" t="s">
        <v>297</v>
      </c>
      <c r="E1096" s="83">
        <v>0</v>
      </c>
      <c r="F1096" s="83">
        <v>307.5</v>
      </c>
      <c r="G1096" s="83">
        <v>0</v>
      </c>
      <c r="H1096" s="83">
        <v>0</v>
      </c>
      <c r="I1096" s="83">
        <v>2540.88276923077</v>
      </c>
      <c r="J1096" s="83">
        <v>102.8</v>
      </c>
      <c r="K1096" s="83">
        <v>1.6</v>
      </c>
      <c r="L1096" s="83">
        <v>0</v>
      </c>
      <c r="M1096" s="83">
        <v>60.822727272727299</v>
      </c>
      <c r="N1096" s="83">
        <v>0</v>
      </c>
      <c r="O1096" s="83">
        <v>0</v>
      </c>
      <c r="P1096" s="83">
        <v>722.94827483454696</v>
      </c>
      <c r="Q1096" s="83">
        <v>0</v>
      </c>
      <c r="R1096" s="83">
        <v>0</v>
      </c>
      <c r="S1096" s="83">
        <v>0</v>
      </c>
      <c r="T1096" s="83">
        <v>18.303999999999998</v>
      </c>
      <c r="U1096" s="83">
        <v>13.3</v>
      </c>
      <c r="V1096" s="83">
        <v>897740.33136682794</v>
      </c>
      <c r="W1096" s="83">
        <v>0</v>
      </c>
      <c r="X1096" s="83">
        <v>0</v>
      </c>
      <c r="Y1096" s="83">
        <v>1194527.6118000001</v>
      </c>
      <c r="Z1096" s="83">
        <v>0</v>
      </c>
      <c r="AA1096" s="83">
        <v>84106.513681800003</v>
      </c>
      <c r="AB1096" s="83">
        <v>0</v>
      </c>
      <c r="AC1096" s="83">
        <v>0</v>
      </c>
      <c r="AD1096" s="83">
        <v>0</v>
      </c>
      <c r="AE1096" s="83">
        <v>193292.13897216</v>
      </c>
      <c r="AF1096" s="83">
        <v>0</v>
      </c>
      <c r="AG1096" s="83">
        <v>0</v>
      </c>
      <c r="AH1096" s="83">
        <v>0</v>
      </c>
      <c r="AI1096" s="83">
        <v>5622538.16384889</v>
      </c>
      <c r="AJ1096" s="83">
        <v>0</v>
      </c>
      <c r="AK1096" s="83">
        <v>293216.84934813803</v>
      </c>
      <c r="AL1096" s="83">
        <v>0</v>
      </c>
      <c r="AM1096" s="83">
        <v>0</v>
      </c>
      <c r="AN1096" s="83">
        <v>8285421.6090178099</v>
      </c>
      <c r="AO1096" s="83">
        <v>1.28793967104276</v>
      </c>
      <c r="AP1096" s="83">
        <v>155.44648562494001</v>
      </c>
    </row>
    <row r="1097" spans="1:42" x14ac:dyDescent="0.2">
      <c r="A1097" s="83" t="s">
        <v>387</v>
      </c>
      <c r="B1097" s="83">
        <v>2034</v>
      </c>
      <c r="C1097" s="83" t="s">
        <v>355</v>
      </c>
      <c r="D1097" s="83" t="s">
        <v>297</v>
      </c>
      <c r="E1097" s="83">
        <v>0</v>
      </c>
      <c r="F1097" s="83">
        <v>307.5</v>
      </c>
      <c r="G1097" s="83">
        <v>0</v>
      </c>
      <c r="H1097" s="83">
        <v>0</v>
      </c>
      <c r="I1097" s="83">
        <v>2540.88276923077</v>
      </c>
      <c r="J1097" s="83">
        <v>102.8</v>
      </c>
      <c r="K1097" s="83">
        <v>1.6</v>
      </c>
      <c r="L1097" s="83">
        <v>0</v>
      </c>
      <c r="M1097" s="83">
        <v>79.296363636363594</v>
      </c>
      <c r="N1097" s="83">
        <v>0</v>
      </c>
      <c r="O1097" s="83">
        <v>0</v>
      </c>
      <c r="P1097" s="83">
        <v>760.84095005959</v>
      </c>
      <c r="Q1097" s="83">
        <v>0</v>
      </c>
      <c r="R1097" s="83">
        <v>0</v>
      </c>
      <c r="S1097" s="83">
        <v>0</v>
      </c>
      <c r="T1097" s="83">
        <v>18.303999999999998</v>
      </c>
      <c r="U1097" s="83">
        <v>13.3</v>
      </c>
      <c r="V1097" s="83">
        <v>393713.15823189402</v>
      </c>
      <c r="W1097" s="83">
        <v>0</v>
      </c>
      <c r="X1097" s="83">
        <v>0</v>
      </c>
      <c r="Y1097" s="83">
        <v>1319456.2518</v>
      </c>
      <c r="Z1097" s="83">
        <v>0</v>
      </c>
      <c r="AA1097" s="83">
        <v>109652.11512456</v>
      </c>
      <c r="AB1097" s="83">
        <v>0</v>
      </c>
      <c r="AC1097" s="83">
        <v>0</v>
      </c>
      <c r="AD1097" s="83">
        <v>0</v>
      </c>
      <c r="AE1097" s="83">
        <v>193292.13897216</v>
      </c>
      <c r="AF1097" s="83">
        <v>0</v>
      </c>
      <c r="AG1097" s="83">
        <v>0</v>
      </c>
      <c r="AH1097" s="83">
        <v>0</v>
      </c>
      <c r="AI1097" s="83">
        <v>5495686.5489286296</v>
      </c>
      <c r="AJ1097" s="83">
        <v>0</v>
      </c>
      <c r="AK1097" s="83">
        <v>279341.97379542497</v>
      </c>
      <c r="AL1097" s="83">
        <v>0</v>
      </c>
      <c r="AM1097" s="83">
        <v>0</v>
      </c>
      <c r="AN1097" s="83">
        <v>7791142.1868526703</v>
      </c>
      <c r="AO1097" s="83">
        <v>1.42263773069076</v>
      </c>
      <c r="AP1097" s="83">
        <v>182.59681271013301</v>
      </c>
    </row>
    <row r="1098" spans="1:42" x14ac:dyDescent="0.2">
      <c r="A1098" s="83" t="s">
        <v>387</v>
      </c>
      <c r="B1098" s="83">
        <v>2036</v>
      </c>
      <c r="C1098" s="83" t="s">
        <v>355</v>
      </c>
      <c r="D1098" s="83" t="s">
        <v>297</v>
      </c>
      <c r="E1098" s="83">
        <v>0</v>
      </c>
      <c r="F1098" s="83">
        <v>307.5</v>
      </c>
      <c r="G1098" s="83">
        <v>0</v>
      </c>
      <c r="H1098" s="83">
        <v>0</v>
      </c>
      <c r="I1098" s="83">
        <v>2540.88276923077</v>
      </c>
      <c r="J1098" s="83">
        <v>102.8</v>
      </c>
      <c r="K1098" s="83">
        <v>1.6</v>
      </c>
      <c r="L1098" s="83">
        <v>0</v>
      </c>
      <c r="M1098" s="83">
        <v>96.499090909090896</v>
      </c>
      <c r="N1098" s="83">
        <v>0</v>
      </c>
      <c r="O1098" s="83">
        <v>0</v>
      </c>
      <c r="P1098" s="83">
        <v>754.04726543196</v>
      </c>
      <c r="Q1098" s="83">
        <v>0</v>
      </c>
      <c r="R1098" s="83">
        <v>0</v>
      </c>
      <c r="S1098" s="83">
        <v>0</v>
      </c>
      <c r="T1098" s="83">
        <v>18.303999999999998</v>
      </c>
      <c r="U1098" s="83">
        <v>13.3</v>
      </c>
      <c r="V1098" s="83">
        <v>269792.34260914399</v>
      </c>
      <c r="W1098" s="83">
        <v>0</v>
      </c>
      <c r="X1098" s="83">
        <v>0</v>
      </c>
      <c r="Y1098" s="83">
        <v>1319456.2518</v>
      </c>
      <c r="Z1098" s="83">
        <v>0</v>
      </c>
      <c r="AA1098" s="83">
        <v>133440.28579043999</v>
      </c>
      <c r="AB1098" s="83">
        <v>0</v>
      </c>
      <c r="AC1098" s="83">
        <v>0</v>
      </c>
      <c r="AD1098" s="83">
        <v>0</v>
      </c>
      <c r="AE1098" s="83">
        <v>193292.13897216</v>
      </c>
      <c r="AF1098" s="83">
        <v>0</v>
      </c>
      <c r="AG1098" s="83">
        <v>0</v>
      </c>
      <c r="AH1098" s="83">
        <v>0</v>
      </c>
      <c r="AI1098" s="83">
        <v>5466913.5526461098</v>
      </c>
      <c r="AJ1098" s="83">
        <v>0</v>
      </c>
      <c r="AK1098" s="83">
        <v>290050.36402365199</v>
      </c>
      <c r="AL1098" s="83">
        <v>0</v>
      </c>
      <c r="AM1098" s="83">
        <v>0</v>
      </c>
      <c r="AN1098" s="83">
        <v>7672944.9358415101</v>
      </c>
      <c r="AO1098" s="83">
        <v>1.42263773069076</v>
      </c>
      <c r="AP1098" s="83">
        <v>185.409610336886</v>
      </c>
    </row>
    <row r="1099" spans="1:42" x14ac:dyDescent="0.2">
      <c r="A1099" s="83" t="s">
        <v>387</v>
      </c>
      <c r="B1099" s="83">
        <v>2038</v>
      </c>
      <c r="C1099" s="83" t="s">
        <v>355</v>
      </c>
      <c r="D1099" s="83" t="s">
        <v>297</v>
      </c>
      <c r="E1099" s="83">
        <v>0</v>
      </c>
      <c r="F1099" s="83">
        <v>307.5</v>
      </c>
      <c r="G1099" s="83">
        <v>0</v>
      </c>
      <c r="H1099" s="83">
        <v>0</v>
      </c>
      <c r="I1099" s="83">
        <v>2540.88276923077</v>
      </c>
      <c r="J1099" s="83">
        <v>102.8</v>
      </c>
      <c r="K1099" s="83">
        <v>1.6</v>
      </c>
      <c r="L1099" s="83">
        <v>0</v>
      </c>
      <c r="M1099" s="83">
        <v>111.73363636363599</v>
      </c>
      <c r="N1099" s="83">
        <v>0</v>
      </c>
      <c r="O1099" s="83">
        <v>0</v>
      </c>
      <c r="P1099" s="83">
        <v>754.04726543196</v>
      </c>
      <c r="Q1099" s="83">
        <v>0</v>
      </c>
      <c r="R1099" s="83">
        <v>0</v>
      </c>
      <c r="S1099" s="83">
        <v>0</v>
      </c>
      <c r="T1099" s="83">
        <v>18.303999999999998</v>
      </c>
      <c r="U1099" s="83">
        <v>13.3</v>
      </c>
      <c r="V1099" s="83">
        <v>453347.68946964701</v>
      </c>
      <c r="W1099" s="83">
        <v>0</v>
      </c>
      <c r="X1099" s="83">
        <v>0</v>
      </c>
      <c r="Y1099" s="83">
        <v>1326245.8518000001</v>
      </c>
      <c r="Z1099" s="83">
        <v>0</v>
      </c>
      <c r="AA1099" s="83">
        <v>154506.82724891999</v>
      </c>
      <c r="AB1099" s="83">
        <v>0</v>
      </c>
      <c r="AC1099" s="83">
        <v>0</v>
      </c>
      <c r="AD1099" s="83">
        <v>0</v>
      </c>
      <c r="AE1099" s="83">
        <v>193292.13897216</v>
      </c>
      <c r="AF1099" s="83">
        <v>0</v>
      </c>
      <c r="AG1099" s="83">
        <v>0</v>
      </c>
      <c r="AH1099" s="83">
        <v>0</v>
      </c>
      <c r="AI1099" s="83">
        <v>5390903.8260921696</v>
      </c>
      <c r="AJ1099" s="83">
        <v>0</v>
      </c>
      <c r="AK1099" s="83">
        <v>288402.70077335101</v>
      </c>
      <c r="AL1099" s="83">
        <v>0</v>
      </c>
      <c r="AM1099" s="83">
        <v>0</v>
      </c>
      <c r="AN1099" s="83">
        <v>7806699.0343562402</v>
      </c>
      <c r="AO1099" s="83">
        <v>1.42995827741076</v>
      </c>
      <c r="AP1099" s="83">
        <v>183.170668052873</v>
      </c>
    </row>
    <row r="1100" spans="1:42" x14ac:dyDescent="0.2">
      <c r="A1100" s="83" t="s">
        <v>387</v>
      </c>
      <c r="B1100" s="83">
        <v>2040</v>
      </c>
      <c r="C1100" s="83" t="s">
        <v>355</v>
      </c>
      <c r="D1100" s="83" t="s">
        <v>297</v>
      </c>
      <c r="E1100" s="83">
        <v>0</v>
      </c>
      <c r="F1100" s="83">
        <v>307.5</v>
      </c>
      <c r="G1100" s="83">
        <v>0</v>
      </c>
      <c r="H1100" s="83">
        <v>0</v>
      </c>
      <c r="I1100" s="83">
        <v>2540.88276923077</v>
      </c>
      <c r="J1100" s="83">
        <v>102.8</v>
      </c>
      <c r="K1100" s="83">
        <v>1.6</v>
      </c>
      <c r="L1100" s="83">
        <v>0</v>
      </c>
      <c r="M1100" s="83">
        <v>125.385454545455</v>
      </c>
      <c r="N1100" s="83">
        <v>0</v>
      </c>
      <c r="O1100" s="83">
        <v>0</v>
      </c>
      <c r="P1100" s="83">
        <v>754.04726543196</v>
      </c>
      <c r="Q1100" s="83">
        <v>0</v>
      </c>
      <c r="R1100" s="83">
        <v>0</v>
      </c>
      <c r="S1100" s="83">
        <v>0</v>
      </c>
      <c r="T1100" s="83">
        <v>18.303999999999998</v>
      </c>
      <c r="U1100" s="83">
        <v>11.8</v>
      </c>
      <c r="V1100" s="83">
        <v>182650.60544509301</v>
      </c>
      <c r="W1100" s="83">
        <v>0</v>
      </c>
      <c r="X1100" s="83">
        <v>0</v>
      </c>
      <c r="Y1100" s="83">
        <v>1326245.8518000001</v>
      </c>
      <c r="Z1100" s="83">
        <v>0</v>
      </c>
      <c r="AA1100" s="83">
        <v>173384.75140944001</v>
      </c>
      <c r="AB1100" s="83">
        <v>0</v>
      </c>
      <c r="AC1100" s="83">
        <v>0</v>
      </c>
      <c r="AD1100" s="83">
        <v>0</v>
      </c>
      <c r="AE1100" s="83">
        <v>193292.13897216</v>
      </c>
      <c r="AF1100" s="83">
        <v>0</v>
      </c>
      <c r="AG1100" s="83">
        <v>0</v>
      </c>
      <c r="AH1100" s="83">
        <v>0</v>
      </c>
      <c r="AI1100" s="83">
        <v>5315619.0510452399</v>
      </c>
      <c r="AJ1100" s="83">
        <v>0</v>
      </c>
      <c r="AK1100" s="83">
        <v>286943.40444934898</v>
      </c>
      <c r="AL1100" s="83">
        <v>0</v>
      </c>
      <c r="AM1100" s="83">
        <v>0</v>
      </c>
      <c r="AN1100" s="83">
        <v>7478135.8031212799</v>
      </c>
      <c r="AO1100" s="83">
        <v>1.42995827741076</v>
      </c>
      <c r="AP1100" s="83">
        <v>191.21854898836</v>
      </c>
    </row>
    <row r="1101" spans="1:42" x14ac:dyDescent="0.2">
      <c r="A1101" s="83" t="s">
        <v>387</v>
      </c>
      <c r="B1101" s="83">
        <v>2042</v>
      </c>
      <c r="C1101" s="83" t="s">
        <v>355</v>
      </c>
      <c r="D1101" s="83" t="s">
        <v>297</v>
      </c>
      <c r="E1101" s="83">
        <v>0</v>
      </c>
      <c r="F1101" s="83">
        <v>307.5</v>
      </c>
      <c r="G1101" s="83">
        <v>0</v>
      </c>
      <c r="H1101" s="83">
        <v>0</v>
      </c>
      <c r="I1101" s="83">
        <v>2540.88276923077</v>
      </c>
      <c r="J1101" s="83">
        <v>98</v>
      </c>
      <c r="K1101" s="83">
        <v>1.6</v>
      </c>
      <c r="L1101" s="83">
        <v>0</v>
      </c>
      <c r="M1101" s="83">
        <v>138.190909090909</v>
      </c>
      <c r="N1101" s="83">
        <v>0</v>
      </c>
      <c r="O1101" s="83">
        <v>0</v>
      </c>
      <c r="P1101" s="83">
        <v>754.04726543196</v>
      </c>
      <c r="Q1101" s="83">
        <v>0</v>
      </c>
      <c r="R1101" s="83">
        <v>0</v>
      </c>
      <c r="S1101" s="83">
        <v>0</v>
      </c>
      <c r="T1101" s="83">
        <v>18.303999999999998</v>
      </c>
      <c r="U1101" s="83">
        <v>11.8</v>
      </c>
      <c r="V1101" s="83">
        <v>399093.24352036702</v>
      </c>
      <c r="W1101" s="83">
        <v>0</v>
      </c>
      <c r="X1101" s="83">
        <v>0</v>
      </c>
      <c r="Y1101" s="83">
        <v>1389000.0582000001</v>
      </c>
      <c r="Z1101" s="83">
        <v>0</v>
      </c>
      <c r="AA1101" s="83">
        <v>191092.3121556</v>
      </c>
      <c r="AB1101" s="83">
        <v>0</v>
      </c>
      <c r="AC1101" s="83">
        <v>0</v>
      </c>
      <c r="AD1101" s="83">
        <v>0</v>
      </c>
      <c r="AE1101" s="83">
        <v>193292.13897216</v>
      </c>
      <c r="AF1101" s="83">
        <v>0</v>
      </c>
      <c r="AG1101" s="83">
        <v>0</v>
      </c>
      <c r="AH1101" s="83">
        <v>0</v>
      </c>
      <c r="AI1101" s="83">
        <v>5241385.9738437599</v>
      </c>
      <c r="AJ1101" s="83">
        <v>0</v>
      </c>
      <c r="AK1101" s="83">
        <v>272269.83272042399</v>
      </c>
      <c r="AL1101" s="83">
        <v>0</v>
      </c>
      <c r="AM1101" s="83">
        <v>0</v>
      </c>
      <c r="AN1101" s="83">
        <v>7686133.5594123099</v>
      </c>
      <c r="AO1101" s="83">
        <v>1.49761986275124</v>
      </c>
      <c r="AP1101" s="83">
        <v>194.84697360186701</v>
      </c>
    </row>
    <row r="1102" spans="1:42" x14ac:dyDescent="0.2">
      <c r="A1102" s="83" t="s">
        <v>387</v>
      </c>
      <c r="B1102" s="83">
        <v>2044</v>
      </c>
      <c r="C1102" s="83" t="s">
        <v>355</v>
      </c>
      <c r="D1102" s="83" t="s">
        <v>297</v>
      </c>
      <c r="E1102" s="83">
        <v>0</v>
      </c>
      <c r="F1102" s="83">
        <v>0</v>
      </c>
      <c r="G1102" s="83">
        <v>0</v>
      </c>
      <c r="H1102" s="83">
        <v>0</v>
      </c>
      <c r="I1102" s="83">
        <v>2540.88276923077</v>
      </c>
      <c r="J1102" s="83">
        <v>98</v>
      </c>
      <c r="K1102" s="83">
        <v>1.6</v>
      </c>
      <c r="L1102" s="83">
        <v>0</v>
      </c>
      <c r="M1102" s="83">
        <v>139.24818181818199</v>
      </c>
      <c r="N1102" s="83">
        <v>0</v>
      </c>
      <c r="O1102" s="83">
        <v>0</v>
      </c>
      <c r="P1102" s="83">
        <v>751.94946543195999</v>
      </c>
      <c r="Q1102" s="83">
        <v>0</v>
      </c>
      <c r="R1102" s="83">
        <v>0</v>
      </c>
      <c r="S1102" s="83">
        <v>0</v>
      </c>
      <c r="T1102" s="83">
        <v>18.303999999999998</v>
      </c>
      <c r="U1102" s="83">
        <v>11.8</v>
      </c>
      <c r="V1102" s="83">
        <v>437749.81394458102</v>
      </c>
      <c r="W1102" s="83">
        <v>0</v>
      </c>
      <c r="X1102" s="83">
        <v>0</v>
      </c>
      <c r="Y1102" s="83">
        <v>0</v>
      </c>
      <c r="Z1102" s="83">
        <v>0</v>
      </c>
      <c r="AA1102" s="83">
        <v>190043.09159587999</v>
      </c>
      <c r="AB1102" s="83">
        <v>0</v>
      </c>
      <c r="AC1102" s="83">
        <v>0</v>
      </c>
      <c r="AD1102" s="83">
        <v>0</v>
      </c>
      <c r="AE1102" s="83">
        <v>193292.13897216</v>
      </c>
      <c r="AF1102" s="83">
        <v>0</v>
      </c>
      <c r="AG1102" s="83">
        <v>0</v>
      </c>
      <c r="AH1102" s="83">
        <v>0</v>
      </c>
      <c r="AI1102" s="83">
        <v>5168043.8000560496</v>
      </c>
      <c r="AJ1102" s="83">
        <v>0</v>
      </c>
      <c r="AK1102" s="83">
        <v>261018.086711382</v>
      </c>
      <c r="AL1102" s="83">
        <v>0</v>
      </c>
      <c r="AM1102" s="83">
        <v>0</v>
      </c>
      <c r="AN1102" s="83">
        <v>6250146.9312800504</v>
      </c>
      <c r="AO1102" s="83">
        <v>0</v>
      </c>
      <c r="AP1102" s="83">
        <v>0</v>
      </c>
    </row>
    <row r="1103" spans="1:42" x14ac:dyDescent="0.2">
      <c r="A1103" s="83" t="s">
        <v>387</v>
      </c>
      <c r="B1103" s="83">
        <v>2046</v>
      </c>
      <c r="C1103" s="83" t="s">
        <v>355</v>
      </c>
      <c r="D1103" s="83" t="s">
        <v>297</v>
      </c>
      <c r="E1103" s="83">
        <v>0</v>
      </c>
      <c r="F1103" s="83">
        <v>0</v>
      </c>
      <c r="G1103" s="83">
        <v>0</v>
      </c>
      <c r="H1103" s="83">
        <v>0</v>
      </c>
      <c r="I1103" s="83">
        <v>2540.88276923077</v>
      </c>
      <c r="J1103" s="83">
        <v>98</v>
      </c>
      <c r="K1103" s="83">
        <v>1.6</v>
      </c>
      <c r="L1103" s="83">
        <v>0</v>
      </c>
      <c r="M1103" s="83">
        <v>140.34181818181801</v>
      </c>
      <c r="N1103" s="83">
        <v>0</v>
      </c>
      <c r="O1103" s="83">
        <v>0</v>
      </c>
      <c r="P1103" s="83">
        <v>747.21456161548099</v>
      </c>
      <c r="Q1103" s="83">
        <v>0</v>
      </c>
      <c r="R1103" s="83">
        <v>0</v>
      </c>
      <c r="S1103" s="83">
        <v>0</v>
      </c>
      <c r="T1103" s="83">
        <v>18.303999999999998</v>
      </c>
      <c r="U1103" s="83">
        <v>11.8</v>
      </c>
      <c r="V1103" s="83">
        <v>304108.22336111899</v>
      </c>
      <c r="W1103" s="83">
        <v>0</v>
      </c>
      <c r="X1103" s="83">
        <v>0</v>
      </c>
      <c r="Y1103" s="83">
        <v>0</v>
      </c>
      <c r="Z1103" s="83">
        <v>0</v>
      </c>
      <c r="AA1103" s="83">
        <v>194066.61917856001</v>
      </c>
      <c r="AB1103" s="83">
        <v>0</v>
      </c>
      <c r="AC1103" s="83">
        <v>0</v>
      </c>
      <c r="AD1103" s="83">
        <v>0</v>
      </c>
      <c r="AE1103" s="83">
        <v>193292.13897216</v>
      </c>
      <c r="AF1103" s="83">
        <v>0</v>
      </c>
      <c r="AG1103" s="83">
        <v>0</v>
      </c>
      <c r="AH1103" s="83">
        <v>0</v>
      </c>
      <c r="AI1103" s="83">
        <v>5085132.2833573297</v>
      </c>
      <c r="AJ1103" s="83">
        <v>0</v>
      </c>
      <c r="AK1103" s="83">
        <v>269335.64011428098</v>
      </c>
      <c r="AL1103" s="83">
        <v>0</v>
      </c>
      <c r="AM1103" s="83">
        <v>0</v>
      </c>
      <c r="AN1103" s="83">
        <v>6045934.9049834497</v>
      </c>
      <c r="AO1103" s="83">
        <v>0</v>
      </c>
      <c r="AP1103" s="83">
        <v>0</v>
      </c>
    </row>
    <row r="1104" spans="1:42" x14ac:dyDescent="0.2">
      <c r="A1104" s="83" t="s">
        <v>387</v>
      </c>
      <c r="B1104" s="83">
        <v>2048</v>
      </c>
      <c r="C1104" s="83" t="s">
        <v>355</v>
      </c>
      <c r="D1104" s="83" t="s">
        <v>297</v>
      </c>
      <c r="E1104" s="83">
        <v>0</v>
      </c>
      <c r="F1104" s="83">
        <v>0</v>
      </c>
      <c r="G1104" s="83">
        <v>0</v>
      </c>
      <c r="H1104" s="83">
        <v>0</v>
      </c>
      <c r="I1104" s="83">
        <v>2537.7827692307701</v>
      </c>
      <c r="J1104" s="83">
        <v>0</v>
      </c>
      <c r="K1104" s="83">
        <v>1.6</v>
      </c>
      <c r="L1104" s="83">
        <v>0</v>
      </c>
      <c r="M1104" s="83">
        <v>141.62090909090901</v>
      </c>
      <c r="N1104" s="83">
        <v>0</v>
      </c>
      <c r="O1104" s="83">
        <v>0</v>
      </c>
      <c r="P1104" s="83">
        <v>37.892675225043</v>
      </c>
      <c r="Q1104" s="83">
        <v>0</v>
      </c>
      <c r="R1104" s="83">
        <v>0</v>
      </c>
      <c r="S1104" s="83">
        <v>0</v>
      </c>
      <c r="T1104" s="83">
        <v>18.303999999999998</v>
      </c>
      <c r="U1104" s="83">
        <v>11.8</v>
      </c>
      <c r="V1104" s="83">
        <v>0</v>
      </c>
      <c r="W1104" s="83">
        <v>0</v>
      </c>
      <c r="X1104" s="83">
        <v>0</v>
      </c>
      <c r="Y1104" s="83">
        <v>0</v>
      </c>
      <c r="Z1104" s="83">
        <v>0</v>
      </c>
      <c r="AA1104" s="83">
        <v>195835.36388747999</v>
      </c>
      <c r="AB1104" s="83">
        <v>0</v>
      </c>
      <c r="AC1104" s="83">
        <v>0</v>
      </c>
      <c r="AD1104" s="83">
        <v>0</v>
      </c>
      <c r="AE1104" s="83">
        <v>193292.13897216</v>
      </c>
      <c r="AF1104" s="83">
        <v>0</v>
      </c>
      <c r="AG1104" s="83">
        <v>0</v>
      </c>
      <c r="AH1104" s="83">
        <v>0</v>
      </c>
      <c r="AI1104" s="83">
        <v>4986306.4770140201</v>
      </c>
      <c r="AJ1104" s="83">
        <v>0</v>
      </c>
      <c r="AK1104" s="83">
        <v>0</v>
      </c>
      <c r="AL1104" s="83">
        <v>0</v>
      </c>
      <c r="AM1104" s="83">
        <v>0</v>
      </c>
      <c r="AN1104" s="83">
        <v>5375433.97987366</v>
      </c>
      <c r="AO1104" s="83">
        <v>0</v>
      </c>
      <c r="AP1104" s="83">
        <v>0</v>
      </c>
    </row>
    <row r="1105" spans="1:42" x14ac:dyDescent="0.2">
      <c r="A1105" s="83" t="s">
        <v>387</v>
      </c>
      <c r="B1105" s="83">
        <v>2050</v>
      </c>
      <c r="C1105" s="83" t="s">
        <v>355</v>
      </c>
      <c r="D1105" s="83" t="s">
        <v>297</v>
      </c>
      <c r="E1105" s="83">
        <v>0</v>
      </c>
      <c r="F1105" s="83">
        <v>0</v>
      </c>
      <c r="G1105" s="83">
        <v>0</v>
      </c>
      <c r="H1105" s="83">
        <v>268.98254016980098</v>
      </c>
      <c r="I1105" s="83">
        <v>2532.7827692307701</v>
      </c>
      <c r="J1105" s="83">
        <v>0</v>
      </c>
      <c r="K1105" s="83">
        <v>1.6</v>
      </c>
      <c r="L1105" s="83">
        <v>0</v>
      </c>
      <c r="M1105" s="83">
        <v>142.80636363636401</v>
      </c>
      <c r="N1105" s="83">
        <v>0</v>
      </c>
      <c r="O1105" s="83">
        <v>0</v>
      </c>
      <c r="P1105" s="83">
        <v>0</v>
      </c>
      <c r="Q1105" s="83">
        <v>0</v>
      </c>
      <c r="R1105" s="83">
        <v>0</v>
      </c>
      <c r="S1105" s="83">
        <v>0</v>
      </c>
      <c r="T1105" s="83">
        <v>18.303999999999998</v>
      </c>
      <c r="U1105" s="83">
        <v>5.8</v>
      </c>
      <c r="V1105" s="83">
        <v>0</v>
      </c>
      <c r="W1105" s="83">
        <v>0</v>
      </c>
      <c r="X1105" s="83">
        <v>0</v>
      </c>
      <c r="Y1105" s="83">
        <v>0</v>
      </c>
      <c r="Z1105" s="83">
        <v>0</v>
      </c>
      <c r="AA1105" s="83">
        <v>197474.62692971999</v>
      </c>
      <c r="AB1105" s="83">
        <v>0</v>
      </c>
      <c r="AC1105" s="83">
        <v>23562.870518874599</v>
      </c>
      <c r="AD1105" s="83">
        <v>0</v>
      </c>
      <c r="AE1105" s="83">
        <v>193292.13897216</v>
      </c>
      <c r="AF1105" s="83">
        <v>0</v>
      </c>
      <c r="AG1105" s="83">
        <v>0</v>
      </c>
      <c r="AH1105" s="83">
        <v>0</v>
      </c>
      <c r="AI1105" s="83">
        <v>4882528.3194447896</v>
      </c>
      <c r="AJ1105" s="83">
        <v>0</v>
      </c>
      <c r="AK1105" s="83">
        <v>0</v>
      </c>
      <c r="AL1105" s="83">
        <v>0</v>
      </c>
      <c r="AM1105" s="83">
        <v>0</v>
      </c>
      <c r="AN1105" s="83">
        <v>5296857.9558655499</v>
      </c>
      <c r="AO1105" s="83">
        <v>1.3682958910310501E-2</v>
      </c>
      <c r="AP1105" s="83">
        <v>2.5832217938105102</v>
      </c>
    </row>
    <row r="1106" spans="1:42" x14ac:dyDescent="0.2">
      <c r="A1106" s="83" t="s">
        <v>388</v>
      </c>
      <c r="B1106" s="83">
        <v>2020</v>
      </c>
      <c r="C1106" s="83" t="s">
        <v>355</v>
      </c>
      <c r="D1106" s="83" t="s">
        <v>297</v>
      </c>
      <c r="E1106" s="83">
        <v>0</v>
      </c>
      <c r="F1106" s="83">
        <v>0</v>
      </c>
      <c r="G1106" s="83">
        <v>0</v>
      </c>
      <c r="H1106" s="83">
        <v>489</v>
      </c>
      <c r="I1106" s="83">
        <v>23.671143170856801</v>
      </c>
      <c r="J1106" s="83">
        <v>0</v>
      </c>
      <c r="K1106" s="83">
        <v>13.4</v>
      </c>
      <c r="L1106" s="83">
        <v>1402.8</v>
      </c>
      <c r="M1106" s="83">
        <v>7.2781818181818201</v>
      </c>
      <c r="N1106" s="83">
        <v>0</v>
      </c>
      <c r="O1106" s="83">
        <v>0</v>
      </c>
      <c r="P1106" s="83">
        <v>0</v>
      </c>
      <c r="Q1106" s="83">
        <v>0</v>
      </c>
      <c r="R1106" s="83">
        <v>0</v>
      </c>
      <c r="S1106" s="83">
        <v>0</v>
      </c>
      <c r="T1106" s="83">
        <v>0</v>
      </c>
      <c r="U1106" s="83">
        <v>49.1</v>
      </c>
      <c r="V1106" s="83">
        <v>0</v>
      </c>
      <c r="W1106" s="83">
        <v>43022.73216</v>
      </c>
      <c r="X1106" s="83">
        <v>0</v>
      </c>
      <c r="Y1106" s="83">
        <v>0</v>
      </c>
      <c r="Z1106" s="83">
        <v>0</v>
      </c>
      <c r="AA1106" s="83">
        <v>9855.7510736000004</v>
      </c>
      <c r="AB1106" s="83">
        <v>10506826.1088</v>
      </c>
      <c r="AC1106" s="83">
        <v>42836.4</v>
      </c>
      <c r="AD1106" s="83">
        <v>0</v>
      </c>
      <c r="AE1106" s="83">
        <v>0</v>
      </c>
      <c r="AF1106" s="83">
        <v>0</v>
      </c>
      <c r="AG1106" s="83">
        <v>0</v>
      </c>
      <c r="AH1106" s="83">
        <v>0</v>
      </c>
      <c r="AI1106" s="83">
        <v>49434.844613610003</v>
      </c>
      <c r="AJ1106" s="83">
        <v>0</v>
      </c>
      <c r="AK1106" s="83">
        <v>0</v>
      </c>
      <c r="AL1106" s="83">
        <v>0</v>
      </c>
      <c r="AM1106" s="83">
        <v>0</v>
      </c>
      <c r="AN1106" s="83">
        <v>10651975.836647199</v>
      </c>
      <c r="AO1106" s="83">
        <v>4.1390774809432802</v>
      </c>
      <c r="AP1106" s="83">
        <v>388.573682893941</v>
      </c>
    </row>
    <row r="1107" spans="1:42" x14ac:dyDescent="0.2">
      <c r="A1107" s="83" t="s">
        <v>388</v>
      </c>
      <c r="B1107" s="83">
        <v>2022</v>
      </c>
      <c r="C1107" s="83" t="s">
        <v>355</v>
      </c>
      <c r="D1107" s="83" t="s">
        <v>297</v>
      </c>
      <c r="E1107" s="83">
        <v>0</v>
      </c>
      <c r="F1107" s="83">
        <v>0</v>
      </c>
      <c r="G1107" s="83">
        <v>0</v>
      </c>
      <c r="H1107" s="83">
        <v>489</v>
      </c>
      <c r="I1107" s="83">
        <v>23.671143170856801</v>
      </c>
      <c r="J1107" s="83">
        <v>0</v>
      </c>
      <c r="K1107" s="83">
        <v>13.4</v>
      </c>
      <c r="L1107" s="83">
        <v>1402.8</v>
      </c>
      <c r="M1107" s="83">
        <v>8.7554545454545494</v>
      </c>
      <c r="N1107" s="83">
        <v>0</v>
      </c>
      <c r="O1107" s="83">
        <v>0</v>
      </c>
      <c r="P1107" s="83">
        <v>0</v>
      </c>
      <c r="Q1107" s="83">
        <v>0</v>
      </c>
      <c r="R1107" s="83">
        <v>0</v>
      </c>
      <c r="S1107" s="83">
        <v>0</v>
      </c>
      <c r="T1107" s="83">
        <v>0</v>
      </c>
      <c r="U1107" s="83">
        <v>49.1</v>
      </c>
      <c r="V1107" s="83">
        <v>0</v>
      </c>
      <c r="W1107" s="83">
        <v>43022.73216</v>
      </c>
      <c r="X1107" s="83">
        <v>0</v>
      </c>
      <c r="Y1107" s="83">
        <v>0</v>
      </c>
      <c r="Z1107" s="83">
        <v>0</v>
      </c>
      <c r="AA1107" s="83">
        <v>11856.2001736</v>
      </c>
      <c r="AB1107" s="83">
        <v>10152239.476704299</v>
      </c>
      <c r="AC1107" s="83">
        <v>42836.4</v>
      </c>
      <c r="AD1107" s="83">
        <v>0</v>
      </c>
      <c r="AE1107" s="83">
        <v>0</v>
      </c>
      <c r="AF1107" s="83">
        <v>0</v>
      </c>
      <c r="AG1107" s="83">
        <v>0</v>
      </c>
      <c r="AH1107" s="83">
        <v>0</v>
      </c>
      <c r="AI1107" s="83">
        <v>49401.236132033897</v>
      </c>
      <c r="AJ1107" s="83">
        <v>0</v>
      </c>
      <c r="AK1107" s="83">
        <v>0</v>
      </c>
      <c r="AL1107" s="83">
        <v>0</v>
      </c>
      <c r="AM1107" s="83">
        <v>0</v>
      </c>
      <c r="AN1107" s="83">
        <v>10299356.045169899</v>
      </c>
      <c r="AO1107" s="83">
        <v>3.9582028399112898</v>
      </c>
      <c r="AP1107" s="83">
        <v>384.31556522094701</v>
      </c>
    </row>
    <row r="1108" spans="1:42" x14ac:dyDescent="0.2">
      <c r="A1108" s="83" t="s">
        <v>388</v>
      </c>
      <c r="B1108" s="83">
        <v>2024</v>
      </c>
      <c r="C1108" s="83" t="s">
        <v>355</v>
      </c>
      <c r="D1108" s="83" t="s">
        <v>297</v>
      </c>
      <c r="E1108" s="83">
        <v>0</v>
      </c>
      <c r="F1108" s="83">
        <v>0</v>
      </c>
      <c r="G1108" s="83">
        <v>0</v>
      </c>
      <c r="H1108" s="83">
        <v>489</v>
      </c>
      <c r="I1108" s="83">
        <v>23.671143170856801</v>
      </c>
      <c r="J1108" s="83">
        <v>0</v>
      </c>
      <c r="K1108" s="83">
        <v>13.4</v>
      </c>
      <c r="L1108" s="83">
        <v>1402.8</v>
      </c>
      <c r="M1108" s="83">
        <v>11.9</v>
      </c>
      <c r="N1108" s="83">
        <v>0</v>
      </c>
      <c r="O1108" s="83">
        <v>0</v>
      </c>
      <c r="P1108" s="83">
        <v>0</v>
      </c>
      <c r="Q1108" s="83">
        <v>0</v>
      </c>
      <c r="R1108" s="83">
        <v>0</v>
      </c>
      <c r="S1108" s="83">
        <v>0</v>
      </c>
      <c r="T1108" s="83">
        <v>0</v>
      </c>
      <c r="U1108" s="83">
        <v>49.1</v>
      </c>
      <c r="V1108" s="83">
        <v>0</v>
      </c>
      <c r="W1108" s="83">
        <v>43022.73216</v>
      </c>
      <c r="X1108" s="83">
        <v>0</v>
      </c>
      <c r="Y1108" s="83">
        <v>0</v>
      </c>
      <c r="Z1108" s="83">
        <v>0</v>
      </c>
      <c r="AA1108" s="83">
        <v>16114.386903999901</v>
      </c>
      <c r="AB1108" s="83">
        <v>9721462.7634388693</v>
      </c>
      <c r="AC1108" s="83">
        <v>42836.4</v>
      </c>
      <c r="AD1108" s="83">
        <v>0</v>
      </c>
      <c r="AE1108" s="83">
        <v>0</v>
      </c>
      <c r="AF1108" s="83">
        <v>0</v>
      </c>
      <c r="AG1108" s="83">
        <v>0</v>
      </c>
      <c r="AH1108" s="83">
        <v>0</v>
      </c>
      <c r="AI1108" s="83">
        <v>48714.924577688304</v>
      </c>
      <c r="AJ1108" s="83">
        <v>0</v>
      </c>
      <c r="AK1108" s="83">
        <v>0</v>
      </c>
      <c r="AL1108" s="83">
        <v>0</v>
      </c>
      <c r="AM1108" s="83">
        <v>0</v>
      </c>
      <c r="AN1108" s="83">
        <v>9872151.2070805505</v>
      </c>
      <c r="AO1108" s="83">
        <v>3.7387312712759799</v>
      </c>
      <c r="AP1108" s="83">
        <v>378.71495207594302</v>
      </c>
    </row>
    <row r="1109" spans="1:42" x14ac:dyDescent="0.2">
      <c r="A1109" s="83" t="s">
        <v>388</v>
      </c>
      <c r="B1109" s="83">
        <v>2026</v>
      </c>
      <c r="C1109" s="83" t="s">
        <v>355</v>
      </c>
      <c r="D1109" s="83" t="s">
        <v>297</v>
      </c>
      <c r="E1109" s="83">
        <v>0</v>
      </c>
      <c r="F1109" s="83">
        <v>0</v>
      </c>
      <c r="G1109" s="83">
        <v>0</v>
      </c>
      <c r="H1109" s="83">
        <v>489</v>
      </c>
      <c r="I1109" s="83">
        <v>23.671143170856801</v>
      </c>
      <c r="J1109" s="83">
        <v>0</v>
      </c>
      <c r="K1109" s="83">
        <v>13.4</v>
      </c>
      <c r="L1109" s="83">
        <v>1402.8</v>
      </c>
      <c r="M1109" s="83">
        <v>17.624545454545501</v>
      </c>
      <c r="N1109" s="83">
        <v>0</v>
      </c>
      <c r="O1109" s="83">
        <v>0</v>
      </c>
      <c r="P1109" s="83">
        <v>0</v>
      </c>
      <c r="Q1109" s="83">
        <v>0</v>
      </c>
      <c r="R1109" s="83">
        <v>0</v>
      </c>
      <c r="S1109" s="83">
        <v>0</v>
      </c>
      <c r="T1109" s="83">
        <v>0</v>
      </c>
      <c r="U1109" s="83">
        <v>49.1</v>
      </c>
      <c r="V1109" s="83">
        <v>0</v>
      </c>
      <c r="W1109" s="83">
        <v>43022.73216</v>
      </c>
      <c r="X1109" s="83">
        <v>0</v>
      </c>
      <c r="Y1109" s="83">
        <v>0</v>
      </c>
      <c r="Z1109" s="83">
        <v>0</v>
      </c>
      <c r="AA1109" s="83">
        <v>23866.281047199998</v>
      </c>
      <c r="AB1109" s="83">
        <v>8749797.1828329097</v>
      </c>
      <c r="AC1109" s="83">
        <v>42836.4</v>
      </c>
      <c r="AD1109" s="83">
        <v>0</v>
      </c>
      <c r="AE1109" s="83">
        <v>0</v>
      </c>
      <c r="AF1109" s="83">
        <v>0</v>
      </c>
      <c r="AG1109" s="83">
        <v>0</v>
      </c>
      <c r="AH1109" s="83">
        <v>0</v>
      </c>
      <c r="AI1109" s="83">
        <v>48033.636020003803</v>
      </c>
      <c r="AJ1109" s="83">
        <v>0</v>
      </c>
      <c r="AK1109" s="83">
        <v>0</v>
      </c>
      <c r="AL1109" s="83">
        <v>0</v>
      </c>
      <c r="AM1109" s="83">
        <v>0</v>
      </c>
      <c r="AN1109" s="83">
        <v>8907556.2320601195</v>
      </c>
      <c r="AO1109" s="83">
        <v>3.33596373746215</v>
      </c>
      <c r="AP1109" s="83">
        <v>374.50942217522299</v>
      </c>
    </row>
    <row r="1110" spans="1:42" x14ac:dyDescent="0.2">
      <c r="A1110" s="83" t="s">
        <v>388</v>
      </c>
      <c r="B1110" s="83">
        <v>2028</v>
      </c>
      <c r="C1110" s="83" t="s">
        <v>355</v>
      </c>
      <c r="D1110" s="83" t="s">
        <v>297</v>
      </c>
      <c r="E1110" s="83">
        <v>0</v>
      </c>
      <c r="F1110" s="83">
        <v>0</v>
      </c>
      <c r="G1110" s="83">
        <v>0</v>
      </c>
      <c r="H1110" s="83">
        <v>489</v>
      </c>
      <c r="I1110" s="83">
        <v>23.671143170856801</v>
      </c>
      <c r="J1110" s="83">
        <v>0</v>
      </c>
      <c r="K1110" s="83">
        <v>13.4</v>
      </c>
      <c r="L1110" s="83">
        <v>1402.8</v>
      </c>
      <c r="M1110" s="83">
        <v>27.201818181818201</v>
      </c>
      <c r="N1110" s="83">
        <v>0</v>
      </c>
      <c r="O1110" s="83">
        <v>0</v>
      </c>
      <c r="P1110" s="83">
        <v>0</v>
      </c>
      <c r="Q1110" s="83">
        <v>0</v>
      </c>
      <c r="R1110" s="83">
        <v>0</v>
      </c>
      <c r="S1110" s="83">
        <v>0</v>
      </c>
      <c r="T1110" s="83">
        <v>0</v>
      </c>
      <c r="U1110" s="83">
        <v>49.1</v>
      </c>
      <c r="V1110" s="83">
        <v>0</v>
      </c>
      <c r="W1110" s="83">
        <v>43022.73216</v>
      </c>
      <c r="X1110" s="83">
        <v>0</v>
      </c>
      <c r="Y1110" s="83">
        <v>0</v>
      </c>
      <c r="Z1110" s="83">
        <v>0</v>
      </c>
      <c r="AA1110" s="83">
        <v>36835.346443199996</v>
      </c>
      <c r="AB1110" s="83">
        <v>7464380.1884139804</v>
      </c>
      <c r="AC1110" s="83">
        <v>42836.4</v>
      </c>
      <c r="AD1110" s="83">
        <v>0</v>
      </c>
      <c r="AE1110" s="83">
        <v>0</v>
      </c>
      <c r="AF1110" s="83">
        <v>0</v>
      </c>
      <c r="AG1110" s="83">
        <v>0</v>
      </c>
      <c r="AH1110" s="83">
        <v>0</v>
      </c>
      <c r="AI1110" s="83">
        <v>47366.956705249097</v>
      </c>
      <c r="AJ1110" s="83">
        <v>0</v>
      </c>
      <c r="AK1110" s="83">
        <v>0</v>
      </c>
      <c r="AL1110" s="83">
        <v>0</v>
      </c>
      <c r="AM1110" s="83">
        <v>0</v>
      </c>
      <c r="AN1110" s="83">
        <v>7634441.6237224303</v>
      </c>
      <c r="AO1110" s="83">
        <v>2.81182055576229</v>
      </c>
      <c r="AP1110" s="83">
        <v>368.30729663648901</v>
      </c>
    </row>
    <row r="1111" spans="1:42" x14ac:dyDescent="0.2">
      <c r="A1111" s="83" t="s">
        <v>388</v>
      </c>
      <c r="B1111" s="83">
        <v>2030</v>
      </c>
      <c r="C1111" s="83" t="s">
        <v>355</v>
      </c>
      <c r="D1111" s="83" t="s">
        <v>297</v>
      </c>
      <c r="E1111" s="83">
        <v>0</v>
      </c>
      <c r="F1111" s="83">
        <v>0</v>
      </c>
      <c r="G1111" s="83">
        <v>0</v>
      </c>
      <c r="H1111" s="83">
        <v>489</v>
      </c>
      <c r="I1111" s="83">
        <v>357.01076923076897</v>
      </c>
      <c r="J1111" s="83">
        <v>0</v>
      </c>
      <c r="K1111" s="83">
        <v>13.4</v>
      </c>
      <c r="L1111" s="83">
        <v>1402.8</v>
      </c>
      <c r="M1111" s="83">
        <v>44.939090909090901</v>
      </c>
      <c r="N1111" s="83">
        <v>0</v>
      </c>
      <c r="O1111" s="83">
        <v>0</v>
      </c>
      <c r="P1111" s="83">
        <v>63.649959698782901</v>
      </c>
      <c r="Q1111" s="83">
        <v>0</v>
      </c>
      <c r="R1111" s="83">
        <v>0</v>
      </c>
      <c r="S1111" s="83">
        <v>0</v>
      </c>
      <c r="T1111" s="83">
        <v>0</v>
      </c>
      <c r="U1111" s="83">
        <v>49.1</v>
      </c>
      <c r="V1111" s="83">
        <v>37135.705829205297</v>
      </c>
      <c r="W1111" s="83">
        <v>43022.73216</v>
      </c>
      <c r="X1111" s="83">
        <v>0</v>
      </c>
      <c r="Y1111" s="83">
        <v>0</v>
      </c>
      <c r="Z1111" s="83">
        <v>0</v>
      </c>
      <c r="AA1111" s="83">
        <v>60854.277144799998</v>
      </c>
      <c r="AB1111" s="83">
        <v>8101072.8505092403</v>
      </c>
      <c r="AC1111" s="83">
        <v>42836.4</v>
      </c>
      <c r="AD1111" s="83">
        <v>0</v>
      </c>
      <c r="AE1111" s="83">
        <v>0</v>
      </c>
      <c r="AF1111" s="83">
        <v>0</v>
      </c>
      <c r="AG1111" s="83">
        <v>0</v>
      </c>
      <c r="AH1111" s="83">
        <v>0</v>
      </c>
      <c r="AI1111" s="83">
        <v>794493.62781527697</v>
      </c>
      <c r="AJ1111" s="83">
        <v>0</v>
      </c>
      <c r="AK1111" s="83">
        <v>0</v>
      </c>
      <c r="AL1111" s="83">
        <v>0</v>
      </c>
      <c r="AM1111" s="83">
        <v>0</v>
      </c>
      <c r="AN1111" s="83">
        <v>9079415.5934585202</v>
      </c>
      <c r="AO1111" s="83">
        <v>3.07620408343604</v>
      </c>
      <c r="AP1111" s="83">
        <v>338.81080249838499</v>
      </c>
    </row>
    <row r="1112" spans="1:42" x14ac:dyDescent="0.2">
      <c r="A1112" s="83" t="s">
        <v>388</v>
      </c>
      <c r="B1112" s="83">
        <v>2032</v>
      </c>
      <c r="C1112" s="83" t="s">
        <v>355</v>
      </c>
      <c r="D1112" s="83" t="s">
        <v>297</v>
      </c>
      <c r="E1112" s="83">
        <v>0</v>
      </c>
      <c r="F1112" s="83">
        <v>0</v>
      </c>
      <c r="G1112" s="83">
        <v>0</v>
      </c>
      <c r="H1112" s="83">
        <v>489</v>
      </c>
      <c r="I1112" s="83">
        <v>5724.1426931120895</v>
      </c>
      <c r="J1112" s="83">
        <v>0</v>
      </c>
      <c r="K1112" s="83">
        <v>13.4</v>
      </c>
      <c r="L1112" s="83">
        <v>1402.8</v>
      </c>
      <c r="M1112" s="83">
        <v>69.199090909090899</v>
      </c>
      <c r="N1112" s="83">
        <v>0</v>
      </c>
      <c r="O1112" s="83">
        <v>0</v>
      </c>
      <c r="P1112" s="83">
        <v>67.148570952769106</v>
      </c>
      <c r="Q1112" s="83">
        <v>0</v>
      </c>
      <c r="R1112" s="83">
        <v>0</v>
      </c>
      <c r="S1112" s="83">
        <v>0</v>
      </c>
      <c r="T1112" s="83">
        <v>0</v>
      </c>
      <c r="U1112" s="83">
        <v>49.1</v>
      </c>
      <c r="V1112" s="83">
        <v>15184.100274489499</v>
      </c>
      <c r="W1112" s="83">
        <v>43022.73216</v>
      </c>
      <c r="X1112" s="83">
        <v>0</v>
      </c>
      <c r="Y1112" s="83">
        <v>0</v>
      </c>
      <c r="Z1112" s="83">
        <v>0</v>
      </c>
      <c r="AA1112" s="83">
        <v>92707.788743699901</v>
      </c>
      <c r="AB1112" s="83">
        <v>6377878.96612952</v>
      </c>
      <c r="AC1112" s="83">
        <v>42836.4</v>
      </c>
      <c r="AD1112" s="83">
        <v>0</v>
      </c>
      <c r="AE1112" s="83">
        <v>0</v>
      </c>
      <c r="AF1112" s="83">
        <v>0</v>
      </c>
      <c r="AG1112" s="83">
        <v>0</v>
      </c>
      <c r="AH1112" s="83">
        <v>0</v>
      </c>
      <c r="AI1112" s="83">
        <v>12963276.0939184</v>
      </c>
      <c r="AJ1112" s="83">
        <v>0</v>
      </c>
      <c r="AK1112" s="83">
        <v>0</v>
      </c>
      <c r="AL1112" s="83">
        <v>0</v>
      </c>
      <c r="AM1112" s="83">
        <v>0</v>
      </c>
      <c r="AN1112" s="83">
        <v>19534906.081226099</v>
      </c>
      <c r="AO1112" s="83">
        <v>2.40668955032623</v>
      </c>
      <c r="AP1112" s="83">
        <v>123.199443105547</v>
      </c>
    </row>
    <row r="1113" spans="1:42" x14ac:dyDescent="0.2">
      <c r="A1113" s="83" t="s">
        <v>388</v>
      </c>
      <c r="B1113" s="83">
        <v>2034</v>
      </c>
      <c r="C1113" s="83" t="s">
        <v>355</v>
      </c>
      <c r="D1113" s="83" t="s">
        <v>297</v>
      </c>
      <c r="E1113" s="83">
        <v>0</v>
      </c>
      <c r="F1113" s="83">
        <v>0</v>
      </c>
      <c r="G1113" s="83">
        <v>0</v>
      </c>
      <c r="H1113" s="83">
        <v>489</v>
      </c>
      <c r="I1113" s="83">
        <v>5724.1426931120895</v>
      </c>
      <c r="J1113" s="83">
        <v>0</v>
      </c>
      <c r="K1113" s="83">
        <v>13.4</v>
      </c>
      <c r="L1113" s="83">
        <v>1402.8</v>
      </c>
      <c r="M1113" s="83">
        <v>96.23</v>
      </c>
      <c r="N1113" s="83">
        <v>0</v>
      </c>
      <c r="O1113" s="83">
        <v>0</v>
      </c>
      <c r="P1113" s="83">
        <v>1376.2486062145799</v>
      </c>
      <c r="Q1113" s="83">
        <v>0</v>
      </c>
      <c r="R1113" s="83">
        <v>0</v>
      </c>
      <c r="S1113" s="83">
        <v>0</v>
      </c>
      <c r="T1113" s="83">
        <v>0</v>
      </c>
      <c r="U1113" s="83">
        <v>49.1</v>
      </c>
      <c r="V1113" s="83">
        <v>1754773.3089115301</v>
      </c>
      <c r="W1113" s="83">
        <v>43022.73216</v>
      </c>
      <c r="X1113" s="83">
        <v>0</v>
      </c>
      <c r="Y1113" s="83">
        <v>0</v>
      </c>
      <c r="Z1113" s="83">
        <v>0</v>
      </c>
      <c r="AA1113" s="83">
        <v>115965.09474879999</v>
      </c>
      <c r="AB1113" s="83">
        <v>7472076.5352147603</v>
      </c>
      <c r="AC1113" s="83">
        <v>42836.4</v>
      </c>
      <c r="AD1113" s="83">
        <v>0</v>
      </c>
      <c r="AE1113" s="83">
        <v>0</v>
      </c>
      <c r="AF1113" s="83">
        <v>0</v>
      </c>
      <c r="AG1113" s="83">
        <v>0</v>
      </c>
      <c r="AH1113" s="83">
        <v>0</v>
      </c>
      <c r="AI1113" s="83">
        <v>13122237.5936107</v>
      </c>
      <c r="AJ1113" s="83">
        <v>0</v>
      </c>
      <c r="AK1113" s="83">
        <v>0</v>
      </c>
      <c r="AL1113" s="83">
        <v>0</v>
      </c>
      <c r="AM1113" s="83">
        <v>0</v>
      </c>
      <c r="AN1113" s="83">
        <v>22550911.664645799</v>
      </c>
      <c r="AO1113" s="83">
        <v>2.8084148614278899</v>
      </c>
      <c r="AP1113" s="83">
        <v>124.536644158416</v>
      </c>
    </row>
    <row r="1114" spans="1:42" x14ac:dyDescent="0.2">
      <c r="A1114" s="83" t="s">
        <v>388</v>
      </c>
      <c r="B1114" s="83">
        <v>2036</v>
      </c>
      <c r="C1114" s="83" t="s">
        <v>355</v>
      </c>
      <c r="D1114" s="83" t="s">
        <v>297</v>
      </c>
      <c r="E1114" s="83">
        <v>0</v>
      </c>
      <c r="F1114" s="83">
        <v>0</v>
      </c>
      <c r="G1114" s="83">
        <v>0</v>
      </c>
      <c r="H1114" s="83">
        <v>489</v>
      </c>
      <c r="I1114" s="83">
        <v>5724.1426931120895</v>
      </c>
      <c r="J1114" s="83">
        <v>0</v>
      </c>
      <c r="K1114" s="83">
        <v>13.4</v>
      </c>
      <c r="L1114" s="83">
        <v>1402.8</v>
      </c>
      <c r="M1114" s="83">
        <v>121.493636363636</v>
      </c>
      <c r="N1114" s="83">
        <v>0</v>
      </c>
      <c r="O1114" s="83">
        <v>0</v>
      </c>
      <c r="P1114" s="83">
        <v>1376.2486062145799</v>
      </c>
      <c r="Q1114" s="83">
        <v>0</v>
      </c>
      <c r="R1114" s="83">
        <v>0</v>
      </c>
      <c r="S1114" s="83">
        <v>0</v>
      </c>
      <c r="T1114" s="83">
        <v>0</v>
      </c>
      <c r="U1114" s="83">
        <v>49.1</v>
      </c>
      <c r="V1114" s="83">
        <v>1821918.9841545201</v>
      </c>
      <c r="W1114" s="83">
        <v>43022.73216</v>
      </c>
      <c r="X1114" s="83">
        <v>0</v>
      </c>
      <c r="Y1114" s="83">
        <v>0</v>
      </c>
      <c r="Z1114" s="83">
        <v>0</v>
      </c>
      <c r="AA1114" s="83">
        <v>164520.6271208</v>
      </c>
      <c r="AB1114" s="83">
        <v>7552855.8665795401</v>
      </c>
      <c r="AC1114" s="83">
        <v>42836.4</v>
      </c>
      <c r="AD1114" s="83">
        <v>0</v>
      </c>
      <c r="AE1114" s="83">
        <v>0</v>
      </c>
      <c r="AF1114" s="83">
        <v>0</v>
      </c>
      <c r="AG1114" s="83">
        <v>0</v>
      </c>
      <c r="AH1114" s="83">
        <v>0</v>
      </c>
      <c r="AI1114" s="83">
        <v>12962663.5924442</v>
      </c>
      <c r="AJ1114" s="83">
        <v>0</v>
      </c>
      <c r="AK1114" s="83">
        <v>0</v>
      </c>
      <c r="AL1114" s="83">
        <v>0</v>
      </c>
      <c r="AM1114" s="83">
        <v>0</v>
      </c>
      <c r="AN1114" s="83">
        <v>22587818.202459</v>
      </c>
      <c r="AO1114" s="83">
        <v>2.84109817889808</v>
      </c>
      <c r="AP1114" s="83">
        <v>125.780106490709</v>
      </c>
    </row>
    <row r="1115" spans="1:42" x14ac:dyDescent="0.2">
      <c r="A1115" s="83" t="s">
        <v>388</v>
      </c>
      <c r="B1115" s="83">
        <v>2038</v>
      </c>
      <c r="C1115" s="83" t="s">
        <v>355</v>
      </c>
      <c r="D1115" s="83" t="s">
        <v>297</v>
      </c>
      <c r="E1115" s="83">
        <v>0</v>
      </c>
      <c r="F1115" s="83">
        <v>0</v>
      </c>
      <c r="G1115" s="83">
        <v>0</v>
      </c>
      <c r="H1115" s="83">
        <v>489</v>
      </c>
      <c r="I1115" s="83">
        <v>5724.1426931120895</v>
      </c>
      <c r="J1115" s="83">
        <v>0</v>
      </c>
      <c r="K1115" s="83">
        <v>13.4</v>
      </c>
      <c r="L1115" s="83">
        <v>1402.8</v>
      </c>
      <c r="M1115" s="83">
        <v>143.238181818182</v>
      </c>
      <c r="N1115" s="83">
        <v>0</v>
      </c>
      <c r="O1115" s="83">
        <v>0</v>
      </c>
      <c r="P1115" s="83">
        <v>1379.5822284501601</v>
      </c>
      <c r="Q1115" s="83">
        <v>0</v>
      </c>
      <c r="R1115" s="83">
        <v>0</v>
      </c>
      <c r="S1115" s="83">
        <v>0</v>
      </c>
      <c r="T1115" s="83">
        <v>0</v>
      </c>
      <c r="U1115" s="83">
        <v>49.1</v>
      </c>
      <c r="V1115" s="83">
        <v>1375555.5012267299</v>
      </c>
      <c r="W1115" s="83">
        <v>43022.73216</v>
      </c>
      <c r="X1115" s="83">
        <v>0</v>
      </c>
      <c r="Y1115" s="83">
        <v>0</v>
      </c>
      <c r="Z1115" s="83">
        <v>0</v>
      </c>
      <c r="AA1115" s="83">
        <v>193966.00682720001</v>
      </c>
      <c r="AB1115" s="83">
        <v>6458316.3776094103</v>
      </c>
      <c r="AC1115" s="83">
        <v>42836.4</v>
      </c>
      <c r="AD1115" s="83">
        <v>0</v>
      </c>
      <c r="AE1115" s="83">
        <v>0</v>
      </c>
      <c r="AF1115" s="83">
        <v>0</v>
      </c>
      <c r="AG1115" s="83">
        <v>0</v>
      </c>
      <c r="AH1115" s="83">
        <v>0</v>
      </c>
      <c r="AI1115" s="83">
        <v>12781434.0391449</v>
      </c>
      <c r="AJ1115" s="83">
        <v>0</v>
      </c>
      <c r="AK1115" s="83">
        <v>0</v>
      </c>
      <c r="AL1115" s="83">
        <v>0</v>
      </c>
      <c r="AM1115" s="83">
        <v>0</v>
      </c>
      <c r="AN1115" s="83">
        <v>20895131.056968302</v>
      </c>
      <c r="AO1115" s="83">
        <v>2.4077762902583899</v>
      </c>
      <c r="AP1115" s="83">
        <v>115.23145194417999</v>
      </c>
    </row>
    <row r="1116" spans="1:42" x14ac:dyDescent="0.2">
      <c r="A1116" s="83" t="s">
        <v>388</v>
      </c>
      <c r="B1116" s="83">
        <v>2040</v>
      </c>
      <c r="C1116" s="83" t="s">
        <v>355</v>
      </c>
      <c r="D1116" s="83" t="s">
        <v>297</v>
      </c>
      <c r="E1116" s="83">
        <v>0</v>
      </c>
      <c r="F1116" s="83">
        <v>0</v>
      </c>
      <c r="G1116" s="83">
        <v>0</v>
      </c>
      <c r="H1116" s="83">
        <v>489</v>
      </c>
      <c r="I1116" s="83">
        <v>5724.1426931120895</v>
      </c>
      <c r="J1116" s="83">
        <v>0</v>
      </c>
      <c r="K1116" s="83">
        <v>13.4</v>
      </c>
      <c r="L1116" s="83">
        <v>1402.8</v>
      </c>
      <c r="M1116" s="83">
        <v>162.239090909091</v>
      </c>
      <c r="N1116" s="83">
        <v>0</v>
      </c>
      <c r="O1116" s="83">
        <v>0</v>
      </c>
      <c r="P1116" s="83">
        <v>1379.5822284501601</v>
      </c>
      <c r="Q1116" s="83">
        <v>0</v>
      </c>
      <c r="R1116" s="83">
        <v>0</v>
      </c>
      <c r="S1116" s="83">
        <v>0</v>
      </c>
      <c r="T1116" s="83">
        <v>0</v>
      </c>
      <c r="U1116" s="83">
        <v>49.1</v>
      </c>
      <c r="V1116" s="83">
        <v>1413176.3567973201</v>
      </c>
      <c r="W1116" s="83">
        <v>43022.73216</v>
      </c>
      <c r="X1116" s="83">
        <v>0</v>
      </c>
      <c r="Y1116" s="83">
        <v>0</v>
      </c>
      <c r="Z1116" s="83">
        <v>0</v>
      </c>
      <c r="AA1116" s="83">
        <v>219696.09091279999</v>
      </c>
      <c r="AB1116" s="83">
        <v>5940364.3942769999</v>
      </c>
      <c r="AC1116" s="83">
        <v>42836.4</v>
      </c>
      <c r="AD1116" s="83">
        <v>0</v>
      </c>
      <c r="AE1116" s="83">
        <v>0</v>
      </c>
      <c r="AF1116" s="83">
        <v>0</v>
      </c>
      <c r="AG1116" s="83">
        <v>0</v>
      </c>
      <c r="AH1116" s="83">
        <v>0</v>
      </c>
      <c r="AI1116" s="83">
        <v>12604049.017529501</v>
      </c>
      <c r="AJ1116" s="83">
        <v>0</v>
      </c>
      <c r="AK1116" s="83">
        <v>0</v>
      </c>
      <c r="AL1116" s="83">
        <v>0</v>
      </c>
      <c r="AM1116" s="83">
        <v>0</v>
      </c>
      <c r="AN1116" s="83">
        <v>20263144.991676699</v>
      </c>
      <c r="AO1116" s="83">
        <v>2.2129288989293401</v>
      </c>
      <c r="AP1116" s="83">
        <v>109.20954767082399</v>
      </c>
    </row>
    <row r="1117" spans="1:42" x14ac:dyDescent="0.2">
      <c r="A1117" s="83" t="s">
        <v>388</v>
      </c>
      <c r="B1117" s="83">
        <v>2042</v>
      </c>
      <c r="C1117" s="83" t="s">
        <v>355</v>
      </c>
      <c r="D1117" s="83" t="s">
        <v>297</v>
      </c>
      <c r="E1117" s="83">
        <v>0</v>
      </c>
      <c r="F1117" s="83">
        <v>0</v>
      </c>
      <c r="G1117" s="83">
        <v>0</v>
      </c>
      <c r="H1117" s="83">
        <v>489</v>
      </c>
      <c r="I1117" s="83">
        <v>5724.1426931120895</v>
      </c>
      <c r="J1117" s="83">
        <v>0</v>
      </c>
      <c r="K1117" s="83">
        <v>13.4</v>
      </c>
      <c r="L1117" s="83">
        <v>1402.8</v>
      </c>
      <c r="M1117" s="83">
        <v>180.95636363636399</v>
      </c>
      <c r="N1117" s="83">
        <v>0</v>
      </c>
      <c r="O1117" s="83">
        <v>0</v>
      </c>
      <c r="P1117" s="83">
        <v>1379.5822284501601</v>
      </c>
      <c r="Q1117" s="83">
        <v>0</v>
      </c>
      <c r="R1117" s="83">
        <v>0</v>
      </c>
      <c r="S1117" s="83">
        <v>0</v>
      </c>
      <c r="T1117" s="83">
        <v>0</v>
      </c>
      <c r="U1117" s="83">
        <v>49.1</v>
      </c>
      <c r="V1117" s="83">
        <v>1344270.3720750001</v>
      </c>
      <c r="W1117" s="83">
        <v>43022.73216</v>
      </c>
      <c r="X1117" s="83">
        <v>0</v>
      </c>
      <c r="Y1117" s="83">
        <v>0</v>
      </c>
      <c r="Z1117" s="83">
        <v>0</v>
      </c>
      <c r="AA1117" s="83">
        <v>245042.08877119899</v>
      </c>
      <c r="AB1117" s="83">
        <v>5794392.6508899797</v>
      </c>
      <c r="AC1117" s="83">
        <v>42836.4</v>
      </c>
      <c r="AD1117" s="83">
        <v>0</v>
      </c>
      <c r="AE1117" s="83">
        <v>0</v>
      </c>
      <c r="AF1117" s="83">
        <v>0</v>
      </c>
      <c r="AG1117" s="83">
        <v>0</v>
      </c>
      <c r="AH1117" s="83">
        <v>0</v>
      </c>
      <c r="AI1117" s="83">
        <v>12428080.5178164</v>
      </c>
      <c r="AJ1117" s="83">
        <v>0</v>
      </c>
      <c r="AK1117" s="83">
        <v>0</v>
      </c>
      <c r="AL1117" s="83">
        <v>0</v>
      </c>
      <c r="AM1117" s="83">
        <v>0</v>
      </c>
      <c r="AN1117" s="83">
        <v>19897644.7617126</v>
      </c>
      <c r="AO1117" s="83">
        <v>2.1567340756300899</v>
      </c>
      <c r="AP1117" s="83">
        <v>108.391425289696</v>
      </c>
    </row>
    <row r="1118" spans="1:42" x14ac:dyDescent="0.2">
      <c r="A1118" s="83" t="s">
        <v>388</v>
      </c>
      <c r="B1118" s="83">
        <v>2044</v>
      </c>
      <c r="C1118" s="83" t="s">
        <v>355</v>
      </c>
      <c r="D1118" s="83" t="s">
        <v>297</v>
      </c>
      <c r="E1118" s="83">
        <v>0</v>
      </c>
      <c r="F1118" s="83">
        <v>0</v>
      </c>
      <c r="G1118" s="83">
        <v>0</v>
      </c>
      <c r="H1118" s="83">
        <v>489</v>
      </c>
      <c r="I1118" s="83">
        <v>5724.1426931120895</v>
      </c>
      <c r="J1118" s="83">
        <v>0</v>
      </c>
      <c r="K1118" s="83">
        <v>13.4</v>
      </c>
      <c r="L1118" s="83">
        <v>1402.8</v>
      </c>
      <c r="M1118" s="83">
        <v>186.493636363636</v>
      </c>
      <c r="N1118" s="83">
        <v>0</v>
      </c>
      <c r="O1118" s="83">
        <v>0</v>
      </c>
      <c r="P1118" s="83">
        <v>1393.0829141327999</v>
      </c>
      <c r="Q1118" s="83">
        <v>0</v>
      </c>
      <c r="R1118" s="83">
        <v>0</v>
      </c>
      <c r="S1118" s="83">
        <v>0</v>
      </c>
      <c r="T1118" s="83">
        <v>0</v>
      </c>
      <c r="U1118" s="83">
        <v>49.1</v>
      </c>
      <c r="V1118" s="83">
        <v>1363662.82667273</v>
      </c>
      <c r="W1118" s="83">
        <v>43022.73216</v>
      </c>
      <c r="X1118" s="83">
        <v>0</v>
      </c>
      <c r="Y1118" s="83">
        <v>0</v>
      </c>
      <c r="Z1118" s="83">
        <v>0</v>
      </c>
      <c r="AA1118" s="83">
        <v>252540.38752079901</v>
      </c>
      <c r="AB1118" s="83">
        <v>4637516.5048466697</v>
      </c>
      <c r="AC1118" s="83">
        <v>42836.4</v>
      </c>
      <c r="AD1118" s="83">
        <v>0</v>
      </c>
      <c r="AE1118" s="83">
        <v>0</v>
      </c>
      <c r="AF1118" s="83">
        <v>0</v>
      </c>
      <c r="AG1118" s="83">
        <v>0</v>
      </c>
      <c r="AH1118" s="83">
        <v>0</v>
      </c>
      <c r="AI1118" s="83">
        <v>12254703.6828952</v>
      </c>
      <c r="AJ1118" s="83">
        <v>0</v>
      </c>
      <c r="AK1118" s="83">
        <v>0</v>
      </c>
      <c r="AL1118" s="83">
        <v>0</v>
      </c>
      <c r="AM1118" s="83">
        <v>0</v>
      </c>
      <c r="AN1118" s="83">
        <v>18594282.534095399</v>
      </c>
      <c r="AO1118" s="83">
        <v>1.72117585391384</v>
      </c>
      <c r="AP1118" s="83">
        <v>92.564789781901993</v>
      </c>
    </row>
    <row r="1119" spans="1:42" x14ac:dyDescent="0.2">
      <c r="A1119" s="83" t="s">
        <v>388</v>
      </c>
      <c r="B1119" s="83">
        <v>2046</v>
      </c>
      <c r="C1119" s="83" t="s">
        <v>355</v>
      </c>
      <c r="D1119" s="83" t="s">
        <v>297</v>
      </c>
      <c r="E1119" s="83">
        <v>0</v>
      </c>
      <c r="F1119" s="83">
        <v>0</v>
      </c>
      <c r="G1119" s="83">
        <v>0</v>
      </c>
      <c r="H1119" s="83">
        <v>489</v>
      </c>
      <c r="I1119" s="83">
        <v>5722.0426931120801</v>
      </c>
      <c r="J1119" s="83">
        <v>0</v>
      </c>
      <c r="K1119" s="83">
        <v>13.4</v>
      </c>
      <c r="L1119" s="83">
        <v>1402.8</v>
      </c>
      <c r="M1119" s="83">
        <v>191.62727272727199</v>
      </c>
      <c r="N1119" s="83">
        <v>0</v>
      </c>
      <c r="O1119" s="83">
        <v>0</v>
      </c>
      <c r="P1119" s="83">
        <v>1339.9705094783701</v>
      </c>
      <c r="Q1119" s="83">
        <v>0</v>
      </c>
      <c r="R1119" s="83">
        <v>0</v>
      </c>
      <c r="S1119" s="83">
        <v>0</v>
      </c>
      <c r="T1119" s="83">
        <v>0</v>
      </c>
      <c r="U1119" s="83">
        <v>49.1</v>
      </c>
      <c r="V1119" s="83">
        <v>869643.51289662905</v>
      </c>
      <c r="W1119" s="83">
        <v>43022.73216</v>
      </c>
      <c r="X1119" s="83">
        <v>0</v>
      </c>
      <c r="Y1119" s="83">
        <v>0</v>
      </c>
      <c r="Z1119" s="83">
        <v>0</v>
      </c>
      <c r="AA1119" s="83">
        <v>259492.102023999</v>
      </c>
      <c r="AB1119" s="83">
        <v>4303796.3504999997</v>
      </c>
      <c r="AC1119" s="83">
        <v>42836.4</v>
      </c>
      <c r="AD1119" s="83">
        <v>0</v>
      </c>
      <c r="AE1119" s="83">
        <v>0</v>
      </c>
      <c r="AF1119" s="83">
        <v>0</v>
      </c>
      <c r="AG1119" s="83">
        <v>0</v>
      </c>
      <c r="AH1119" s="83">
        <v>0</v>
      </c>
      <c r="AI1119" s="83">
        <v>12079093.039245</v>
      </c>
      <c r="AJ1119" s="83">
        <v>0</v>
      </c>
      <c r="AK1119" s="83">
        <v>0</v>
      </c>
      <c r="AL1119" s="83">
        <v>0</v>
      </c>
      <c r="AM1119" s="83">
        <v>0</v>
      </c>
      <c r="AN1119" s="83">
        <v>17597884.136825699</v>
      </c>
      <c r="AO1119" s="83">
        <v>1.6016706666423</v>
      </c>
      <c r="AP1119" s="83">
        <v>91.014956922611404</v>
      </c>
    </row>
    <row r="1120" spans="1:42" x14ac:dyDescent="0.2">
      <c r="A1120" s="83" t="s">
        <v>388</v>
      </c>
      <c r="B1120" s="83">
        <v>2048</v>
      </c>
      <c r="C1120" s="83" t="s">
        <v>355</v>
      </c>
      <c r="D1120" s="83" t="s">
        <v>297</v>
      </c>
      <c r="E1120" s="83">
        <v>0</v>
      </c>
      <c r="F1120" s="83">
        <v>0</v>
      </c>
      <c r="G1120" s="83">
        <v>0</v>
      </c>
      <c r="H1120" s="83">
        <v>489</v>
      </c>
      <c r="I1120" s="83">
        <v>5722.0426931120801</v>
      </c>
      <c r="J1120" s="83">
        <v>0</v>
      </c>
      <c r="K1120" s="83">
        <v>11.8</v>
      </c>
      <c r="L1120" s="83">
        <v>1402.8</v>
      </c>
      <c r="M1120" s="83">
        <v>198.07545454545499</v>
      </c>
      <c r="N1120" s="83">
        <v>0</v>
      </c>
      <c r="O1120" s="83">
        <v>0</v>
      </c>
      <c r="P1120" s="83">
        <v>1336.4718982243801</v>
      </c>
      <c r="Q1120" s="83">
        <v>0</v>
      </c>
      <c r="R1120" s="83">
        <v>0</v>
      </c>
      <c r="S1120" s="83">
        <v>0</v>
      </c>
      <c r="T1120" s="83">
        <v>0</v>
      </c>
      <c r="U1120" s="83">
        <v>49.1</v>
      </c>
      <c r="V1120" s="83">
        <v>949639.37017599202</v>
      </c>
      <c r="W1120" s="83">
        <v>35699.7139199999</v>
      </c>
      <c r="X1120" s="83">
        <v>0</v>
      </c>
      <c r="Y1120" s="83">
        <v>0</v>
      </c>
      <c r="Z1120" s="83">
        <v>0</v>
      </c>
      <c r="AA1120" s="83">
        <v>268223.90846479998</v>
      </c>
      <c r="AB1120" s="83">
        <v>4303796.3504999997</v>
      </c>
      <c r="AC1120" s="83">
        <v>42836.4</v>
      </c>
      <c r="AD1120" s="83">
        <v>0</v>
      </c>
      <c r="AE1120" s="83">
        <v>0</v>
      </c>
      <c r="AF1120" s="83">
        <v>0</v>
      </c>
      <c r="AG1120" s="83">
        <v>0</v>
      </c>
      <c r="AH1120" s="83">
        <v>0</v>
      </c>
      <c r="AI1120" s="83">
        <v>11901372.466590401</v>
      </c>
      <c r="AJ1120" s="83">
        <v>0</v>
      </c>
      <c r="AK1120" s="83">
        <v>0</v>
      </c>
      <c r="AL1120" s="83">
        <v>0</v>
      </c>
      <c r="AM1120" s="83">
        <v>0</v>
      </c>
      <c r="AN1120" s="83">
        <v>17501568.209651198</v>
      </c>
      <c r="AO1120" s="83">
        <v>1.6016706666423</v>
      </c>
      <c r="AP1120" s="83">
        <v>91.515837178468004</v>
      </c>
    </row>
    <row r="1121" spans="1:42" x14ac:dyDescent="0.2">
      <c r="A1121" s="83" t="s">
        <v>388</v>
      </c>
      <c r="B1121" s="83">
        <v>2050</v>
      </c>
      <c r="C1121" s="83" t="s">
        <v>355</v>
      </c>
      <c r="D1121" s="83" t="s">
        <v>297</v>
      </c>
      <c r="E1121" s="83">
        <v>0</v>
      </c>
      <c r="F1121" s="83">
        <v>0</v>
      </c>
      <c r="G1121" s="83">
        <v>0</v>
      </c>
      <c r="H1121" s="83">
        <v>489</v>
      </c>
      <c r="I1121" s="83">
        <v>5700.4715499412296</v>
      </c>
      <c r="J1121" s="83">
        <v>0</v>
      </c>
      <c r="K1121" s="83">
        <v>11.8</v>
      </c>
      <c r="L1121" s="83">
        <v>1402.8</v>
      </c>
      <c r="M1121" s="83">
        <v>203.93272727272699</v>
      </c>
      <c r="N1121" s="83">
        <v>0</v>
      </c>
      <c r="O1121" s="83">
        <v>0</v>
      </c>
      <c r="P1121" s="83">
        <v>274.93213237843599</v>
      </c>
      <c r="Q1121" s="83">
        <v>0</v>
      </c>
      <c r="R1121" s="83">
        <v>0</v>
      </c>
      <c r="S1121" s="83">
        <v>0</v>
      </c>
      <c r="T1121" s="83">
        <v>0</v>
      </c>
      <c r="U1121" s="83">
        <v>49.1</v>
      </c>
      <c r="V1121" s="83">
        <v>177111.54549553699</v>
      </c>
      <c r="W1121" s="83">
        <v>35699.7139199999</v>
      </c>
      <c r="X1121" s="83">
        <v>0</v>
      </c>
      <c r="Y1121" s="83">
        <v>0</v>
      </c>
      <c r="Z1121" s="83">
        <v>0</v>
      </c>
      <c r="AA1121" s="83">
        <v>276155.53526559903</v>
      </c>
      <c r="AB1121" s="83">
        <v>4124504.20627859</v>
      </c>
      <c r="AC1121" s="83">
        <v>42836.4</v>
      </c>
      <c r="AD1121" s="83">
        <v>0</v>
      </c>
      <c r="AE1121" s="83">
        <v>0</v>
      </c>
      <c r="AF1121" s="83">
        <v>0</v>
      </c>
      <c r="AG1121" s="83">
        <v>0</v>
      </c>
      <c r="AH1121" s="83">
        <v>0</v>
      </c>
      <c r="AI1121" s="83">
        <v>11682128.716137599</v>
      </c>
      <c r="AJ1121" s="83">
        <v>0</v>
      </c>
      <c r="AK1121" s="83">
        <v>0</v>
      </c>
      <c r="AL1121" s="83">
        <v>0</v>
      </c>
      <c r="AM1121" s="83">
        <v>0</v>
      </c>
      <c r="AN1121" s="83">
        <v>16338436.1170974</v>
      </c>
      <c r="AO1121" s="83">
        <v>1.53301697389743</v>
      </c>
      <c r="AP1121" s="83">
        <v>93.828868498203903</v>
      </c>
    </row>
    <row r="1122" spans="1:42" x14ac:dyDescent="0.2">
      <c r="A1122" s="83" t="s">
        <v>389</v>
      </c>
      <c r="B1122" s="83">
        <v>2020</v>
      </c>
      <c r="C1122" s="83" t="s">
        <v>355</v>
      </c>
      <c r="D1122" s="83" t="s">
        <v>297</v>
      </c>
      <c r="E1122" s="83">
        <v>0</v>
      </c>
      <c r="F1122" s="83">
        <v>2780.8</v>
      </c>
      <c r="G1122" s="83">
        <v>0</v>
      </c>
      <c r="H1122" s="83">
        <v>1111.5999999999999</v>
      </c>
      <c r="I1122" s="83">
        <v>1</v>
      </c>
      <c r="J1122" s="83">
        <v>0</v>
      </c>
      <c r="K1122" s="83">
        <v>37.9</v>
      </c>
      <c r="L1122" s="83">
        <v>1477.8</v>
      </c>
      <c r="M1122" s="83">
        <v>19.113636363636399</v>
      </c>
      <c r="N1122" s="83">
        <v>0</v>
      </c>
      <c r="O1122" s="83">
        <v>0</v>
      </c>
      <c r="P1122" s="83">
        <v>0</v>
      </c>
      <c r="Q1122" s="83">
        <v>0</v>
      </c>
      <c r="R1122" s="83">
        <v>0</v>
      </c>
      <c r="S1122" s="83">
        <v>0</v>
      </c>
      <c r="T1122" s="83">
        <v>0</v>
      </c>
      <c r="U1122" s="83">
        <v>461.7</v>
      </c>
      <c r="V1122" s="83">
        <v>0</v>
      </c>
      <c r="W1122" s="83">
        <v>164310.22175999999</v>
      </c>
      <c r="X1122" s="83">
        <v>0</v>
      </c>
      <c r="Y1122" s="83">
        <v>18161830.332742099</v>
      </c>
      <c r="Z1122" s="83">
        <v>0</v>
      </c>
      <c r="AA1122" s="83">
        <v>26338.318998499999</v>
      </c>
      <c r="AB1122" s="83">
        <v>10311726.4647559</v>
      </c>
      <c r="AC1122" s="83">
        <v>97376.16</v>
      </c>
      <c r="AD1122" s="83">
        <v>0</v>
      </c>
      <c r="AE1122" s="83">
        <v>0</v>
      </c>
      <c r="AF1122" s="83">
        <v>0</v>
      </c>
      <c r="AG1122" s="83">
        <v>0</v>
      </c>
      <c r="AH1122" s="83">
        <v>0</v>
      </c>
      <c r="AI1122" s="83">
        <v>2113.2786685932901</v>
      </c>
      <c r="AJ1122" s="83">
        <v>0</v>
      </c>
      <c r="AK1122" s="83">
        <v>0</v>
      </c>
      <c r="AL1122" s="83">
        <v>0</v>
      </c>
      <c r="AM1122" s="83">
        <v>0</v>
      </c>
      <c r="AN1122" s="83">
        <v>28763694.776925098</v>
      </c>
      <c r="AO1122" s="83">
        <v>21.985460239784601</v>
      </c>
      <c r="AP1122" s="83">
        <v>764.34757114103002</v>
      </c>
    </row>
    <row r="1123" spans="1:42" x14ac:dyDescent="0.2">
      <c r="A1123" s="83" t="s">
        <v>389</v>
      </c>
      <c r="B1123" s="83">
        <v>2022</v>
      </c>
      <c r="C1123" s="83" t="s">
        <v>355</v>
      </c>
      <c r="D1123" s="83" t="s">
        <v>297</v>
      </c>
      <c r="E1123" s="83">
        <v>0</v>
      </c>
      <c r="F1123" s="83">
        <v>2780.8</v>
      </c>
      <c r="G1123" s="83">
        <v>0</v>
      </c>
      <c r="H1123" s="83">
        <v>1111.5999999999999</v>
      </c>
      <c r="I1123" s="83">
        <v>1</v>
      </c>
      <c r="J1123" s="83">
        <v>0</v>
      </c>
      <c r="K1123" s="83">
        <v>37.9</v>
      </c>
      <c r="L1123" s="83">
        <v>1477.8</v>
      </c>
      <c r="M1123" s="83">
        <v>26.1390909090909</v>
      </c>
      <c r="N1123" s="83">
        <v>0</v>
      </c>
      <c r="O1123" s="83">
        <v>0</v>
      </c>
      <c r="P1123" s="83">
        <v>0</v>
      </c>
      <c r="Q1123" s="83">
        <v>0</v>
      </c>
      <c r="R1123" s="83">
        <v>0</v>
      </c>
      <c r="S1123" s="83">
        <v>0</v>
      </c>
      <c r="T1123" s="83">
        <v>0</v>
      </c>
      <c r="U1123" s="83">
        <v>461.7</v>
      </c>
      <c r="V1123" s="83">
        <v>0</v>
      </c>
      <c r="W1123" s="83">
        <v>164310.22175999999</v>
      </c>
      <c r="X1123" s="83">
        <v>0</v>
      </c>
      <c r="Y1123" s="83">
        <v>18106970.500487901</v>
      </c>
      <c r="Z1123" s="83">
        <v>0</v>
      </c>
      <c r="AA1123" s="83">
        <v>36019.295418020003</v>
      </c>
      <c r="AB1123" s="83">
        <v>9611954.1181711107</v>
      </c>
      <c r="AC1123" s="83">
        <v>97376.16</v>
      </c>
      <c r="AD1123" s="83">
        <v>0</v>
      </c>
      <c r="AE1123" s="83">
        <v>0</v>
      </c>
      <c r="AF1123" s="83">
        <v>0</v>
      </c>
      <c r="AG1123" s="83">
        <v>0</v>
      </c>
      <c r="AH1123" s="83">
        <v>0</v>
      </c>
      <c r="AI1123" s="83">
        <v>2083.9612530385998</v>
      </c>
      <c r="AJ1123" s="83">
        <v>0</v>
      </c>
      <c r="AK1123" s="83">
        <v>0</v>
      </c>
      <c r="AL1123" s="83">
        <v>0</v>
      </c>
      <c r="AM1123" s="83">
        <v>0</v>
      </c>
      <c r="AN1123" s="83">
        <v>28018714.257090099</v>
      </c>
      <c r="AO1123" s="83">
        <v>21.609498554733499</v>
      </c>
      <c r="AP1123" s="83">
        <v>771.25232644339496</v>
      </c>
    </row>
    <row r="1124" spans="1:42" x14ac:dyDescent="0.2">
      <c r="A1124" s="83" t="s">
        <v>389</v>
      </c>
      <c r="B1124" s="83">
        <v>2024</v>
      </c>
      <c r="C1124" s="83" t="s">
        <v>355</v>
      </c>
      <c r="D1124" s="83" t="s">
        <v>297</v>
      </c>
      <c r="E1124" s="83">
        <v>0</v>
      </c>
      <c r="F1124" s="83">
        <v>2780.8</v>
      </c>
      <c r="G1124" s="83">
        <v>0</v>
      </c>
      <c r="H1124" s="83">
        <v>1111.5999999999999</v>
      </c>
      <c r="I1124" s="83">
        <v>1</v>
      </c>
      <c r="J1124" s="83">
        <v>0</v>
      </c>
      <c r="K1124" s="83">
        <v>37.9</v>
      </c>
      <c r="L1124" s="83">
        <v>1477.8</v>
      </c>
      <c r="M1124" s="83">
        <v>36.28</v>
      </c>
      <c r="N1124" s="83">
        <v>0</v>
      </c>
      <c r="O1124" s="83">
        <v>0</v>
      </c>
      <c r="P1124" s="83">
        <v>0</v>
      </c>
      <c r="Q1124" s="83">
        <v>0</v>
      </c>
      <c r="R1124" s="83">
        <v>0</v>
      </c>
      <c r="S1124" s="83">
        <v>0</v>
      </c>
      <c r="T1124" s="83">
        <v>0</v>
      </c>
      <c r="U1124" s="83">
        <v>193.5</v>
      </c>
      <c r="V1124" s="83">
        <v>0</v>
      </c>
      <c r="W1124" s="83">
        <v>164310.22175999999</v>
      </c>
      <c r="X1124" s="83">
        <v>0</v>
      </c>
      <c r="Y1124" s="83">
        <v>17966457.451039501</v>
      </c>
      <c r="Z1124" s="83">
        <v>0</v>
      </c>
      <c r="AA1124" s="83">
        <v>49993.323880720003</v>
      </c>
      <c r="AB1124" s="83">
        <v>9202439.1787662208</v>
      </c>
      <c r="AC1124" s="83">
        <v>97376.16</v>
      </c>
      <c r="AD1124" s="83">
        <v>0</v>
      </c>
      <c r="AE1124" s="83">
        <v>0</v>
      </c>
      <c r="AF1124" s="83">
        <v>0</v>
      </c>
      <c r="AG1124" s="83">
        <v>0</v>
      </c>
      <c r="AH1124" s="83">
        <v>0</v>
      </c>
      <c r="AI1124" s="83">
        <v>2054.8642691798</v>
      </c>
      <c r="AJ1124" s="83">
        <v>0</v>
      </c>
      <c r="AK1124" s="83">
        <v>0</v>
      </c>
      <c r="AL1124" s="83">
        <v>0</v>
      </c>
      <c r="AM1124" s="83">
        <v>0</v>
      </c>
      <c r="AN1124" s="83">
        <v>27482631.199715599</v>
      </c>
      <c r="AO1124" s="83">
        <v>21.275011647517299</v>
      </c>
      <c r="AP1124" s="83">
        <v>774.12571936479605</v>
      </c>
    </row>
    <row r="1125" spans="1:42" x14ac:dyDescent="0.2">
      <c r="A1125" s="83" t="s">
        <v>389</v>
      </c>
      <c r="B1125" s="83">
        <v>2026</v>
      </c>
      <c r="C1125" s="83" t="s">
        <v>355</v>
      </c>
      <c r="D1125" s="83" t="s">
        <v>297</v>
      </c>
      <c r="E1125" s="83">
        <v>0</v>
      </c>
      <c r="F1125" s="83">
        <v>2780.8</v>
      </c>
      <c r="G1125" s="83">
        <v>0</v>
      </c>
      <c r="H1125" s="83">
        <v>1111.5999999999999</v>
      </c>
      <c r="I1125" s="83">
        <v>1</v>
      </c>
      <c r="J1125" s="83">
        <v>0</v>
      </c>
      <c r="K1125" s="83">
        <v>37.9</v>
      </c>
      <c r="L1125" s="83">
        <v>1477.8</v>
      </c>
      <c r="M1125" s="83">
        <v>53.664545454545397</v>
      </c>
      <c r="N1125" s="83">
        <v>0</v>
      </c>
      <c r="O1125" s="83">
        <v>0</v>
      </c>
      <c r="P1125" s="83">
        <v>0</v>
      </c>
      <c r="Q1125" s="83">
        <v>0</v>
      </c>
      <c r="R1125" s="83">
        <v>0</v>
      </c>
      <c r="S1125" s="83">
        <v>0</v>
      </c>
      <c r="T1125" s="83">
        <v>0</v>
      </c>
      <c r="U1125" s="83">
        <v>193.5</v>
      </c>
      <c r="V1125" s="83">
        <v>0</v>
      </c>
      <c r="W1125" s="83">
        <v>164310.22175999999</v>
      </c>
      <c r="X1125" s="83">
        <v>0</v>
      </c>
      <c r="Y1125" s="83">
        <v>17672503.427959301</v>
      </c>
      <c r="Z1125" s="83">
        <v>0</v>
      </c>
      <c r="AA1125" s="83">
        <v>73948.980204539999</v>
      </c>
      <c r="AB1125" s="83">
        <v>9123623.4528000001</v>
      </c>
      <c r="AC1125" s="83">
        <v>97376.16</v>
      </c>
      <c r="AD1125" s="83">
        <v>0</v>
      </c>
      <c r="AE1125" s="83">
        <v>0</v>
      </c>
      <c r="AF1125" s="83">
        <v>0</v>
      </c>
      <c r="AG1125" s="83">
        <v>0</v>
      </c>
      <c r="AH1125" s="83">
        <v>0</v>
      </c>
      <c r="AI1125" s="83">
        <v>2026.2081487128</v>
      </c>
      <c r="AJ1125" s="83">
        <v>0</v>
      </c>
      <c r="AK1125" s="83">
        <v>0</v>
      </c>
      <c r="AL1125" s="83">
        <v>0</v>
      </c>
      <c r="AM1125" s="83">
        <v>0</v>
      </c>
      <c r="AN1125" s="83">
        <v>27133788.4508726</v>
      </c>
      <c r="AO1125" s="83">
        <v>20.928314302238601</v>
      </c>
      <c r="AP1125" s="83">
        <v>771.30085760529096</v>
      </c>
    </row>
    <row r="1126" spans="1:42" x14ac:dyDescent="0.2">
      <c r="A1126" s="83" t="s">
        <v>389</v>
      </c>
      <c r="B1126" s="83">
        <v>2028</v>
      </c>
      <c r="C1126" s="83" t="s">
        <v>355</v>
      </c>
      <c r="D1126" s="83" t="s">
        <v>297</v>
      </c>
      <c r="E1126" s="83">
        <v>0</v>
      </c>
      <c r="F1126" s="83">
        <v>2780.8</v>
      </c>
      <c r="G1126" s="83">
        <v>0</v>
      </c>
      <c r="H1126" s="83">
        <v>1111.5999999999999</v>
      </c>
      <c r="I1126" s="83">
        <v>1</v>
      </c>
      <c r="J1126" s="83">
        <v>0</v>
      </c>
      <c r="K1126" s="83">
        <v>37.9</v>
      </c>
      <c r="L1126" s="83">
        <v>1477.8</v>
      </c>
      <c r="M1126" s="83">
        <v>84.297272727272698</v>
      </c>
      <c r="N1126" s="83">
        <v>0</v>
      </c>
      <c r="O1126" s="83">
        <v>0</v>
      </c>
      <c r="P1126" s="83">
        <v>0</v>
      </c>
      <c r="Q1126" s="83">
        <v>0</v>
      </c>
      <c r="R1126" s="83">
        <v>0</v>
      </c>
      <c r="S1126" s="83">
        <v>0</v>
      </c>
      <c r="T1126" s="83">
        <v>0</v>
      </c>
      <c r="U1126" s="83">
        <v>1.1000000000000001</v>
      </c>
      <c r="V1126" s="83">
        <v>0</v>
      </c>
      <c r="W1126" s="83">
        <v>164310.22175999999</v>
      </c>
      <c r="X1126" s="83">
        <v>0</v>
      </c>
      <c r="Y1126" s="83">
        <v>17924354.635573398</v>
      </c>
      <c r="Z1126" s="83">
        <v>0</v>
      </c>
      <c r="AA1126" s="83">
        <v>116160.44260518</v>
      </c>
      <c r="AB1126" s="83">
        <v>9123623.4528000001</v>
      </c>
      <c r="AC1126" s="83">
        <v>97376.16</v>
      </c>
      <c r="AD1126" s="83">
        <v>0</v>
      </c>
      <c r="AE1126" s="83">
        <v>0</v>
      </c>
      <c r="AF1126" s="83">
        <v>0</v>
      </c>
      <c r="AG1126" s="83">
        <v>0</v>
      </c>
      <c r="AH1126" s="83">
        <v>0</v>
      </c>
      <c r="AI1126" s="83">
        <v>1997.7724599416999</v>
      </c>
      <c r="AJ1126" s="83">
        <v>0</v>
      </c>
      <c r="AK1126" s="83">
        <v>0</v>
      </c>
      <c r="AL1126" s="83">
        <v>0</v>
      </c>
      <c r="AM1126" s="83">
        <v>0</v>
      </c>
      <c r="AN1126" s="83">
        <v>27427822.685198501</v>
      </c>
      <c r="AO1126" s="83">
        <v>21.1968385131578</v>
      </c>
      <c r="AP1126" s="83">
        <v>772.82250058429395</v>
      </c>
    </row>
    <row r="1127" spans="1:42" x14ac:dyDescent="0.2">
      <c r="A1127" s="83" t="s">
        <v>389</v>
      </c>
      <c r="B1127" s="83">
        <v>2030</v>
      </c>
      <c r="C1127" s="83" t="s">
        <v>355</v>
      </c>
      <c r="D1127" s="83" t="s">
        <v>297</v>
      </c>
      <c r="E1127" s="83">
        <v>0</v>
      </c>
      <c r="F1127" s="83">
        <v>2780.8</v>
      </c>
      <c r="G1127" s="83">
        <v>0</v>
      </c>
      <c r="H1127" s="83">
        <v>1111.5999999999999</v>
      </c>
      <c r="I1127" s="83">
        <v>1</v>
      </c>
      <c r="J1127" s="83">
        <v>0</v>
      </c>
      <c r="K1127" s="83">
        <v>37.9</v>
      </c>
      <c r="L1127" s="83">
        <v>1477.8</v>
      </c>
      <c r="M1127" s="83">
        <v>152.47</v>
      </c>
      <c r="N1127" s="83">
        <v>0</v>
      </c>
      <c r="O1127" s="83">
        <v>0</v>
      </c>
      <c r="P1127" s="83">
        <v>45.316581574062702</v>
      </c>
      <c r="Q1127" s="83">
        <v>0</v>
      </c>
      <c r="R1127" s="83">
        <v>0</v>
      </c>
      <c r="S1127" s="83">
        <v>0</v>
      </c>
      <c r="T1127" s="83">
        <v>0</v>
      </c>
      <c r="U1127" s="83">
        <v>1.1000000000000001</v>
      </c>
      <c r="V1127" s="83">
        <v>0</v>
      </c>
      <c r="W1127" s="83">
        <v>164310.22175999999</v>
      </c>
      <c r="X1127" s="83">
        <v>0</v>
      </c>
      <c r="Y1127" s="83">
        <v>18364134.3279153</v>
      </c>
      <c r="Z1127" s="83">
        <v>0</v>
      </c>
      <c r="AA1127" s="83">
        <v>210101.49096177999</v>
      </c>
      <c r="AB1127" s="83">
        <v>8996468.2824387196</v>
      </c>
      <c r="AC1127" s="83">
        <v>97376.16</v>
      </c>
      <c r="AD1127" s="83">
        <v>0</v>
      </c>
      <c r="AE1127" s="83">
        <v>0</v>
      </c>
      <c r="AF1127" s="83">
        <v>0</v>
      </c>
      <c r="AG1127" s="83">
        <v>0</v>
      </c>
      <c r="AH1127" s="83">
        <v>0</v>
      </c>
      <c r="AI1127" s="83">
        <v>1969.99806625829</v>
      </c>
      <c r="AJ1127" s="83">
        <v>0</v>
      </c>
      <c r="AK1127" s="83">
        <v>0</v>
      </c>
      <c r="AL1127" s="83">
        <v>0</v>
      </c>
      <c r="AM1127" s="83">
        <v>0</v>
      </c>
      <c r="AN1127" s="83">
        <v>27834360.481141999</v>
      </c>
      <c r="AO1127" s="83">
        <v>21.611557021964899</v>
      </c>
      <c r="AP1127" s="83">
        <v>776.43447337713496</v>
      </c>
    </row>
    <row r="1128" spans="1:42" x14ac:dyDescent="0.2">
      <c r="A1128" s="83" t="s">
        <v>389</v>
      </c>
      <c r="B1128" s="83">
        <v>2032</v>
      </c>
      <c r="C1128" s="83" t="s">
        <v>355</v>
      </c>
      <c r="D1128" s="83" t="s">
        <v>297</v>
      </c>
      <c r="E1128" s="83">
        <v>0</v>
      </c>
      <c r="F1128" s="83">
        <v>2780.8</v>
      </c>
      <c r="G1128" s="83">
        <v>0</v>
      </c>
      <c r="H1128" s="83">
        <v>1111.5999999999999</v>
      </c>
      <c r="I1128" s="83">
        <v>1</v>
      </c>
      <c r="J1128" s="83">
        <v>0</v>
      </c>
      <c r="K1128" s="83">
        <v>37.9</v>
      </c>
      <c r="L1128" s="83">
        <v>1477.8</v>
      </c>
      <c r="M1128" s="83">
        <v>237.851818181818</v>
      </c>
      <c r="N1128" s="83">
        <v>0</v>
      </c>
      <c r="O1128" s="83">
        <v>0</v>
      </c>
      <c r="P1128" s="83">
        <v>45.316581574062702</v>
      </c>
      <c r="Q1128" s="83">
        <v>0</v>
      </c>
      <c r="R1128" s="83">
        <v>0</v>
      </c>
      <c r="S1128" s="83">
        <v>0</v>
      </c>
      <c r="T1128" s="83">
        <v>0</v>
      </c>
      <c r="U1128" s="83">
        <v>1.1000000000000001</v>
      </c>
      <c r="V1128" s="83">
        <v>0</v>
      </c>
      <c r="W1128" s="83">
        <v>164310.22175999999</v>
      </c>
      <c r="X1128" s="83">
        <v>0</v>
      </c>
      <c r="Y1128" s="83">
        <v>17918822.667887598</v>
      </c>
      <c r="Z1128" s="83">
        <v>0</v>
      </c>
      <c r="AA1128" s="83">
        <v>327756.42177458003</v>
      </c>
      <c r="AB1128" s="83">
        <v>8110179.9359999998</v>
      </c>
      <c r="AC1128" s="83">
        <v>97376.16</v>
      </c>
      <c r="AD1128" s="83">
        <v>0</v>
      </c>
      <c r="AE1128" s="83">
        <v>0</v>
      </c>
      <c r="AF1128" s="83">
        <v>0</v>
      </c>
      <c r="AG1128" s="83">
        <v>0</v>
      </c>
      <c r="AH1128" s="83">
        <v>0</v>
      </c>
      <c r="AI1128" s="83">
        <v>1942.4441042707999</v>
      </c>
      <c r="AJ1128" s="83">
        <v>0</v>
      </c>
      <c r="AK1128" s="83">
        <v>0</v>
      </c>
      <c r="AL1128" s="83">
        <v>0</v>
      </c>
      <c r="AM1128" s="83">
        <v>0</v>
      </c>
      <c r="AN1128" s="83">
        <v>26620387.851526499</v>
      </c>
      <c r="AO1128" s="83">
        <v>20.789966921446201</v>
      </c>
      <c r="AP1128" s="83">
        <v>780.97911410610902</v>
      </c>
    </row>
    <row r="1129" spans="1:42" x14ac:dyDescent="0.2">
      <c r="A1129" s="83" t="s">
        <v>389</v>
      </c>
      <c r="B1129" s="83">
        <v>2034</v>
      </c>
      <c r="C1129" s="83" t="s">
        <v>355</v>
      </c>
      <c r="D1129" s="83" t="s">
        <v>297</v>
      </c>
      <c r="E1129" s="83">
        <v>0</v>
      </c>
      <c r="F1129" s="83">
        <v>2539.8000000000002</v>
      </c>
      <c r="G1129" s="83">
        <v>0</v>
      </c>
      <c r="H1129" s="83">
        <v>1111.5999999999999</v>
      </c>
      <c r="I1129" s="83">
        <v>1</v>
      </c>
      <c r="J1129" s="83">
        <v>0</v>
      </c>
      <c r="K1129" s="83">
        <v>37.9</v>
      </c>
      <c r="L1129" s="83">
        <v>1477.8</v>
      </c>
      <c r="M1129" s="83">
        <v>329.01</v>
      </c>
      <c r="N1129" s="83">
        <v>0</v>
      </c>
      <c r="O1129" s="83">
        <v>0</v>
      </c>
      <c r="P1129" s="83">
        <v>206.24567123128699</v>
      </c>
      <c r="Q1129" s="83">
        <v>0</v>
      </c>
      <c r="R1129" s="83">
        <v>0</v>
      </c>
      <c r="S1129" s="83">
        <v>0</v>
      </c>
      <c r="T1129" s="83">
        <v>0</v>
      </c>
      <c r="U1129" s="83">
        <v>1.1000000000000001</v>
      </c>
      <c r="V1129" s="83">
        <v>118090.622966853</v>
      </c>
      <c r="W1129" s="83">
        <v>164310.22175999999</v>
      </c>
      <c r="X1129" s="83">
        <v>0</v>
      </c>
      <c r="Y1129" s="83">
        <v>17070735.725260202</v>
      </c>
      <c r="Z1129" s="83">
        <v>0</v>
      </c>
      <c r="AA1129" s="83">
        <v>453371.09950374003</v>
      </c>
      <c r="AB1129" s="83">
        <v>7829342.8393619498</v>
      </c>
      <c r="AC1129" s="83">
        <v>97376.16</v>
      </c>
      <c r="AD1129" s="83">
        <v>0</v>
      </c>
      <c r="AE1129" s="83">
        <v>0</v>
      </c>
      <c r="AF1129" s="83">
        <v>0</v>
      </c>
      <c r="AG1129" s="83">
        <v>0</v>
      </c>
      <c r="AH1129" s="83">
        <v>0</v>
      </c>
      <c r="AI1129" s="83">
        <v>1915.3310056751</v>
      </c>
      <c r="AJ1129" s="83">
        <v>0</v>
      </c>
      <c r="AK1129" s="83">
        <v>0</v>
      </c>
      <c r="AL1129" s="83">
        <v>0</v>
      </c>
      <c r="AM1129" s="83">
        <v>0</v>
      </c>
      <c r="AN1129" s="83">
        <v>25735141.999858402</v>
      </c>
      <c r="AO1129" s="83">
        <v>19.7907232569261</v>
      </c>
      <c r="AP1129" s="83">
        <v>769.01550638558399</v>
      </c>
    </row>
    <row r="1130" spans="1:42" x14ac:dyDescent="0.2">
      <c r="A1130" s="83" t="s">
        <v>389</v>
      </c>
      <c r="B1130" s="83">
        <v>2036</v>
      </c>
      <c r="C1130" s="83" t="s">
        <v>355</v>
      </c>
      <c r="D1130" s="83" t="s">
        <v>297</v>
      </c>
      <c r="E1130" s="83">
        <v>0</v>
      </c>
      <c r="F1130" s="83">
        <v>2294.8000000000002</v>
      </c>
      <c r="G1130" s="83">
        <v>0</v>
      </c>
      <c r="H1130" s="83">
        <v>1111.5999999999999</v>
      </c>
      <c r="I1130" s="83">
        <v>1</v>
      </c>
      <c r="J1130" s="83">
        <v>0</v>
      </c>
      <c r="K1130" s="83">
        <v>26.3</v>
      </c>
      <c r="L1130" s="83">
        <v>1620.06106824584</v>
      </c>
      <c r="M1130" s="83">
        <v>410.42</v>
      </c>
      <c r="N1130" s="83">
        <v>0</v>
      </c>
      <c r="O1130" s="83">
        <v>0</v>
      </c>
      <c r="P1130" s="83">
        <v>206.24567123128699</v>
      </c>
      <c r="Q1130" s="83">
        <v>0</v>
      </c>
      <c r="R1130" s="83">
        <v>0</v>
      </c>
      <c r="S1130" s="83">
        <v>0</v>
      </c>
      <c r="T1130" s="83">
        <v>0</v>
      </c>
      <c r="U1130" s="83">
        <v>1.1000000000000001</v>
      </c>
      <c r="V1130" s="83">
        <v>132917.263441641</v>
      </c>
      <c r="W1130" s="83">
        <v>111218.33951999999</v>
      </c>
      <c r="X1130" s="83">
        <v>0</v>
      </c>
      <c r="Y1130" s="83">
        <v>15648395.4218268</v>
      </c>
      <c r="Z1130" s="83">
        <v>0</v>
      </c>
      <c r="AA1130" s="83">
        <v>565552.92136508005</v>
      </c>
      <c r="AB1130" s="83">
        <v>8902581.7887884602</v>
      </c>
      <c r="AC1130" s="83">
        <v>97376.16</v>
      </c>
      <c r="AD1130" s="83">
        <v>0</v>
      </c>
      <c r="AE1130" s="83">
        <v>0</v>
      </c>
      <c r="AF1130" s="83">
        <v>0</v>
      </c>
      <c r="AG1130" s="83">
        <v>0</v>
      </c>
      <c r="AH1130" s="83">
        <v>0</v>
      </c>
      <c r="AI1130" s="83">
        <v>1888.6587704711999</v>
      </c>
      <c r="AJ1130" s="83">
        <v>0</v>
      </c>
      <c r="AK1130" s="83">
        <v>0</v>
      </c>
      <c r="AL1130" s="83">
        <v>0</v>
      </c>
      <c r="AM1130" s="83">
        <v>0</v>
      </c>
      <c r="AN1130" s="83">
        <v>25459930.553712402</v>
      </c>
      <c r="AO1130" s="83">
        <v>18.681271150373799</v>
      </c>
      <c r="AP1130" s="83">
        <v>733.75185022449898</v>
      </c>
    </row>
    <row r="1131" spans="1:42" x14ac:dyDescent="0.2">
      <c r="A1131" s="83" t="s">
        <v>389</v>
      </c>
      <c r="B1131" s="83">
        <v>2038</v>
      </c>
      <c r="C1131" s="83" t="s">
        <v>355</v>
      </c>
      <c r="D1131" s="83" t="s">
        <v>297</v>
      </c>
      <c r="E1131" s="83">
        <v>0</v>
      </c>
      <c r="F1131" s="83">
        <v>2294.8000000000002</v>
      </c>
      <c r="G1131" s="83">
        <v>0</v>
      </c>
      <c r="H1131" s="83">
        <v>1111.5999999999999</v>
      </c>
      <c r="I1131" s="83">
        <v>1</v>
      </c>
      <c r="J1131" s="83">
        <v>0</v>
      </c>
      <c r="K1131" s="83">
        <v>26.3</v>
      </c>
      <c r="L1131" s="83">
        <v>1830.90610103625</v>
      </c>
      <c r="M1131" s="83">
        <v>477.963636363636</v>
      </c>
      <c r="N1131" s="83">
        <v>0</v>
      </c>
      <c r="O1131" s="83">
        <v>0</v>
      </c>
      <c r="P1131" s="83">
        <v>206.24567123128699</v>
      </c>
      <c r="Q1131" s="83">
        <v>0</v>
      </c>
      <c r="R1131" s="83">
        <v>0</v>
      </c>
      <c r="S1131" s="83">
        <v>0</v>
      </c>
      <c r="T1131" s="83">
        <v>0</v>
      </c>
      <c r="U1131" s="83">
        <v>1.1000000000000001</v>
      </c>
      <c r="V1131" s="83">
        <v>10875.979577775101</v>
      </c>
      <c r="W1131" s="83">
        <v>111218.33951999999</v>
      </c>
      <c r="X1131" s="83">
        <v>0</v>
      </c>
      <c r="Y1131" s="83">
        <v>15583406.786162</v>
      </c>
      <c r="Z1131" s="83">
        <v>0</v>
      </c>
      <c r="AA1131" s="83">
        <v>658627.09139840002</v>
      </c>
      <c r="AB1131" s="83">
        <v>10073032.795327</v>
      </c>
      <c r="AC1131" s="83">
        <v>97376.16</v>
      </c>
      <c r="AD1131" s="83">
        <v>0</v>
      </c>
      <c r="AE1131" s="83">
        <v>0</v>
      </c>
      <c r="AF1131" s="83">
        <v>0</v>
      </c>
      <c r="AG1131" s="83">
        <v>0</v>
      </c>
      <c r="AH1131" s="83">
        <v>0</v>
      </c>
      <c r="AI1131" s="83">
        <v>1862.4273986590999</v>
      </c>
      <c r="AJ1131" s="83">
        <v>0</v>
      </c>
      <c r="AK1131" s="83">
        <v>0</v>
      </c>
      <c r="AL1131" s="83">
        <v>0</v>
      </c>
      <c r="AM1131" s="83">
        <v>0</v>
      </c>
      <c r="AN1131" s="83">
        <v>26536399.579383802</v>
      </c>
      <c r="AO1131" s="83">
        <v>19.015928095471299</v>
      </c>
      <c r="AP1131" s="83">
        <v>716.59789560316904</v>
      </c>
    </row>
    <row r="1132" spans="1:42" x14ac:dyDescent="0.2">
      <c r="A1132" s="83" t="s">
        <v>389</v>
      </c>
      <c r="B1132" s="83">
        <v>2040</v>
      </c>
      <c r="C1132" s="83" t="s">
        <v>355</v>
      </c>
      <c r="D1132" s="83" t="s">
        <v>297</v>
      </c>
      <c r="E1132" s="83">
        <v>0</v>
      </c>
      <c r="F1132" s="83">
        <v>1991.5</v>
      </c>
      <c r="G1132" s="83">
        <v>0</v>
      </c>
      <c r="H1132" s="83">
        <v>1111.5999999999999</v>
      </c>
      <c r="I1132" s="83">
        <v>1</v>
      </c>
      <c r="J1132" s="83">
        <v>0</v>
      </c>
      <c r="K1132" s="83">
        <v>26.3</v>
      </c>
      <c r="L1132" s="83">
        <v>2176.0538917711201</v>
      </c>
      <c r="M1132" s="83">
        <v>530.54272727272701</v>
      </c>
      <c r="N1132" s="83">
        <v>0</v>
      </c>
      <c r="O1132" s="83">
        <v>0</v>
      </c>
      <c r="P1132" s="83">
        <v>206.24567123128699</v>
      </c>
      <c r="Q1132" s="83">
        <v>0</v>
      </c>
      <c r="R1132" s="83">
        <v>0</v>
      </c>
      <c r="S1132" s="83">
        <v>0</v>
      </c>
      <c r="T1132" s="83">
        <v>0</v>
      </c>
      <c r="U1132" s="83">
        <v>1.1000000000000001</v>
      </c>
      <c r="V1132" s="83">
        <v>0</v>
      </c>
      <c r="W1132" s="83">
        <v>111218.33951999999</v>
      </c>
      <c r="X1132" s="83">
        <v>0</v>
      </c>
      <c r="Y1132" s="83">
        <v>13783893.711072</v>
      </c>
      <c r="Z1132" s="83">
        <v>0</v>
      </c>
      <c r="AA1132" s="83">
        <v>731080.33068098</v>
      </c>
      <c r="AB1132" s="83">
        <v>12636747.3720238</v>
      </c>
      <c r="AC1132" s="83">
        <v>97376.16</v>
      </c>
      <c r="AD1132" s="83">
        <v>0</v>
      </c>
      <c r="AE1132" s="83">
        <v>0</v>
      </c>
      <c r="AF1132" s="83">
        <v>0</v>
      </c>
      <c r="AG1132" s="83">
        <v>0</v>
      </c>
      <c r="AH1132" s="83">
        <v>0</v>
      </c>
      <c r="AI1132" s="83">
        <v>1836.4164585429</v>
      </c>
      <c r="AJ1132" s="83">
        <v>0</v>
      </c>
      <c r="AK1132" s="83">
        <v>0</v>
      </c>
      <c r="AL1132" s="83">
        <v>0</v>
      </c>
      <c r="AM1132" s="83">
        <v>0</v>
      </c>
      <c r="AN1132" s="83">
        <v>27362152.329755299</v>
      </c>
      <c r="AO1132" s="83">
        <v>18.041291349273202</v>
      </c>
      <c r="AP1132" s="83">
        <v>659.35205432117698</v>
      </c>
    </row>
    <row r="1133" spans="1:42" x14ac:dyDescent="0.2">
      <c r="A1133" s="83" t="s">
        <v>389</v>
      </c>
      <c r="B1133" s="83">
        <v>2042</v>
      </c>
      <c r="C1133" s="83" t="s">
        <v>355</v>
      </c>
      <c r="D1133" s="83" t="s">
        <v>297</v>
      </c>
      <c r="E1133" s="83">
        <v>0</v>
      </c>
      <c r="F1133" s="83">
        <v>1682.1</v>
      </c>
      <c r="G1133" s="83">
        <v>0</v>
      </c>
      <c r="H1133" s="83">
        <v>1111.5999999999999</v>
      </c>
      <c r="I1133" s="83">
        <v>1</v>
      </c>
      <c r="J1133" s="83">
        <v>0</v>
      </c>
      <c r="K1133" s="83">
        <v>24.7</v>
      </c>
      <c r="L1133" s="83">
        <v>2672.19949547124</v>
      </c>
      <c r="M1133" s="83">
        <v>574.42545454545404</v>
      </c>
      <c r="N1133" s="83">
        <v>0</v>
      </c>
      <c r="O1133" s="83">
        <v>0</v>
      </c>
      <c r="P1133" s="83">
        <v>206.24567123128699</v>
      </c>
      <c r="Q1133" s="83">
        <v>0</v>
      </c>
      <c r="R1133" s="83">
        <v>0</v>
      </c>
      <c r="S1133" s="83">
        <v>0</v>
      </c>
      <c r="T1133" s="83">
        <v>0</v>
      </c>
      <c r="U1133" s="83">
        <v>1.1000000000000001</v>
      </c>
      <c r="V1133" s="83">
        <v>63827.180566761497</v>
      </c>
      <c r="W1133" s="83">
        <v>103895.32128</v>
      </c>
      <c r="X1133" s="83">
        <v>0</v>
      </c>
      <c r="Y1133" s="83">
        <v>11734699.293984</v>
      </c>
      <c r="Z1133" s="83">
        <v>0</v>
      </c>
      <c r="AA1133" s="83">
        <v>791550.10458712</v>
      </c>
      <c r="AB1133" s="83">
        <v>13862970.739070101</v>
      </c>
      <c r="AC1133" s="83">
        <v>97376.16</v>
      </c>
      <c r="AD1133" s="83">
        <v>0</v>
      </c>
      <c r="AE1133" s="83">
        <v>0</v>
      </c>
      <c r="AF1133" s="83">
        <v>0</v>
      </c>
      <c r="AG1133" s="83">
        <v>0</v>
      </c>
      <c r="AH1133" s="83">
        <v>0</v>
      </c>
      <c r="AI1133" s="83">
        <v>1810.6259501226</v>
      </c>
      <c r="AJ1133" s="83">
        <v>0</v>
      </c>
      <c r="AK1133" s="83">
        <v>0</v>
      </c>
      <c r="AL1133" s="83">
        <v>0</v>
      </c>
      <c r="AM1133" s="83">
        <v>0</v>
      </c>
      <c r="AN1133" s="83">
        <v>26656129.425438099</v>
      </c>
      <c r="AO1133" s="83">
        <v>16.217464918193699</v>
      </c>
      <c r="AP1133" s="83">
        <v>608.39533974941105</v>
      </c>
    </row>
    <row r="1134" spans="1:42" x14ac:dyDescent="0.2">
      <c r="A1134" s="83" t="s">
        <v>389</v>
      </c>
      <c r="B1134" s="83">
        <v>2044</v>
      </c>
      <c r="C1134" s="83" t="s">
        <v>355</v>
      </c>
      <c r="D1134" s="83" t="s">
        <v>297</v>
      </c>
      <c r="E1134" s="83">
        <v>0</v>
      </c>
      <c r="F1134" s="83">
        <v>1682.1</v>
      </c>
      <c r="G1134" s="83">
        <v>0</v>
      </c>
      <c r="H1134" s="83">
        <v>750</v>
      </c>
      <c r="I1134" s="83">
        <v>0</v>
      </c>
      <c r="J1134" s="83">
        <v>20.4849</v>
      </c>
      <c r="K1134" s="83">
        <v>24.7</v>
      </c>
      <c r="L1134" s="83">
        <v>2672.19949547124</v>
      </c>
      <c r="M1134" s="83">
        <v>610.36545454545501</v>
      </c>
      <c r="N1134" s="83">
        <v>0</v>
      </c>
      <c r="O1134" s="83">
        <v>0</v>
      </c>
      <c r="P1134" s="83">
        <v>218.796259590175</v>
      </c>
      <c r="Q1134" s="83">
        <v>0</v>
      </c>
      <c r="R1134" s="83">
        <v>0</v>
      </c>
      <c r="S1134" s="83">
        <v>0</v>
      </c>
      <c r="T1134" s="83">
        <v>0</v>
      </c>
      <c r="U1134" s="83">
        <v>1.1000000000000001</v>
      </c>
      <c r="V1134" s="83">
        <v>15338.580012525599</v>
      </c>
      <c r="W1134" s="83">
        <v>103895.32128</v>
      </c>
      <c r="X1134" s="83">
        <v>0</v>
      </c>
      <c r="Y1134" s="83">
        <v>11771168.3311051</v>
      </c>
      <c r="Z1134" s="83">
        <v>0</v>
      </c>
      <c r="AA1134" s="83">
        <v>841074.91330468003</v>
      </c>
      <c r="AB1134" s="83">
        <v>10922427.245067701</v>
      </c>
      <c r="AC1134" s="83">
        <v>65700</v>
      </c>
      <c r="AD1134" s="83">
        <v>0</v>
      </c>
      <c r="AE1134" s="83">
        <v>0</v>
      </c>
      <c r="AF1134" s="83">
        <v>0</v>
      </c>
      <c r="AG1134" s="83">
        <v>0</v>
      </c>
      <c r="AH1134" s="83">
        <v>0</v>
      </c>
      <c r="AI1134" s="83">
        <v>0</v>
      </c>
      <c r="AJ1134" s="83">
        <v>0</v>
      </c>
      <c r="AK1134" s="83">
        <v>80941.852502057503</v>
      </c>
      <c r="AL1134" s="83">
        <v>0</v>
      </c>
      <c r="AM1134" s="83">
        <v>0</v>
      </c>
      <c r="AN1134" s="83">
        <v>23800546.2432721</v>
      </c>
      <c r="AO1134" s="83">
        <v>15.082349738871301</v>
      </c>
      <c r="AP1134" s="83">
        <v>633.69762965565099</v>
      </c>
    </row>
    <row r="1135" spans="1:42" x14ac:dyDescent="0.2">
      <c r="A1135" s="83" t="s">
        <v>389</v>
      </c>
      <c r="B1135" s="83">
        <v>2046</v>
      </c>
      <c r="C1135" s="83" t="s">
        <v>355</v>
      </c>
      <c r="D1135" s="83" t="s">
        <v>297</v>
      </c>
      <c r="E1135" s="83">
        <v>0</v>
      </c>
      <c r="F1135" s="83">
        <v>1682.1</v>
      </c>
      <c r="G1135" s="83">
        <v>0</v>
      </c>
      <c r="H1135" s="83">
        <v>722.03705534020798</v>
      </c>
      <c r="I1135" s="83">
        <v>424.72347410653902</v>
      </c>
      <c r="J1135" s="83">
        <v>20.4849</v>
      </c>
      <c r="K1135" s="83">
        <v>23.9</v>
      </c>
      <c r="L1135" s="83">
        <v>2672.19949547124</v>
      </c>
      <c r="M1135" s="83">
        <v>647.46272727272697</v>
      </c>
      <c r="N1135" s="83">
        <v>0</v>
      </c>
      <c r="O1135" s="83">
        <v>0</v>
      </c>
      <c r="P1135" s="83">
        <v>384.98081438850102</v>
      </c>
      <c r="Q1135" s="83">
        <v>0</v>
      </c>
      <c r="R1135" s="83">
        <v>0</v>
      </c>
      <c r="S1135" s="83">
        <v>0</v>
      </c>
      <c r="T1135" s="83">
        <v>0</v>
      </c>
      <c r="U1135" s="83">
        <v>1.1000000000000001</v>
      </c>
      <c r="V1135" s="83">
        <v>234653.82084473301</v>
      </c>
      <c r="W1135" s="83">
        <v>100233.81216</v>
      </c>
      <c r="X1135" s="83">
        <v>0</v>
      </c>
      <c r="Y1135" s="83">
        <v>11929663.1260799</v>
      </c>
      <c r="Z1135" s="83">
        <v>0</v>
      </c>
      <c r="AA1135" s="83">
        <v>892194.42737706006</v>
      </c>
      <c r="AB1135" s="83">
        <v>8944864.7802523896</v>
      </c>
      <c r="AC1135" s="83">
        <v>63250.446047802201</v>
      </c>
      <c r="AD1135" s="83">
        <v>0</v>
      </c>
      <c r="AE1135" s="83">
        <v>0</v>
      </c>
      <c r="AF1135" s="83">
        <v>0</v>
      </c>
      <c r="AG1135" s="83">
        <v>0</v>
      </c>
      <c r="AH1135" s="83">
        <v>0</v>
      </c>
      <c r="AI1135" s="83">
        <v>961582.15034441999</v>
      </c>
      <c r="AJ1135" s="83">
        <v>0</v>
      </c>
      <c r="AK1135" s="83">
        <v>79143.054776816803</v>
      </c>
      <c r="AL1135" s="83">
        <v>0</v>
      </c>
      <c r="AM1135" s="83">
        <v>0</v>
      </c>
      <c r="AN1135" s="83">
        <v>23205585.617883202</v>
      </c>
      <c r="AO1135" s="83">
        <v>14.5020948385196</v>
      </c>
      <c r="AP1135" s="83">
        <v>624.93983462945403</v>
      </c>
    </row>
    <row r="1136" spans="1:42" x14ac:dyDescent="0.2">
      <c r="A1136" s="83" t="s">
        <v>389</v>
      </c>
      <c r="B1136" s="83">
        <v>2048</v>
      </c>
      <c r="C1136" s="83" t="s">
        <v>355</v>
      </c>
      <c r="D1136" s="83" t="s">
        <v>297</v>
      </c>
      <c r="E1136" s="83">
        <v>0</v>
      </c>
      <c r="F1136" s="83">
        <v>1682.1</v>
      </c>
      <c r="G1136" s="83">
        <v>0</v>
      </c>
      <c r="H1136" s="83">
        <v>722.03705534020798</v>
      </c>
      <c r="I1136" s="83">
        <v>424.72347410653902</v>
      </c>
      <c r="J1136" s="83">
        <v>20.4849</v>
      </c>
      <c r="K1136" s="83">
        <v>23.9</v>
      </c>
      <c r="L1136" s="83">
        <v>2672.19949547124</v>
      </c>
      <c r="M1136" s="83">
        <v>684.475454545454</v>
      </c>
      <c r="N1136" s="83">
        <v>0</v>
      </c>
      <c r="O1136" s="83">
        <v>0</v>
      </c>
      <c r="P1136" s="83">
        <v>384.98081438850102</v>
      </c>
      <c r="Q1136" s="83">
        <v>0</v>
      </c>
      <c r="R1136" s="83">
        <v>0</v>
      </c>
      <c r="S1136" s="83">
        <v>0</v>
      </c>
      <c r="T1136" s="83">
        <v>0</v>
      </c>
      <c r="U1136" s="83">
        <v>1.1000000000000001</v>
      </c>
      <c r="V1136" s="83">
        <v>0</v>
      </c>
      <c r="W1136" s="83">
        <v>100233.81216</v>
      </c>
      <c r="X1136" s="83">
        <v>0</v>
      </c>
      <c r="Y1136" s="83">
        <v>11929663.1260799</v>
      </c>
      <c r="Z1136" s="83">
        <v>0</v>
      </c>
      <c r="AA1136" s="83">
        <v>943197.43901582004</v>
      </c>
      <c r="AB1136" s="83">
        <v>7489210.9295925898</v>
      </c>
      <c r="AC1136" s="83">
        <v>63250.446047802201</v>
      </c>
      <c r="AD1136" s="83">
        <v>0</v>
      </c>
      <c r="AE1136" s="83">
        <v>0</v>
      </c>
      <c r="AF1136" s="83">
        <v>0</v>
      </c>
      <c r="AG1136" s="83">
        <v>0</v>
      </c>
      <c r="AH1136" s="83">
        <v>0</v>
      </c>
      <c r="AI1136" s="83">
        <v>981437.053793767</v>
      </c>
      <c r="AJ1136" s="83">
        <v>0</v>
      </c>
      <c r="AK1136" s="83">
        <v>82051.9463305057</v>
      </c>
      <c r="AL1136" s="83">
        <v>0</v>
      </c>
      <c r="AM1136" s="83">
        <v>0</v>
      </c>
      <c r="AN1136" s="83">
        <v>21589044.753020398</v>
      </c>
      <c r="AO1136" s="83">
        <v>13.970583714985899</v>
      </c>
      <c r="AP1136" s="83">
        <v>647.11449139181104</v>
      </c>
    </row>
    <row r="1137" spans="1:42" x14ac:dyDescent="0.2">
      <c r="A1137" s="83" t="s">
        <v>389</v>
      </c>
      <c r="B1137" s="83">
        <v>2050</v>
      </c>
      <c r="C1137" s="83" t="s">
        <v>355</v>
      </c>
      <c r="D1137" s="83" t="s">
        <v>297</v>
      </c>
      <c r="E1137" s="83">
        <v>0</v>
      </c>
      <c r="F1137" s="83">
        <v>1682.1</v>
      </c>
      <c r="G1137" s="83">
        <v>0</v>
      </c>
      <c r="H1137" s="83">
        <v>2080.0991961509499</v>
      </c>
      <c r="I1137" s="83">
        <v>424.72347410653902</v>
      </c>
      <c r="J1137" s="83">
        <v>694.46969999999999</v>
      </c>
      <c r="K1137" s="83">
        <v>17.5</v>
      </c>
      <c r="L1137" s="83">
        <v>2672.19949547124</v>
      </c>
      <c r="M1137" s="83">
        <v>714.88818181818203</v>
      </c>
      <c r="N1137" s="83">
        <v>0</v>
      </c>
      <c r="O1137" s="83">
        <v>0</v>
      </c>
      <c r="P1137" s="83">
        <v>423.96787508326702</v>
      </c>
      <c r="Q1137" s="83">
        <v>0</v>
      </c>
      <c r="R1137" s="83">
        <v>0</v>
      </c>
      <c r="S1137" s="83">
        <v>0</v>
      </c>
      <c r="T1137" s="83">
        <v>0</v>
      </c>
      <c r="U1137" s="83">
        <v>1.1000000000000001</v>
      </c>
      <c r="V1137" s="83">
        <v>467293.15674991597</v>
      </c>
      <c r="W1137" s="83">
        <v>70941.739199999996</v>
      </c>
      <c r="X1137" s="83">
        <v>0</v>
      </c>
      <c r="Y1137" s="83">
        <v>11929663.1260799</v>
      </c>
      <c r="Z1137" s="83">
        <v>0</v>
      </c>
      <c r="AA1137" s="83">
        <v>985105.74454618001</v>
      </c>
      <c r="AB1137" s="83">
        <v>6477828.2303071599</v>
      </c>
      <c r="AC1137" s="83">
        <v>182216.68958282299</v>
      </c>
      <c r="AD1137" s="83">
        <v>0</v>
      </c>
      <c r="AE1137" s="83">
        <v>0</v>
      </c>
      <c r="AF1137" s="83">
        <v>0</v>
      </c>
      <c r="AG1137" s="83">
        <v>0</v>
      </c>
      <c r="AH1137" s="83">
        <v>0</v>
      </c>
      <c r="AI1137" s="83">
        <v>967800.45375626802</v>
      </c>
      <c r="AJ1137" s="83">
        <v>0</v>
      </c>
      <c r="AK1137" s="83">
        <v>2576488.1295654499</v>
      </c>
      <c r="AL1137" s="83">
        <v>0</v>
      </c>
      <c r="AM1137" s="83">
        <v>0</v>
      </c>
      <c r="AN1137" s="83">
        <v>23657337.269787699</v>
      </c>
      <c r="AO1137" s="83">
        <v>13.6604151369643</v>
      </c>
      <c r="AP1137" s="83">
        <v>577.42826173466597</v>
      </c>
    </row>
    <row r="1138" spans="1:42" x14ac:dyDescent="0.2">
      <c r="A1138" s="83" t="s">
        <v>390</v>
      </c>
      <c r="B1138" s="83">
        <v>2020</v>
      </c>
      <c r="C1138" s="83" t="s">
        <v>391</v>
      </c>
      <c r="D1138" s="83" t="s">
        <v>297</v>
      </c>
      <c r="E1138" s="83">
        <v>8698.4</v>
      </c>
      <c r="F1138" s="83">
        <v>1199</v>
      </c>
      <c r="G1138" s="83">
        <v>0</v>
      </c>
      <c r="H1138" s="83">
        <v>6853.8</v>
      </c>
      <c r="I1138" s="83">
        <v>31.6999999999999</v>
      </c>
      <c r="J1138" s="83">
        <v>1981.8</v>
      </c>
      <c r="K1138" s="83">
        <v>76.2</v>
      </c>
      <c r="L1138" s="83">
        <v>1920</v>
      </c>
      <c r="M1138" s="83">
        <v>92.834545454545406</v>
      </c>
      <c r="N1138" s="83">
        <v>0</v>
      </c>
      <c r="O1138" s="83">
        <v>0</v>
      </c>
      <c r="P1138" s="83">
        <v>264.8</v>
      </c>
      <c r="Q1138" s="83">
        <v>0</v>
      </c>
      <c r="R1138" s="83">
        <v>0</v>
      </c>
      <c r="S1138" s="83">
        <v>0</v>
      </c>
      <c r="T1138" s="83">
        <v>28.5</v>
      </c>
      <c r="U1138" s="83">
        <v>57.9</v>
      </c>
      <c r="V1138" s="83">
        <v>248231.174556288</v>
      </c>
      <c r="W1138" s="83">
        <v>335028.08448000002</v>
      </c>
      <c r="X1138" s="83">
        <v>0</v>
      </c>
      <c r="Y1138" s="83">
        <v>0</v>
      </c>
      <c r="Z1138" s="83">
        <v>0</v>
      </c>
      <c r="AA1138" s="83">
        <v>127119.89918356</v>
      </c>
      <c r="AB1138" s="83">
        <v>12934932.495999999</v>
      </c>
      <c r="AC1138" s="83">
        <v>1408309.3035273801</v>
      </c>
      <c r="AD1138" s="83">
        <v>0</v>
      </c>
      <c r="AE1138" s="83">
        <v>121038.28704</v>
      </c>
      <c r="AF1138" s="83">
        <v>69478073.352959901</v>
      </c>
      <c r="AG1138" s="83">
        <v>0</v>
      </c>
      <c r="AH1138" s="83">
        <v>0</v>
      </c>
      <c r="AI1138" s="83">
        <v>62918.413268318698</v>
      </c>
      <c r="AJ1138" s="83">
        <v>0</v>
      </c>
      <c r="AK1138" s="83">
        <v>5531039.4854846401</v>
      </c>
      <c r="AL1138" s="83">
        <v>0</v>
      </c>
      <c r="AM1138" s="83">
        <v>0</v>
      </c>
      <c r="AN1138" s="83">
        <v>90246690.496500105</v>
      </c>
      <c r="AO1138" s="83">
        <v>6.1655721211746899</v>
      </c>
      <c r="AP1138" s="83">
        <v>68.319093888698205</v>
      </c>
    </row>
    <row r="1139" spans="1:42" x14ac:dyDescent="0.2">
      <c r="A1139" s="83" t="s">
        <v>390</v>
      </c>
      <c r="B1139" s="83">
        <v>2022</v>
      </c>
      <c r="C1139" s="83" t="s">
        <v>391</v>
      </c>
      <c r="D1139" s="83" t="s">
        <v>297</v>
      </c>
      <c r="E1139" s="83">
        <v>8698.4</v>
      </c>
      <c r="F1139" s="83">
        <v>1199</v>
      </c>
      <c r="G1139" s="83">
        <v>0</v>
      </c>
      <c r="H1139" s="83">
        <v>6853.8</v>
      </c>
      <c r="I1139" s="83">
        <v>31.6999999999999</v>
      </c>
      <c r="J1139" s="83">
        <v>1981.8</v>
      </c>
      <c r="K1139" s="83">
        <v>76.2</v>
      </c>
      <c r="L1139" s="83">
        <v>1920</v>
      </c>
      <c r="M1139" s="83">
        <v>107.402727272726</v>
      </c>
      <c r="N1139" s="83">
        <v>0</v>
      </c>
      <c r="O1139" s="83">
        <v>0</v>
      </c>
      <c r="P1139" s="83">
        <v>264.8</v>
      </c>
      <c r="Q1139" s="83">
        <v>0</v>
      </c>
      <c r="R1139" s="83">
        <v>0</v>
      </c>
      <c r="S1139" s="83">
        <v>0</v>
      </c>
      <c r="T1139" s="83">
        <v>28.5</v>
      </c>
      <c r="U1139" s="83">
        <v>57.9</v>
      </c>
      <c r="V1139" s="83">
        <v>55232.949326834503</v>
      </c>
      <c r="W1139" s="83">
        <v>335028.08448000002</v>
      </c>
      <c r="X1139" s="83">
        <v>0</v>
      </c>
      <c r="Y1139" s="83">
        <v>0</v>
      </c>
      <c r="Z1139" s="83">
        <v>0</v>
      </c>
      <c r="AA1139" s="83">
        <v>147068.35473906001</v>
      </c>
      <c r="AB1139" s="83">
        <v>12934932.495999999</v>
      </c>
      <c r="AC1139" s="83">
        <v>721519.945621919</v>
      </c>
      <c r="AD1139" s="83">
        <v>0</v>
      </c>
      <c r="AE1139" s="83">
        <v>121038.28704</v>
      </c>
      <c r="AF1139" s="83">
        <v>69478073.352959901</v>
      </c>
      <c r="AG1139" s="83">
        <v>0</v>
      </c>
      <c r="AH1139" s="83">
        <v>0</v>
      </c>
      <c r="AI1139" s="83">
        <v>62039.290393495699</v>
      </c>
      <c r="AJ1139" s="83">
        <v>0</v>
      </c>
      <c r="AK1139" s="83">
        <v>5658099.3297216101</v>
      </c>
      <c r="AL1139" s="83">
        <v>0</v>
      </c>
      <c r="AM1139" s="83">
        <v>0</v>
      </c>
      <c r="AN1139" s="83">
        <v>89513032.090282902</v>
      </c>
      <c r="AO1139" s="83">
        <v>5.70351873485086</v>
      </c>
      <c r="AP1139" s="83">
        <v>63.717188454730099</v>
      </c>
    </row>
    <row r="1140" spans="1:42" x14ac:dyDescent="0.2">
      <c r="A1140" s="83" t="s">
        <v>390</v>
      </c>
      <c r="B1140" s="83">
        <v>2024</v>
      </c>
      <c r="C1140" s="83" t="s">
        <v>391</v>
      </c>
      <c r="D1140" s="83" t="s">
        <v>297</v>
      </c>
      <c r="E1140" s="83">
        <v>8698.4</v>
      </c>
      <c r="F1140" s="83">
        <v>689</v>
      </c>
      <c r="G1140" s="83">
        <v>0</v>
      </c>
      <c r="H1140" s="83">
        <v>6853.8</v>
      </c>
      <c r="I1140" s="83">
        <v>31.6999999999999</v>
      </c>
      <c r="J1140" s="83">
        <v>1981.8</v>
      </c>
      <c r="K1140" s="83">
        <v>76.2</v>
      </c>
      <c r="L1140" s="83">
        <v>2545.5232318867102</v>
      </c>
      <c r="M1140" s="83">
        <v>202.19181818181801</v>
      </c>
      <c r="N1140" s="83">
        <v>0</v>
      </c>
      <c r="O1140" s="83">
        <v>0</v>
      </c>
      <c r="P1140" s="83">
        <v>264.8</v>
      </c>
      <c r="Q1140" s="83">
        <v>0</v>
      </c>
      <c r="R1140" s="83">
        <v>0</v>
      </c>
      <c r="S1140" s="83">
        <v>0</v>
      </c>
      <c r="T1140" s="83">
        <v>28.5</v>
      </c>
      <c r="U1140" s="83">
        <v>57.9</v>
      </c>
      <c r="V1140" s="83">
        <v>48723.199999999997</v>
      </c>
      <c r="W1140" s="83">
        <v>335028.08448000002</v>
      </c>
      <c r="X1140" s="83">
        <v>0</v>
      </c>
      <c r="Y1140" s="83">
        <v>0</v>
      </c>
      <c r="Z1140" s="83">
        <v>0</v>
      </c>
      <c r="AA1140" s="83">
        <v>276864.64577562001</v>
      </c>
      <c r="AB1140" s="83">
        <v>17592450.557360999</v>
      </c>
      <c r="AC1140" s="83">
        <v>679187.09327793797</v>
      </c>
      <c r="AD1140" s="83">
        <v>0</v>
      </c>
      <c r="AE1140" s="83">
        <v>121038.28704</v>
      </c>
      <c r="AF1140" s="83">
        <v>69478073.352959901</v>
      </c>
      <c r="AG1140" s="83">
        <v>0</v>
      </c>
      <c r="AH1140" s="83">
        <v>0</v>
      </c>
      <c r="AI1140" s="83">
        <v>61175.032063517698</v>
      </c>
      <c r="AJ1140" s="83">
        <v>0</v>
      </c>
      <c r="AK1140" s="83">
        <v>5638840.7719921898</v>
      </c>
      <c r="AL1140" s="83">
        <v>0</v>
      </c>
      <c r="AM1140" s="83">
        <v>0</v>
      </c>
      <c r="AN1140" s="83">
        <v>94231381.024950206</v>
      </c>
      <c r="AO1140" s="83">
        <v>7.3411601335460404</v>
      </c>
      <c r="AP1140" s="83">
        <v>77.905683368922197</v>
      </c>
    </row>
    <row r="1141" spans="1:42" x14ac:dyDescent="0.2">
      <c r="A1141" s="83" t="s">
        <v>390</v>
      </c>
      <c r="B1141" s="83">
        <v>2026</v>
      </c>
      <c r="C1141" s="83" t="s">
        <v>391</v>
      </c>
      <c r="D1141" s="83" t="s">
        <v>297</v>
      </c>
      <c r="E1141" s="83">
        <v>8698.4</v>
      </c>
      <c r="F1141" s="83">
        <v>689</v>
      </c>
      <c r="G1141" s="83">
        <v>0</v>
      </c>
      <c r="H1141" s="83">
        <v>6853.8</v>
      </c>
      <c r="I1141" s="83">
        <v>31.6999999999999</v>
      </c>
      <c r="J1141" s="83">
        <v>1981.8</v>
      </c>
      <c r="K1141" s="83">
        <v>76.2</v>
      </c>
      <c r="L1141" s="83">
        <v>2545.5232318867102</v>
      </c>
      <c r="M1141" s="83">
        <v>380.27636363636401</v>
      </c>
      <c r="N1141" s="83">
        <v>0</v>
      </c>
      <c r="O1141" s="83">
        <v>0</v>
      </c>
      <c r="P1141" s="83">
        <v>264.8</v>
      </c>
      <c r="Q1141" s="83">
        <v>0</v>
      </c>
      <c r="R1141" s="83">
        <v>0</v>
      </c>
      <c r="S1141" s="83">
        <v>0</v>
      </c>
      <c r="T1141" s="83">
        <v>28.5</v>
      </c>
      <c r="U1141" s="83">
        <v>57.9</v>
      </c>
      <c r="V1141" s="83">
        <v>36448.2650895552</v>
      </c>
      <c r="W1141" s="83">
        <v>335028.08448000002</v>
      </c>
      <c r="X1141" s="83">
        <v>0</v>
      </c>
      <c r="Y1141" s="83">
        <v>0</v>
      </c>
      <c r="Z1141" s="83">
        <v>0</v>
      </c>
      <c r="AA1141" s="83">
        <v>520718.79891968</v>
      </c>
      <c r="AB1141" s="83">
        <v>17361294.872240901</v>
      </c>
      <c r="AC1141" s="83">
        <v>603579.41002222197</v>
      </c>
      <c r="AD1141" s="83">
        <v>0</v>
      </c>
      <c r="AE1141" s="83">
        <v>121038.28704</v>
      </c>
      <c r="AF1141" s="83">
        <v>69478073.352959901</v>
      </c>
      <c r="AG1141" s="83">
        <v>0</v>
      </c>
      <c r="AH1141" s="83">
        <v>0</v>
      </c>
      <c r="AI1141" s="83">
        <v>60317.3872868381</v>
      </c>
      <c r="AJ1141" s="83">
        <v>0</v>
      </c>
      <c r="AK1141" s="83">
        <v>5619696.3533877302</v>
      </c>
      <c r="AL1141" s="83">
        <v>0</v>
      </c>
      <c r="AM1141" s="83">
        <v>0</v>
      </c>
      <c r="AN1141" s="83">
        <v>94136194.811426997</v>
      </c>
      <c r="AO1141" s="83">
        <v>7.1928217923953897</v>
      </c>
      <c r="AP1141" s="83">
        <v>76.408673696700902</v>
      </c>
    </row>
    <row r="1142" spans="1:42" x14ac:dyDescent="0.2">
      <c r="A1142" s="83" t="s">
        <v>390</v>
      </c>
      <c r="B1142" s="83">
        <v>2028</v>
      </c>
      <c r="C1142" s="83" t="s">
        <v>391</v>
      </c>
      <c r="D1142" s="83" t="s">
        <v>297</v>
      </c>
      <c r="E1142" s="83">
        <v>8698.4</v>
      </c>
      <c r="F1142" s="83">
        <v>689</v>
      </c>
      <c r="G1142" s="83">
        <v>0</v>
      </c>
      <c r="H1142" s="83">
        <v>6853.8</v>
      </c>
      <c r="I1142" s="83">
        <v>31.6999999999999</v>
      </c>
      <c r="J1142" s="83">
        <v>1981.8</v>
      </c>
      <c r="K1142" s="83">
        <v>76.2</v>
      </c>
      <c r="L1142" s="83">
        <v>2545.5232318867102</v>
      </c>
      <c r="M1142" s="83">
        <v>663.41181818181803</v>
      </c>
      <c r="N1142" s="83">
        <v>0</v>
      </c>
      <c r="O1142" s="83">
        <v>0</v>
      </c>
      <c r="P1142" s="83">
        <v>264.8</v>
      </c>
      <c r="Q1142" s="83">
        <v>0</v>
      </c>
      <c r="R1142" s="83">
        <v>0</v>
      </c>
      <c r="S1142" s="83">
        <v>0</v>
      </c>
      <c r="T1142" s="83">
        <v>28.5</v>
      </c>
      <c r="U1142" s="83">
        <v>57.9</v>
      </c>
      <c r="V1142" s="83">
        <v>48723.199999999997</v>
      </c>
      <c r="W1142" s="83">
        <v>340367.78447999997</v>
      </c>
      <c r="X1142" s="83">
        <v>0</v>
      </c>
      <c r="Y1142" s="83">
        <v>0</v>
      </c>
      <c r="Z1142" s="83">
        <v>0</v>
      </c>
      <c r="AA1142" s="83">
        <v>908420.92274525994</v>
      </c>
      <c r="AB1142" s="83">
        <v>14341718.6077602</v>
      </c>
      <c r="AC1142" s="83">
        <v>600392.87999999896</v>
      </c>
      <c r="AD1142" s="83">
        <v>0</v>
      </c>
      <c r="AE1142" s="83">
        <v>121038.28704</v>
      </c>
      <c r="AF1142" s="83">
        <v>69478073.352959901</v>
      </c>
      <c r="AG1142" s="83">
        <v>0</v>
      </c>
      <c r="AH1142" s="83">
        <v>0</v>
      </c>
      <c r="AI1142" s="83">
        <v>59479.257671617001</v>
      </c>
      <c r="AJ1142" s="83">
        <v>0</v>
      </c>
      <c r="AK1142" s="83">
        <v>5600551.9347832901</v>
      </c>
      <c r="AL1142" s="83">
        <v>0</v>
      </c>
      <c r="AM1142" s="83">
        <v>0</v>
      </c>
      <c r="AN1142" s="83">
        <v>91498766.227440298</v>
      </c>
      <c r="AO1142" s="83">
        <v>5.9164938866118497</v>
      </c>
      <c r="AP1142" s="83">
        <v>64.662007265815006</v>
      </c>
    </row>
    <row r="1143" spans="1:42" x14ac:dyDescent="0.2">
      <c r="A1143" s="83" t="s">
        <v>390</v>
      </c>
      <c r="B1143" s="83">
        <v>2030</v>
      </c>
      <c r="C1143" s="83" t="s">
        <v>391</v>
      </c>
      <c r="D1143" s="83" t="s">
        <v>297</v>
      </c>
      <c r="E1143" s="83">
        <v>7796.4</v>
      </c>
      <c r="F1143" s="83">
        <v>689</v>
      </c>
      <c r="G1143" s="83">
        <v>0</v>
      </c>
      <c r="H1143" s="83">
        <v>6853.8</v>
      </c>
      <c r="I1143" s="83">
        <v>31.6999999999999</v>
      </c>
      <c r="J1143" s="83">
        <v>1981.8</v>
      </c>
      <c r="K1143" s="83">
        <v>76.2</v>
      </c>
      <c r="L1143" s="83">
        <v>2545.5232318867102</v>
      </c>
      <c r="M1143" s="83">
        <v>1088.1381818181801</v>
      </c>
      <c r="N1143" s="83">
        <v>0</v>
      </c>
      <c r="O1143" s="83">
        <v>0</v>
      </c>
      <c r="P1143" s="83">
        <v>221.8</v>
      </c>
      <c r="Q1143" s="83">
        <v>0</v>
      </c>
      <c r="R1143" s="83">
        <v>0</v>
      </c>
      <c r="S1143" s="83">
        <v>0</v>
      </c>
      <c r="T1143" s="83">
        <v>28.5</v>
      </c>
      <c r="U1143" s="83">
        <v>52.7</v>
      </c>
      <c r="V1143" s="83">
        <v>29837.796819818101</v>
      </c>
      <c r="W1143" s="83">
        <v>349639.587908571</v>
      </c>
      <c r="X1143" s="83">
        <v>0</v>
      </c>
      <c r="Y1143" s="83">
        <v>0</v>
      </c>
      <c r="Z1143" s="83">
        <v>0</v>
      </c>
      <c r="AA1143" s="83">
        <v>1490005.8517358401</v>
      </c>
      <c r="AB1143" s="83">
        <v>15566602.472918101</v>
      </c>
      <c r="AC1143" s="83">
        <v>600392.87999999896</v>
      </c>
      <c r="AD1143" s="83">
        <v>0</v>
      </c>
      <c r="AE1143" s="83">
        <v>121038.28704</v>
      </c>
      <c r="AF1143" s="83">
        <v>62273389.484159999</v>
      </c>
      <c r="AG1143" s="83">
        <v>0</v>
      </c>
      <c r="AH1143" s="83">
        <v>0</v>
      </c>
      <c r="AI1143" s="83">
        <v>58647.806709381301</v>
      </c>
      <c r="AJ1143" s="83">
        <v>0</v>
      </c>
      <c r="AK1143" s="83">
        <v>5581252.05384384</v>
      </c>
      <c r="AL1143" s="83">
        <v>0</v>
      </c>
      <c r="AM1143" s="83">
        <v>0</v>
      </c>
      <c r="AN1143" s="83">
        <v>86070806.221135601</v>
      </c>
      <c r="AO1143" s="83">
        <v>6.4326917181399503</v>
      </c>
      <c r="AP1143" s="83">
        <v>74.737207661479303</v>
      </c>
    </row>
    <row r="1144" spans="1:42" x14ac:dyDescent="0.2">
      <c r="A1144" s="83" t="s">
        <v>390</v>
      </c>
      <c r="B1144" s="83">
        <v>2032</v>
      </c>
      <c r="C1144" s="83" t="s">
        <v>391</v>
      </c>
      <c r="D1144" s="83" t="s">
        <v>297</v>
      </c>
      <c r="E1144" s="83">
        <v>6901.4</v>
      </c>
      <c r="F1144" s="83">
        <v>689</v>
      </c>
      <c r="G1144" s="83">
        <v>0</v>
      </c>
      <c r="H1144" s="83">
        <v>6853.8</v>
      </c>
      <c r="I1144" s="83">
        <v>62.355582237682803</v>
      </c>
      <c r="J1144" s="83">
        <v>1981.8</v>
      </c>
      <c r="K1144" s="83">
        <v>76.2</v>
      </c>
      <c r="L1144" s="83">
        <v>2545.5232318867102</v>
      </c>
      <c r="M1144" s="83">
        <v>1416.8927272727301</v>
      </c>
      <c r="N1144" s="83">
        <v>0</v>
      </c>
      <c r="O1144" s="83">
        <v>0</v>
      </c>
      <c r="P1144" s="83">
        <v>171.14599994083201</v>
      </c>
      <c r="Q1144" s="83">
        <v>0</v>
      </c>
      <c r="R1144" s="83">
        <v>0</v>
      </c>
      <c r="S1144" s="83">
        <v>0</v>
      </c>
      <c r="T1144" s="83">
        <v>28.5</v>
      </c>
      <c r="U1144" s="83">
        <v>52.7</v>
      </c>
      <c r="V1144" s="83">
        <v>17496.9781094262</v>
      </c>
      <c r="W1144" s="83">
        <v>347769.91994703299</v>
      </c>
      <c r="X1144" s="83">
        <v>0</v>
      </c>
      <c r="Y1144" s="83">
        <v>0</v>
      </c>
      <c r="Z1144" s="83">
        <v>0</v>
      </c>
      <c r="AA1144" s="83">
        <v>1940174.96141044</v>
      </c>
      <c r="AB1144" s="83">
        <v>14524881.329119099</v>
      </c>
      <c r="AC1144" s="83">
        <v>600392.87999999896</v>
      </c>
      <c r="AD1144" s="83">
        <v>0</v>
      </c>
      <c r="AE1144" s="83">
        <v>121038.28704</v>
      </c>
      <c r="AF1144" s="83">
        <v>55124617.796159998</v>
      </c>
      <c r="AG1144" s="83">
        <v>0</v>
      </c>
      <c r="AH1144" s="83">
        <v>0</v>
      </c>
      <c r="AI1144" s="83">
        <v>129390.979535609</v>
      </c>
      <c r="AJ1144" s="83">
        <v>0</v>
      </c>
      <c r="AK1144" s="83">
        <v>5560234.6743190996</v>
      </c>
      <c r="AL1144" s="83">
        <v>0</v>
      </c>
      <c r="AM1144" s="83">
        <v>0</v>
      </c>
      <c r="AN1144" s="83">
        <v>78365997.805640697</v>
      </c>
      <c r="AO1144" s="83">
        <v>5.99935342288674</v>
      </c>
      <c r="AP1144" s="83">
        <v>76.555567349069193</v>
      </c>
    </row>
    <row r="1145" spans="1:42" x14ac:dyDescent="0.2">
      <c r="A1145" s="83" t="s">
        <v>390</v>
      </c>
      <c r="B1145" s="83">
        <v>2034</v>
      </c>
      <c r="C1145" s="83" t="s">
        <v>391</v>
      </c>
      <c r="D1145" s="83" t="s">
        <v>297</v>
      </c>
      <c r="E1145" s="83">
        <v>6901.4</v>
      </c>
      <c r="F1145" s="83">
        <v>361</v>
      </c>
      <c r="G1145" s="83">
        <v>0</v>
      </c>
      <c r="H1145" s="83">
        <v>6853.8</v>
      </c>
      <c r="I1145" s="83">
        <v>62.355582237682803</v>
      </c>
      <c r="J1145" s="83">
        <v>1905.5</v>
      </c>
      <c r="K1145" s="83">
        <v>76.2</v>
      </c>
      <c r="L1145" s="83">
        <v>2676.8506478814002</v>
      </c>
      <c r="M1145" s="83">
        <v>1756.3672727272699</v>
      </c>
      <c r="N1145" s="83">
        <v>0</v>
      </c>
      <c r="O1145" s="83">
        <v>0</v>
      </c>
      <c r="P1145" s="83">
        <v>643.02586287931797</v>
      </c>
      <c r="Q1145" s="83">
        <v>0</v>
      </c>
      <c r="R1145" s="83">
        <v>0</v>
      </c>
      <c r="S1145" s="83">
        <v>0</v>
      </c>
      <c r="T1145" s="83">
        <v>28.5</v>
      </c>
      <c r="U1145" s="83">
        <v>52.7</v>
      </c>
      <c r="V1145" s="83">
        <v>144817.20126542999</v>
      </c>
      <c r="W1145" s="83">
        <v>348883.72398000001</v>
      </c>
      <c r="X1145" s="83">
        <v>0</v>
      </c>
      <c r="Y1145" s="83">
        <v>0</v>
      </c>
      <c r="Z1145" s="83">
        <v>0</v>
      </c>
      <c r="AA1145" s="83">
        <v>2405023.1467736801</v>
      </c>
      <c r="AB1145" s="83">
        <v>16004832.553296501</v>
      </c>
      <c r="AC1145" s="83">
        <v>600392.87999999896</v>
      </c>
      <c r="AD1145" s="83">
        <v>0</v>
      </c>
      <c r="AE1145" s="83">
        <v>121038.28704</v>
      </c>
      <c r="AF1145" s="83">
        <v>55124617.796159998</v>
      </c>
      <c r="AG1145" s="83">
        <v>0</v>
      </c>
      <c r="AH1145" s="83">
        <v>0</v>
      </c>
      <c r="AI1145" s="83">
        <v>128218.33332108099</v>
      </c>
      <c r="AJ1145" s="83">
        <v>0</v>
      </c>
      <c r="AK1145" s="83">
        <v>5343481.9675280796</v>
      </c>
      <c r="AL1145" s="83">
        <v>0</v>
      </c>
      <c r="AM1145" s="83">
        <v>0</v>
      </c>
      <c r="AN1145" s="83">
        <v>80221305.889364794</v>
      </c>
      <c r="AO1145" s="83">
        <v>6.55506640732637</v>
      </c>
      <c r="AP1145" s="83">
        <v>81.712287460972306</v>
      </c>
    </row>
    <row r="1146" spans="1:42" x14ac:dyDescent="0.2">
      <c r="A1146" s="83" t="s">
        <v>390</v>
      </c>
      <c r="B1146" s="83">
        <v>2036</v>
      </c>
      <c r="C1146" s="83" t="s">
        <v>391</v>
      </c>
      <c r="D1146" s="83" t="s">
        <v>297</v>
      </c>
      <c r="E1146" s="83">
        <v>6901.4</v>
      </c>
      <c r="F1146" s="83">
        <v>361</v>
      </c>
      <c r="G1146" s="83">
        <v>0</v>
      </c>
      <c r="H1146" s="83">
        <v>6853.8</v>
      </c>
      <c r="I1146" s="83">
        <v>62.355582237682803</v>
      </c>
      <c r="J1146" s="83">
        <v>1905.5</v>
      </c>
      <c r="K1146" s="83">
        <v>76.2</v>
      </c>
      <c r="L1146" s="83">
        <v>3051.8959304867199</v>
      </c>
      <c r="M1146" s="83">
        <v>2170.3000000000002</v>
      </c>
      <c r="N1146" s="83">
        <v>0</v>
      </c>
      <c r="O1146" s="83">
        <v>0</v>
      </c>
      <c r="P1146" s="83">
        <v>644.47181688509602</v>
      </c>
      <c r="Q1146" s="83">
        <v>0</v>
      </c>
      <c r="R1146" s="83">
        <v>0</v>
      </c>
      <c r="S1146" s="83">
        <v>0</v>
      </c>
      <c r="T1146" s="83">
        <v>28.5</v>
      </c>
      <c r="U1146" s="83">
        <v>52.7</v>
      </c>
      <c r="V1146" s="83">
        <v>648.10747458639696</v>
      </c>
      <c r="W1146" s="83">
        <v>349343.93560500001</v>
      </c>
      <c r="X1146" s="83">
        <v>0</v>
      </c>
      <c r="Y1146" s="83">
        <v>0</v>
      </c>
      <c r="Z1146" s="83">
        <v>0</v>
      </c>
      <c r="AA1146" s="83">
        <v>2971828.1685686</v>
      </c>
      <c r="AB1146" s="83">
        <v>19128108.203846101</v>
      </c>
      <c r="AC1146" s="83">
        <v>600392.87999999896</v>
      </c>
      <c r="AD1146" s="83">
        <v>0</v>
      </c>
      <c r="AE1146" s="83">
        <v>121038.28704</v>
      </c>
      <c r="AF1146" s="83">
        <v>55124617.796159998</v>
      </c>
      <c r="AG1146" s="83">
        <v>0</v>
      </c>
      <c r="AH1146" s="83">
        <v>0</v>
      </c>
      <c r="AI1146" s="83">
        <v>126436.872098176</v>
      </c>
      <c r="AJ1146" s="83">
        <v>0</v>
      </c>
      <c r="AK1146" s="83">
        <v>5324574.1038717404</v>
      </c>
      <c r="AL1146" s="83">
        <v>0</v>
      </c>
      <c r="AM1146" s="83">
        <v>0</v>
      </c>
      <c r="AN1146" s="83">
        <v>83746988.354664207</v>
      </c>
      <c r="AO1146" s="83">
        <v>7.6934018912131004</v>
      </c>
      <c r="AP1146" s="83">
        <v>91.864818572722001</v>
      </c>
    </row>
    <row r="1147" spans="1:42" x14ac:dyDescent="0.2">
      <c r="A1147" s="83" t="s">
        <v>390</v>
      </c>
      <c r="B1147" s="83">
        <v>2038</v>
      </c>
      <c r="C1147" s="83" t="s">
        <v>391</v>
      </c>
      <c r="D1147" s="83" t="s">
        <v>297</v>
      </c>
      <c r="E1147" s="83">
        <v>6901.4</v>
      </c>
      <c r="F1147" s="83">
        <v>0</v>
      </c>
      <c r="G1147" s="83">
        <v>0</v>
      </c>
      <c r="H1147" s="83">
        <v>6851.6</v>
      </c>
      <c r="I1147" s="83">
        <v>62.355582237682803</v>
      </c>
      <c r="J1147" s="83">
        <v>1721.5</v>
      </c>
      <c r="K1147" s="83">
        <v>73.3</v>
      </c>
      <c r="L1147" s="83">
        <v>3568.6949027626201</v>
      </c>
      <c r="M1147" s="83">
        <v>2543.0045454545402</v>
      </c>
      <c r="N1147" s="83">
        <v>0</v>
      </c>
      <c r="O1147" s="83">
        <v>0</v>
      </c>
      <c r="P1147" s="83">
        <v>647.93644028296399</v>
      </c>
      <c r="Q1147" s="83">
        <v>0</v>
      </c>
      <c r="R1147" s="83">
        <v>0</v>
      </c>
      <c r="S1147" s="83">
        <v>0</v>
      </c>
      <c r="T1147" s="83">
        <v>28.5</v>
      </c>
      <c r="U1147" s="83">
        <v>52.7</v>
      </c>
      <c r="V1147" s="83">
        <v>2418.0385290581198</v>
      </c>
      <c r="W1147" s="83">
        <v>332934.68954499997</v>
      </c>
      <c r="X1147" s="83">
        <v>0</v>
      </c>
      <c r="Y1147" s="83">
        <v>0</v>
      </c>
      <c r="Z1147" s="83">
        <v>0</v>
      </c>
      <c r="AA1147" s="83">
        <v>3482178.7499330998</v>
      </c>
      <c r="AB1147" s="83">
        <v>20125332.393489301</v>
      </c>
      <c r="AC1147" s="83">
        <v>600200.15999999898</v>
      </c>
      <c r="AD1147" s="83">
        <v>0</v>
      </c>
      <c r="AE1147" s="83">
        <v>121038.28704</v>
      </c>
      <c r="AF1147" s="83">
        <v>55124617.796159998</v>
      </c>
      <c r="AG1147" s="83">
        <v>0</v>
      </c>
      <c r="AH1147" s="83">
        <v>0</v>
      </c>
      <c r="AI1147" s="83">
        <v>124669.24512844199</v>
      </c>
      <c r="AJ1147" s="83">
        <v>0</v>
      </c>
      <c r="AK1147" s="83">
        <v>4822520.8003703104</v>
      </c>
      <c r="AL1147" s="83">
        <v>0</v>
      </c>
      <c r="AM1147" s="83">
        <v>0</v>
      </c>
      <c r="AN1147" s="83">
        <v>84735910.160195202</v>
      </c>
      <c r="AO1147" s="83">
        <v>7.8738879449174402</v>
      </c>
      <c r="AP1147" s="83">
        <v>92.922680951106301</v>
      </c>
    </row>
    <row r="1148" spans="1:42" x14ac:dyDescent="0.2">
      <c r="A1148" s="83" t="s">
        <v>390</v>
      </c>
      <c r="B1148" s="83">
        <v>2040</v>
      </c>
      <c r="C1148" s="83" t="s">
        <v>391</v>
      </c>
      <c r="D1148" s="83" t="s">
        <v>297</v>
      </c>
      <c r="E1148" s="83">
        <v>6901.4</v>
      </c>
      <c r="F1148" s="83">
        <v>0</v>
      </c>
      <c r="G1148" s="83">
        <v>0</v>
      </c>
      <c r="H1148" s="83">
        <v>6846.6</v>
      </c>
      <c r="I1148" s="83">
        <v>62.355582237682803</v>
      </c>
      <c r="J1148" s="83">
        <v>690.5</v>
      </c>
      <c r="K1148" s="83">
        <v>70.400000000000006</v>
      </c>
      <c r="L1148" s="83">
        <v>4264.9970855757301</v>
      </c>
      <c r="M1148" s="83">
        <v>2782.3445454545499</v>
      </c>
      <c r="N1148" s="83">
        <v>0</v>
      </c>
      <c r="O1148" s="83">
        <v>0</v>
      </c>
      <c r="P1148" s="83">
        <v>649.13535901783496</v>
      </c>
      <c r="Q1148" s="83">
        <v>0</v>
      </c>
      <c r="R1148" s="83">
        <v>0</v>
      </c>
      <c r="S1148" s="83">
        <v>0</v>
      </c>
      <c r="T1148" s="83">
        <v>28.5</v>
      </c>
      <c r="U1148" s="83">
        <v>52.7</v>
      </c>
      <c r="V1148" s="83">
        <v>649.53775641279697</v>
      </c>
      <c r="W1148" s="83">
        <v>319661.71898499998</v>
      </c>
      <c r="X1148" s="83">
        <v>0</v>
      </c>
      <c r="Y1148" s="83">
        <v>0</v>
      </c>
      <c r="Z1148" s="83">
        <v>0</v>
      </c>
      <c r="AA1148" s="83">
        <v>3809911.0237501799</v>
      </c>
      <c r="AB1148" s="83">
        <v>24687014.866057198</v>
      </c>
      <c r="AC1148" s="83">
        <v>599762.15999999898</v>
      </c>
      <c r="AD1148" s="83">
        <v>0</v>
      </c>
      <c r="AE1148" s="83">
        <v>121038.28704</v>
      </c>
      <c r="AF1148" s="83">
        <v>55124617.796159998</v>
      </c>
      <c r="AG1148" s="83">
        <v>0</v>
      </c>
      <c r="AH1148" s="83">
        <v>0</v>
      </c>
      <c r="AI1148" s="83">
        <v>122931.66144924999</v>
      </c>
      <c r="AJ1148" s="83">
        <v>0</v>
      </c>
      <c r="AK1148" s="83">
        <v>2041893.297737</v>
      </c>
      <c r="AL1148" s="83">
        <v>0</v>
      </c>
      <c r="AM1148" s="83">
        <v>0</v>
      </c>
      <c r="AN1148" s="83">
        <v>86827480.348934993</v>
      </c>
      <c r="AO1148" s="83">
        <v>9.4887187682503793</v>
      </c>
      <c r="AP1148" s="83">
        <v>109.282438349217</v>
      </c>
    </row>
    <row r="1149" spans="1:42" x14ac:dyDescent="0.2">
      <c r="A1149" s="83" t="s">
        <v>390</v>
      </c>
      <c r="B1149" s="83">
        <v>2042</v>
      </c>
      <c r="C1149" s="83" t="s">
        <v>391</v>
      </c>
      <c r="D1149" s="83" t="s">
        <v>297</v>
      </c>
      <c r="E1149" s="83">
        <v>6901.4</v>
      </c>
      <c r="F1149" s="83">
        <v>0</v>
      </c>
      <c r="G1149" s="83">
        <v>0</v>
      </c>
      <c r="H1149" s="83">
        <v>6845.4</v>
      </c>
      <c r="I1149" s="83">
        <v>39.755582237682901</v>
      </c>
      <c r="J1149" s="83">
        <v>341</v>
      </c>
      <c r="K1149" s="83">
        <v>68.8</v>
      </c>
      <c r="L1149" s="83">
        <v>4975.4703851132899</v>
      </c>
      <c r="M1149" s="83">
        <v>2785.45636363636</v>
      </c>
      <c r="N1149" s="83">
        <v>0</v>
      </c>
      <c r="O1149" s="83">
        <v>0</v>
      </c>
      <c r="P1149" s="83">
        <v>653.01492507734702</v>
      </c>
      <c r="Q1149" s="83">
        <v>0</v>
      </c>
      <c r="R1149" s="83">
        <v>0</v>
      </c>
      <c r="S1149" s="83">
        <v>0</v>
      </c>
      <c r="T1149" s="83">
        <v>28.5</v>
      </c>
      <c r="U1149" s="83">
        <v>52.7</v>
      </c>
      <c r="V1149" s="83">
        <v>2878.6556097589801</v>
      </c>
      <c r="W1149" s="83">
        <v>311391.30911999999</v>
      </c>
      <c r="X1149" s="83">
        <v>0</v>
      </c>
      <c r="Y1149" s="83">
        <v>0</v>
      </c>
      <c r="Z1149" s="83">
        <v>0</v>
      </c>
      <c r="AA1149" s="83">
        <v>3814172.08854684</v>
      </c>
      <c r="AB1149" s="83">
        <v>27655846.571256101</v>
      </c>
      <c r="AC1149" s="83">
        <v>599657.03999999899</v>
      </c>
      <c r="AD1149" s="83">
        <v>0</v>
      </c>
      <c r="AE1149" s="83">
        <v>121038.28704</v>
      </c>
      <c r="AF1149" s="83">
        <v>55124617.796159998</v>
      </c>
      <c r="AG1149" s="83">
        <v>0</v>
      </c>
      <c r="AH1149" s="83">
        <v>0</v>
      </c>
      <c r="AI1149" s="83">
        <v>83548.986324729805</v>
      </c>
      <c r="AJ1149" s="83">
        <v>0</v>
      </c>
      <c r="AK1149" s="83">
        <v>1075532.97455897</v>
      </c>
      <c r="AL1149" s="83">
        <v>0</v>
      </c>
      <c r="AM1149" s="83">
        <v>0</v>
      </c>
      <c r="AN1149" s="83">
        <v>88788683.708616406</v>
      </c>
      <c r="AO1149" s="83">
        <v>10.506969201063599</v>
      </c>
      <c r="AP1149" s="83">
        <v>118.33680557248699</v>
      </c>
    </row>
    <row r="1150" spans="1:42" x14ac:dyDescent="0.2">
      <c r="A1150" s="83" t="s">
        <v>390</v>
      </c>
      <c r="B1150" s="83">
        <v>2044</v>
      </c>
      <c r="C1150" s="83" t="s">
        <v>391</v>
      </c>
      <c r="D1150" s="83" t="s">
        <v>297</v>
      </c>
      <c r="E1150" s="83">
        <v>4637</v>
      </c>
      <c r="F1150" s="83">
        <v>0</v>
      </c>
      <c r="G1150" s="83">
        <v>0</v>
      </c>
      <c r="H1150" s="83">
        <v>6845.4</v>
      </c>
      <c r="I1150" s="83">
        <v>39.455582237682897</v>
      </c>
      <c r="J1150" s="83">
        <v>341</v>
      </c>
      <c r="K1150" s="83">
        <v>68.8</v>
      </c>
      <c r="L1150" s="83">
        <v>7288.0180491769197</v>
      </c>
      <c r="M1150" s="83">
        <v>2789.24636363636</v>
      </c>
      <c r="N1150" s="83">
        <v>0</v>
      </c>
      <c r="O1150" s="83">
        <v>0</v>
      </c>
      <c r="P1150" s="83">
        <v>656.11906023254801</v>
      </c>
      <c r="Q1150" s="83">
        <v>0</v>
      </c>
      <c r="R1150" s="83">
        <v>0</v>
      </c>
      <c r="S1150" s="83">
        <v>0</v>
      </c>
      <c r="T1150" s="83">
        <v>28.5</v>
      </c>
      <c r="U1150" s="83">
        <v>52.7</v>
      </c>
      <c r="V1150" s="83">
        <v>3085.14878777289</v>
      </c>
      <c r="W1150" s="83">
        <v>309760.30511999998</v>
      </c>
      <c r="X1150" s="83">
        <v>0</v>
      </c>
      <c r="Y1150" s="83">
        <v>0</v>
      </c>
      <c r="Z1150" s="83">
        <v>0</v>
      </c>
      <c r="AA1150" s="83">
        <v>3819361.7990748198</v>
      </c>
      <c r="AB1150" s="83">
        <v>42449348.382711597</v>
      </c>
      <c r="AC1150" s="83">
        <v>599657.03999999899</v>
      </c>
      <c r="AD1150" s="83">
        <v>0</v>
      </c>
      <c r="AE1150" s="83">
        <v>121038.28704</v>
      </c>
      <c r="AF1150" s="83">
        <v>37037826.0528</v>
      </c>
      <c r="AG1150" s="83">
        <v>0</v>
      </c>
      <c r="AH1150" s="83">
        <v>0</v>
      </c>
      <c r="AI1150" s="83">
        <v>81857.470770202097</v>
      </c>
      <c r="AJ1150" s="83">
        <v>0</v>
      </c>
      <c r="AK1150" s="83">
        <v>1069711.8791856801</v>
      </c>
      <c r="AL1150" s="83">
        <v>0</v>
      </c>
      <c r="AM1150" s="83">
        <v>0</v>
      </c>
      <c r="AN1150" s="83">
        <v>85491646.365490094</v>
      </c>
      <c r="AO1150" s="83">
        <v>15.732954496020101</v>
      </c>
      <c r="AP1150" s="83">
        <v>184.02914395588101</v>
      </c>
    </row>
    <row r="1151" spans="1:42" x14ac:dyDescent="0.2">
      <c r="A1151" s="83" t="s">
        <v>390</v>
      </c>
      <c r="B1151" s="83">
        <v>2046</v>
      </c>
      <c r="C1151" s="83" t="s">
        <v>391</v>
      </c>
      <c r="D1151" s="83" t="s">
        <v>297</v>
      </c>
      <c r="E1151" s="83">
        <v>3473</v>
      </c>
      <c r="F1151" s="83">
        <v>0</v>
      </c>
      <c r="G1151" s="83">
        <v>0</v>
      </c>
      <c r="H1151" s="83">
        <v>6838.6</v>
      </c>
      <c r="I1151" s="83">
        <v>59.455582237682897</v>
      </c>
      <c r="J1151" s="83">
        <v>388.96061252905599</v>
      </c>
      <c r="K1151" s="83">
        <v>63</v>
      </c>
      <c r="L1151" s="83">
        <v>9274.8679415146398</v>
      </c>
      <c r="M1151" s="83">
        <v>2796.54727272727</v>
      </c>
      <c r="N1151" s="83">
        <v>0</v>
      </c>
      <c r="O1151" s="83">
        <v>0</v>
      </c>
      <c r="P1151" s="83">
        <v>718.97794968735104</v>
      </c>
      <c r="Q1151" s="83">
        <v>0</v>
      </c>
      <c r="R1151" s="83">
        <v>0</v>
      </c>
      <c r="S1151" s="83">
        <v>0</v>
      </c>
      <c r="T1151" s="83">
        <v>28.5</v>
      </c>
      <c r="U1151" s="83">
        <v>52.7</v>
      </c>
      <c r="V1151" s="83">
        <v>25869.832019256301</v>
      </c>
      <c r="W1151" s="83">
        <v>284108.55599999998</v>
      </c>
      <c r="X1151" s="83">
        <v>0</v>
      </c>
      <c r="Y1151" s="83">
        <v>0</v>
      </c>
      <c r="Z1151" s="83">
        <v>0</v>
      </c>
      <c r="AA1151" s="83">
        <v>3829359.0562708401</v>
      </c>
      <c r="AB1151" s="83">
        <v>55529801.592514999</v>
      </c>
      <c r="AC1151" s="83">
        <v>599061.36</v>
      </c>
      <c r="AD1151" s="83">
        <v>0</v>
      </c>
      <c r="AE1151" s="83">
        <v>121038.28704</v>
      </c>
      <c r="AF1151" s="83">
        <v>27740429.131200001</v>
      </c>
      <c r="AG1151" s="83">
        <v>0</v>
      </c>
      <c r="AH1151" s="83">
        <v>0</v>
      </c>
      <c r="AI1151" s="83">
        <v>125799.97384392899</v>
      </c>
      <c r="AJ1151" s="83">
        <v>0</v>
      </c>
      <c r="AK1151" s="83">
        <v>1246479.2874556801</v>
      </c>
      <c r="AL1151" s="83">
        <v>0</v>
      </c>
      <c r="AM1151" s="83">
        <v>0</v>
      </c>
      <c r="AN1151" s="83">
        <v>89501947.076344699</v>
      </c>
      <c r="AO1151" s="83">
        <v>20.415123821594001</v>
      </c>
      <c r="AP1151" s="83">
        <v>228.09697988111901</v>
      </c>
    </row>
    <row r="1152" spans="1:42" x14ac:dyDescent="0.2">
      <c r="A1152" s="83" t="s">
        <v>390</v>
      </c>
      <c r="B1152" s="83">
        <v>2048</v>
      </c>
      <c r="C1152" s="83" t="s">
        <v>391</v>
      </c>
      <c r="D1152" s="83" t="s">
        <v>297</v>
      </c>
      <c r="E1152" s="83">
        <v>0</v>
      </c>
      <c r="F1152" s="83">
        <v>0</v>
      </c>
      <c r="G1152" s="83">
        <v>0</v>
      </c>
      <c r="H1152" s="83">
        <v>6838.6</v>
      </c>
      <c r="I1152" s="83">
        <v>59.455582237682897</v>
      </c>
      <c r="J1152" s="83">
        <v>388.96061252905599</v>
      </c>
      <c r="K1152" s="83">
        <v>60.1</v>
      </c>
      <c r="L1152" s="83">
        <v>13572.7452598619</v>
      </c>
      <c r="M1152" s="83">
        <v>2808.7727272727302</v>
      </c>
      <c r="N1152" s="83">
        <v>0</v>
      </c>
      <c r="O1152" s="83">
        <v>0</v>
      </c>
      <c r="P1152" s="83">
        <v>587.83194974651894</v>
      </c>
      <c r="Q1152" s="83">
        <v>0</v>
      </c>
      <c r="R1152" s="83">
        <v>0</v>
      </c>
      <c r="S1152" s="83">
        <v>0</v>
      </c>
      <c r="T1152" s="83">
        <v>28.5</v>
      </c>
      <c r="U1152" s="83">
        <v>52.7</v>
      </c>
      <c r="V1152" s="83">
        <v>0</v>
      </c>
      <c r="W1152" s="83">
        <v>271770.601065</v>
      </c>
      <c r="X1152" s="83">
        <v>0</v>
      </c>
      <c r="Y1152" s="83">
        <v>0</v>
      </c>
      <c r="Z1152" s="83">
        <v>0</v>
      </c>
      <c r="AA1152" s="83">
        <v>3846099.576103</v>
      </c>
      <c r="AB1152" s="83">
        <v>86047939.928536296</v>
      </c>
      <c r="AC1152" s="83">
        <v>599061.36</v>
      </c>
      <c r="AD1152" s="83">
        <v>0</v>
      </c>
      <c r="AE1152" s="83">
        <v>121038.28704</v>
      </c>
      <c r="AF1152" s="83">
        <v>0</v>
      </c>
      <c r="AG1152" s="83">
        <v>0</v>
      </c>
      <c r="AH1152" s="83">
        <v>0</v>
      </c>
      <c r="AI1152" s="83">
        <v>124873.960755947</v>
      </c>
      <c r="AJ1152" s="83">
        <v>0</v>
      </c>
      <c r="AK1152" s="83">
        <v>1242653.55010604</v>
      </c>
      <c r="AL1152" s="83">
        <v>0</v>
      </c>
      <c r="AM1152" s="83">
        <v>0</v>
      </c>
      <c r="AN1152" s="83">
        <v>92253437.263606295</v>
      </c>
      <c r="AO1152" s="83">
        <v>31.341135436602301</v>
      </c>
      <c r="AP1152" s="83">
        <v>339.72864715108301</v>
      </c>
    </row>
    <row r="1153" spans="1:42" x14ac:dyDescent="0.2">
      <c r="A1153" s="83" t="s">
        <v>390</v>
      </c>
      <c r="B1153" s="83">
        <v>2050</v>
      </c>
      <c r="C1153" s="83" t="s">
        <v>391</v>
      </c>
      <c r="D1153" s="83" t="s">
        <v>297</v>
      </c>
      <c r="E1153" s="83">
        <v>0</v>
      </c>
      <c r="F1153" s="83">
        <v>0</v>
      </c>
      <c r="G1153" s="83">
        <v>0</v>
      </c>
      <c r="H1153" s="83">
        <v>6132.3841774698203</v>
      </c>
      <c r="I1153" s="83">
        <v>50.6555822376829</v>
      </c>
      <c r="J1153" s="83">
        <v>812</v>
      </c>
      <c r="K1153" s="83">
        <v>49.9</v>
      </c>
      <c r="L1153" s="83">
        <v>13572.7452598619</v>
      </c>
      <c r="M1153" s="83">
        <v>2818.6727272727298</v>
      </c>
      <c r="N1153" s="83">
        <v>0</v>
      </c>
      <c r="O1153" s="83">
        <v>0</v>
      </c>
      <c r="P1153" s="83">
        <v>432.38050801304797</v>
      </c>
      <c r="Q1153" s="83">
        <v>0</v>
      </c>
      <c r="R1153" s="83">
        <v>0</v>
      </c>
      <c r="S1153" s="83">
        <v>0</v>
      </c>
      <c r="T1153" s="83">
        <v>28.5</v>
      </c>
      <c r="U1153" s="83">
        <v>49.1</v>
      </c>
      <c r="V1153" s="83">
        <v>493904.60403152002</v>
      </c>
      <c r="W1153" s="83">
        <v>223496.40778499999</v>
      </c>
      <c r="X1153" s="83">
        <v>0</v>
      </c>
      <c r="Y1153" s="83">
        <v>0</v>
      </c>
      <c r="Z1153" s="83">
        <v>0</v>
      </c>
      <c r="AA1153" s="83">
        <v>3859655.81204679</v>
      </c>
      <c r="AB1153" s="83">
        <v>82568098.553796396</v>
      </c>
      <c r="AC1153" s="83">
        <v>537196.85394635599</v>
      </c>
      <c r="AD1153" s="83">
        <v>0</v>
      </c>
      <c r="AE1153" s="83">
        <v>121038.28704</v>
      </c>
      <c r="AF1153" s="83">
        <v>0</v>
      </c>
      <c r="AG1153" s="83">
        <v>0</v>
      </c>
      <c r="AH1153" s="83">
        <v>0</v>
      </c>
      <c r="AI1153" s="83">
        <v>104050.439760864</v>
      </c>
      <c r="AJ1153" s="83">
        <v>0</v>
      </c>
      <c r="AK1153" s="83">
        <v>3054666.6320572202</v>
      </c>
      <c r="AL1153" s="83">
        <v>0</v>
      </c>
      <c r="AM1153" s="83">
        <v>0</v>
      </c>
      <c r="AN1153" s="83">
        <v>90962107.590464205</v>
      </c>
      <c r="AO1153" s="83">
        <v>30.022078143539499</v>
      </c>
      <c r="AP1153" s="83">
        <v>330.05037964497097</v>
      </c>
    </row>
    <row r="1154" spans="1:42" x14ac:dyDescent="0.2">
      <c r="A1154" s="83" t="s">
        <v>392</v>
      </c>
      <c r="B1154" s="83">
        <v>2020</v>
      </c>
      <c r="C1154" s="83" t="s">
        <v>391</v>
      </c>
      <c r="D1154" s="83" t="s">
        <v>297</v>
      </c>
      <c r="E1154" s="83">
        <v>1819</v>
      </c>
      <c r="F1154" s="83">
        <v>4458.0020000000004</v>
      </c>
      <c r="G1154" s="83">
        <v>0</v>
      </c>
      <c r="H1154" s="83">
        <v>1659.7</v>
      </c>
      <c r="I1154" s="83">
        <v>101.5</v>
      </c>
      <c r="J1154" s="83">
        <v>1051.5999999999999</v>
      </c>
      <c r="K1154" s="83">
        <v>0</v>
      </c>
      <c r="L1154" s="83">
        <v>841.2</v>
      </c>
      <c r="M1154" s="83">
        <v>10.2727272727273</v>
      </c>
      <c r="N1154" s="83">
        <v>0</v>
      </c>
      <c r="O1154" s="83">
        <v>0</v>
      </c>
      <c r="P1154" s="83">
        <v>6.6526785924426699</v>
      </c>
      <c r="Q1154" s="83">
        <v>0</v>
      </c>
      <c r="R1154" s="83">
        <v>0</v>
      </c>
      <c r="S1154" s="83">
        <v>0</v>
      </c>
      <c r="T1154" s="83">
        <v>4.4000000000000004</v>
      </c>
      <c r="U1154" s="83">
        <v>102.6</v>
      </c>
      <c r="V1154" s="83">
        <v>26082.3957471172</v>
      </c>
      <c r="W1154" s="83">
        <v>0</v>
      </c>
      <c r="X1154" s="83">
        <v>0</v>
      </c>
      <c r="Y1154" s="83">
        <v>27173506.473296799</v>
      </c>
      <c r="Z1154" s="83">
        <v>0</v>
      </c>
      <c r="AA1154" s="83">
        <v>14585.075319</v>
      </c>
      <c r="AB1154" s="83">
        <v>3915893.7952000001</v>
      </c>
      <c r="AC1154" s="83">
        <v>156393.72</v>
      </c>
      <c r="AD1154" s="83">
        <v>0</v>
      </c>
      <c r="AE1154" s="83">
        <v>16750.113600000001</v>
      </c>
      <c r="AF1154" s="83">
        <v>14529179.5536</v>
      </c>
      <c r="AG1154" s="83">
        <v>0</v>
      </c>
      <c r="AH1154" s="83">
        <v>0</v>
      </c>
      <c r="AI1154" s="83">
        <v>223515.951821166</v>
      </c>
      <c r="AJ1154" s="83">
        <v>0</v>
      </c>
      <c r="AK1154" s="83">
        <v>2940012.7257164302</v>
      </c>
      <c r="AL1154" s="83">
        <v>0</v>
      </c>
      <c r="AM1154" s="83">
        <v>0</v>
      </c>
      <c r="AN1154" s="83">
        <v>48995919.804300502</v>
      </c>
      <c r="AO1154" s="83">
        <v>29.0485536444472</v>
      </c>
      <c r="AP1154" s="83">
        <v>592.87699384913799</v>
      </c>
    </row>
    <row r="1155" spans="1:42" x14ac:dyDescent="0.2">
      <c r="A1155" s="83" t="s">
        <v>392</v>
      </c>
      <c r="B1155" s="83">
        <v>2022</v>
      </c>
      <c r="C1155" s="83" t="s">
        <v>391</v>
      </c>
      <c r="D1155" s="83" t="s">
        <v>297</v>
      </c>
      <c r="E1155" s="83">
        <v>1819</v>
      </c>
      <c r="F1155" s="83">
        <v>4458.0020000000004</v>
      </c>
      <c r="G1155" s="83">
        <v>0</v>
      </c>
      <c r="H1155" s="83">
        <v>1641.8</v>
      </c>
      <c r="I1155" s="83">
        <v>101.5</v>
      </c>
      <c r="J1155" s="83">
        <v>1101.5999999999999</v>
      </c>
      <c r="K1155" s="83">
        <v>0</v>
      </c>
      <c r="L1155" s="83">
        <v>841.2</v>
      </c>
      <c r="M1155" s="83">
        <v>14.2190909090909</v>
      </c>
      <c r="N1155" s="83">
        <v>0</v>
      </c>
      <c r="O1155" s="83">
        <v>0</v>
      </c>
      <c r="P1155" s="83">
        <v>6.6526785924426699</v>
      </c>
      <c r="Q1155" s="83">
        <v>0</v>
      </c>
      <c r="R1155" s="83">
        <v>0</v>
      </c>
      <c r="S1155" s="83">
        <v>0</v>
      </c>
      <c r="T1155" s="83">
        <v>4.4000000000000004</v>
      </c>
      <c r="U1155" s="83">
        <v>102.6</v>
      </c>
      <c r="V1155" s="83">
        <v>5149.9665894431</v>
      </c>
      <c r="W1155" s="83">
        <v>0</v>
      </c>
      <c r="X1155" s="83">
        <v>0</v>
      </c>
      <c r="Y1155" s="83">
        <v>27325494.742387701</v>
      </c>
      <c r="Z1155" s="83">
        <v>0</v>
      </c>
      <c r="AA1155" s="83">
        <v>20188.06752783</v>
      </c>
      <c r="AB1155" s="83">
        <v>3915893.7952000001</v>
      </c>
      <c r="AC1155" s="83">
        <v>143821.68</v>
      </c>
      <c r="AD1155" s="83">
        <v>0</v>
      </c>
      <c r="AE1155" s="83">
        <v>16750.113600000001</v>
      </c>
      <c r="AF1155" s="83">
        <v>14529179.5536</v>
      </c>
      <c r="AG1155" s="83">
        <v>0</v>
      </c>
      <c r="AH1155" s="83">
        <v>0</v>
      </c>
      <c r="AI1155" s="83">
        <v>220386.75354470301</v>
      </c>
      <c r="AJ1155" s="83">
        <v>0</v>
      </c>
      <c r="AK1155" s="83">
        <v>3159849.0875817202</v>
      </c>
      <c r="AL1155" s="83">
        <v>0</v>
      </c>
      <c r="AM1155" s="83">
        <v>0</v>
      </c>
      <c r="AN1155" s="83">
        <v>49336713.760031402</v>
      </c>
      <c r="AO1155" s="83">
        <v>29.218605384281801</v>
      </c>
      <c r="AP1155" s="83">
        <v>592.228447285686</v>
      </c>
    </row>
    <row r="1156" spans="1:42" x14ac:dyDescent="0.2">
      <c r="A1156" s="83" t="s">
        <v>392</v>
      </c>
      <c r="B1156" s="83">
        <v>2024</v>
      </c>
      <c r="C1156" s="83" t="s">
        <v>391</v>
      </c>
      <c r="D1156" s="83" t="s">
        <v>297</v>
      </c>
      <c r="E1156" s="83">
        <v>1819</v>
      </c>
      <c r="F1156" s="83">
        <v>4458.0020000000004</v>
      </c>
      <c r="G1156" s="83">
        <v>0</v>
      </c>
      <c r="H1156" s="83">
        <v>1468.1</v>
      </c>
      <c r="I1156" s="83">
        <v>101.5</v>
      </c>
      <c r="J1156" s="83">
        <v>1101.5999999999999</v>
      </c>
      <c r="K1156" s="83">
        <v>0</v>
      </c>
      <c r="L1156" s="83">
        <v>841.2</v>
      </c>
      <c r="M1156" s="83">
        <v>20.3681818181818</v>
      </c>
      <c r="N1156" s="83">
        <v>0</v>
      </c>
      <c r="O1156" s="83">
        <v>0</v>
      </c>
      <c r="P1156" s="83">
        <v>6.6526785924426699</v>
      </c>
      <c r="Q1156" s="83">
        <v>0</v>
      </c>
      <c r="R1156" s="83">
        <v>0</v>
      </c>
      <c r="S1156" s="83">
        <v>0</v>
      </c>
      <c r="T1156" s="83">
        <v>4.4000000000000004</v>
      </c>
      <c r="U1156" s="83">
        <v>75.3</v>
      </c>
      <c r="V1156" s="83">
        <v>0</v>
      </c>
      <c r="W1156" s="83">
        <v>0</v>
      </c>
      <c r="X1156" s="83">
        <v>0</v>
      </c>
      <c r="Y1156" s="83">
        <v>28944486.952889599</v>
      </c>
      <c r="Z1156" s="83">
        <v>0</v>
      </c>
      <c r="AA1156" s="83">
        <v>28918.461285149999</v>
      </c>
      <c r="AB1156" s="83">
        <v>2181309.2990870299</v>
      </c>
      <c r="AC1156" s="83">
        <v>128605.56</v>
      </c>
      <c r="AD1156" s="83">
        <v>0</v>
      </c>
      <c r="AE1156" s="83">
        <v>16750.113600000001</v>
      </c>
      <c r="AF1156" s="83">
        <v>14529179.5536</v>
      </c>
      <c r="AG1156" s="83">
        <v>0</v>
      </c>
      <c r="AH1156" s="83">
        <v>0</v>
      </c>
      <c r="AI1156" s="83">
        <v>217324.62711587301</v>
      </c>
      <c r="AJ1156" s="83">
        <v>0</v>
      </c>
      <c r="AK1156" s="83">
        <v>3207578.3047824302</v>
      </c>
      <c r="AL1156" s="83">
        <v>0</v>
      </c>
      <c r="AM1156" s="83">
        <v>0</v>
      </c>
      <c r="AN1156" s="83">
        <v>49254152.872359999</v>
      </c>
      <c r="AO1156" s="83">
        <v>30.237822391831301</v>
      </c>
      <c r="AP1156" s="83">
        <v>613.91417024654402</v>
      </c>
    </row>
    <row r="1157" spans="1:42" x14ac:dyDescent="0.2">
      <c r="A1157" s="83" t="s">
        <v>392</v>
      </c>
      <c r="B1157" s="83">
        <v>2026</v>
      </c>
      <c r="C1157" s="83" t="s">
        <v>391</v>
      </c>
      <c r="D1157" s="83" t="s">
        <v>297</v>
      </c>
      <c r="E1157" s="83">
        <v>1819</v>
      </c>
      <c r="F1157" s="83">
        <v>4458.0020000000004</v>
      </c>
      <c r="G1157" s="83">
        <v>0</v>
      </c>
      <c r="H1157" s="83">
        <v>1452.4</v>
      </c>
      <c r="I1157" s="83">
        <v>101.5</v>
      </c>
      <c r="J1157" s="83">
        <v>1101.5999999999999</v>
      </c>
      <c r="K1157" s="83">
        <v>0</v>
      </c>
      <c r="L1157" s="83">
        <v>841.2</v>
      </c>
      <c r="M1157" s="83">
        <v>30.3481818181818</v>
      </c>
      <c r="N1157" s="83">
        <v>0</v>
      </c>
      <c r="O1157" s="83">
        <v>0</v>
      </c>
      <c r="P1157" s="83">
        <v>6.6526785924426699</v>
      </c>
      <c r="Q1157" s="83">
        <v>0</v>
      </c>
      <c r="R1157" s="83">
        <v>0</v>
      </c>
      <c r="S1157" s="83">
        <v>0</v>
      </c>
      <c r="T1157" s="83">
        <v>4.4000000000000004</v>
      </c>
      <c r="U1157" s="83">
        <v>75.3</v>
      </c>
      <c r="V1157" s="83">
        <v>0</v>
      </c>
      <c r="W1157" s="83">
        <v>0</v>
      </c>
      <c r="X1157" s="83">
        <v>0</v>
      </c>
      <c r="Y1157" s="83">
        <v>29590454.5917871</v>
      </c>
      <c r="Z1157" s="83">
        <v>0</v>
      </c>
      <c r="AA1157" s="83">
        <v>43087.926493289997</v>
      </c>
      <c r="AB1157" s="83">
        <v>1195106.10704086</v>
      </c>
      <c r="AC1157" s="83">
        <v>127230.239999999</v>
      </c>
      <c r="AD1157" s="83">
        <v>0</v>
      </c>
      <c r="AE1157" s="83">
        <v>16750.113600000001</v>
      </c>
      <c r="AF1157" s="83">
        <v>14529179.5536</v>
      </c>
      <c r="AG1157" s="83">
        <v>0</v>
      </c>
      <c r="AH1157" s="83">
        <v>0</v>
      </c>
      <c r="AI1157" s="83">
        <v>214284.85796958901</v>
      </c>
      <c r="AJ1157" s="83">
        <v>0</v>
      </c>
      <c r="AK1157" s="83">
        <v>3194398.0498220599</v>
      </c>
      <c r="AL1157" s="83">
        <v>0</v>
      </c>
      <c r="AM1157" s="83">
        <v>0</v>
      </c>
      <c r="AN1157" s="83">
        <v>48910491.4403129</v>
      </c>
      <c r="AO1157" s="83">
        <v>30.5390036722868</v>
      </c>
      <c r="AP1157" s="83">
        <v>624.38554128115095</v>
      </c>
    </row>
    <row r="1158" spans="1:42" x14ac:dyDescent="0.2">
      <c r="A1158" s="83" t="s">
        <v>392</v>
      </c>
      <c r="B1158" s="83">
        <v>2028</v>
      </c>
      <c r="C1158" s="83" t="s">
        <v>391</v>
      </c>
      <c r="D1158" s="83" t="s">
        <v>297</v>
      </c>
      <c r="E1158" s="83">
        <v>1819</v>
      </c>
      <c r="F1158" s="83">
        <v>3912.2420000000002</v>
      </c>
      <c r="G1158" s="83">
        <v>0</v>
      </c>
      <c r="H1158" s="83">
        <v>1452.4</v>
      </c>
      <c r="I1158" s="83">
        <v>101.5</v>
      </c>
      <c r="J1158" s="83">
        <v>1101.5999999999999</v>
      </c>
      <c r="K1158" s="83">
        <v>0</v>
      </c>
      <c r="L1158" s="83">
        <v>841.2</v>
      </c>
      <c r="M1158" s="83">
        <v>44.493636363636398</v>
      </c>
      <c r="N1158" s="83">
        <v>0</v>
      </c>
      <c r="O1158" s="83">
        <v>0</v>
      </c>
      <c r="P1158" s="83">
        <v>6.6526785924426699</v>
      </c>
      <c r="Q1158" s="83">
        <v>0</v>
      </c>
      <c r="R1158" s="83">
        <v>0</v>
      </c>
      <c r="S1158" s="83">
        <v>0</v>
      </c>
      <c r="T1158" s="83">
        <v>4.4000000000000004</v>
      </c>
      <c r="U1158" s="83">
        <v>75.3</v>
      </c>
      <c r="V1158" s="83">
        <v>0</v>
      </c>
      <c r="W1158" s="83">
        <v>0</v>
      </c>
      <c r="X1158" s="83">
        <v>0</v>
      </c>
      <c r="Y1158" s="83">
        <v>27706627.239765398</v>
      </c>
      <c r="Z1158" s="83">
        <v>0</v>
      </c>
      <c r="AA1158" s="83">
        <v>63171.446136090002</v>
      </c>
      <c r="AB1158" s="83">
        <v>603994.44878961705</v>
      </c>
      <c r="AC1158" s="83">
        <v>127230.239999999</v>
      </c>
      <c r="AD1158" s="83">
        <v>0</v>
      </c>
      <c r="AE1158" s="83">
        <v>16750.113600000001</v>
      </c>
      <c r="AF1158" s="83">
        <v>14529179.5536</v>
      </c>
      <c r="AG1158" s="83">
        <v>0</v>
      </c>
      <c r="AH1158" s="83">
        <v>0</v>
      </c>
      <c r="AI1158" s="83">
        <v>211311.95535099201</v>
      </c>
      <c r="AJ1158" s="83">
        <v>0</v>
      </c>
      <c r="AK1158" s="83">
        <v>3181235.0836534002</v>
      </c>
      <c r="AL1158" s="83">
        <v>0</v>
      </c>
      <c r="AM1158" s="83">
        <v>0</v>
      </c>
      <c r="AN1158" s="83">
        <v>46439500.080895498</v>
      </c>
      <c r="AO1158" s="83">
        <v>28.163777468869299</v>
      </c>
      <c r="AP1158" s="83">
        <v>606.46168498388795</v>
      </c>
    </row>
    <row r="1159" spans="1:42" x14ac:dyDescent="0.2">
      <c r="A1159" s="83" t="s">
        <v>392</v>
      </c>
      <c r="B1159" s="83">
        <v>2030</v>
      </c>
      <c r="C1159" s="83" t="s">
        <v>391</v>
      </c>
      <c r="D1159" s="83" t="s">
        <v>297</v>
      </c>
      <c r="E1159" s="83">
        <v>1819</v>
      </c>
      <c r="F1159" s="83">
        <v>3408.002</v>
      </c>
      <c r="G1159" s="83">
        <v>0</v>
      </c>
      <c r="H1159" s="83">
        <v>1452.4</v>
      </c>
      <c r="I1159" s="83">
        <v>101.5</v>
      </c>
      <c r="J1159" s="83">
        <v>1101.5999999999999</v>
      </c>
      <c r="K1159" s="83">
        <v>0</v>
      </c>
      <c r="L1159" s="83">
        <v>841.2</v>
      </c>
      <c r="M1159" s="83">
        <v>69.707272727272695</v>
      </c>
      <c r="N1159" s="83">
        <v>0</v>
      </c>
      <c r="O1159" s="83">
        <v>0</v>
      </c>
      <c r="P1159" s="83">
        <v>6.6526785924426699</v>
      </c>
      <c r="Q1159" s="83">
        <v>0</v>
      </c>
      <c r="R1159" s="83">
        <v>0</v>
      </c>
      <c r="S1159" s="83">
        <v>0</v>
      </c>
      <c r="T1159" s="83">
        <v>4.4000000000000004</v>
      </c>
      <c r="U1159" s="83">
        <v>68.599999999999994</v>
      </c>
      <c r="V1159" s="83">
        <v>0</v>
      </c>
      <c r="W1159" s="83">
        <v>0</v>
      </c>
      <c r="X1159" s="83">
        <v>0</v>
      </c>
      <c r="Y1159" s="83">
        <v>23821848.643449601</v>
      </c>
      <c r="Z1159" s="83">
        <v>0</v>
      </c>
      <c r="AA1159" s="83">
        <v>98969.416399139998</v>
      </c>
      <c r="AB1159" s="83">
        <v>925331.20327891503</v>
      </c>
      <c r="AC1159" s="83">
        <v>127230.239999999</v>
      </c>
      <c r="AD1159" s="83">
        <v>0</v>
      </c>
      <c r="AE1159" s="83">
        <v>16750.113600000001</v>
      </c>
      <c r="AF1159" s="83">
        <v>14529179.5536</v>
      </c>
      <c r="AG1159" s="83">
        <v>0</v>
      </c>
      <c r="AH1159" s="83">
        <v>0</v>
      </c>
      <c r="AI1159" s="83">
        <v>208361.41001494101</v>
      </c>
      <c r="AJ1159" s="83">
        <v>0</v>
      </c>
      <c r="AK1159" s="83">
        <v>3168170.2400277099</v>
      </c>
      <c r="AL1159" s="83">
        <v>0</v>
      </c>
      <c r="AM1159" s="83">
        <v>0</v>
      </c>
      <c r="AN1159" s="83">
        <v>42895840.820370302</v>
      </c>
      <c r="AO1159" s="83">
        <v>23.956831610662299</v>
      </c>
      <c r="AP1159" s="83">
        <v>558.48844905461794</v>
      </c>
    </row>
    <row r="1160" spans="1:42" x14ac:dyDescent="0.2">
      <c r="A1160" s="83" t="s">
        <v>392</v>
      </c>
      <c r="B1160" s="83">
        <v>2032</v>
      </c>
      <c r="C1160" s="83" t="s">
        <v>391</v>
      </c>
      <c r="D1160" s="83" t="s">
        <v>297</v>
      </c>
      <c r="E1160" s="83">
        <v>0</v>
      </c>
      <c r="F1160" s="83">
        <v>3408.002</v>
      </c>
      <c r="G1160" s="83">
        <v>0</v>
      </c>
      <c r="H1160" s="83">
        <v>1452.4</v>
      </c>
      <c r="I1160" s="83">
        <v>101.5</v>
      </c>
      <c r="J1160" s="83">
        <v>1101.5999999999999</v>
      </c>
      <c r="K1160" s="83">
        <v>0</v>
      </c>
      <c r="L1160" s="83">
        <v>841.2</v>
      </c>
      <c r="M1160" s="83">
        <v>100.93909090909099</v>
      </c>
      <c r="N1160" s="83">
        <v>0</v>
      </c>
      <c r="O1160" s="83">
        <v>0</v>
      </c>
      <c r="P1160" s="83">
        <v>6.6526785924426699</v>
      </c>
      <c r="Q1160" s="83">
        <v>0</v>
      </c>
      <c r="R1160" s="83">
        <v>0</v>
      </c>
      <c r="S1160" s="83">
        <v>0</v>
      </c>
      <c r="T1160" s="83">
        <v>4.4000000000000004</v>
      </c>
      <c r="U1160" s="83">
        <v>65.599999999999994</v>
      </c>
      <c r="V1160" s="83">
        <v>0</v>
      </c>
      <c r="W1160" s="83">
        <v>0</v>
      </c>
      <c r="X1160" s="83">
        <v>0</v>
      </c>
      <c r="Y1160" s="83">
        <v>23086102.885449599</v>
      </c>
      <c r="Z1160" s="83">
        <v>0</v>
      </c>
      <c r="AA1160" s="83">
        <v>143311.91751279001</v>
      </c>
      <c r="AB1160" s="83">
        <v>833083.47400000005</v>
      </c>
      <c r="AC1160" s="83">
        <v>127230.239999999</v>
      </c>
      <c r="AD1160" s="83">
        <v>0</v>
      </c>
      <c r="AE1160" s="83">
        <v>16750.113600000001</v>
      </c>
      <c r="AF1160" s="83">
        <v>0</v>
      </c>
      <c r="AG1160" s="83">
        <v>0</v>
      </c>
      <c r="AH1160" s="83">
        <v>0</v>
      </c>
      <c r="AI1160" s="83">
        <v>205455.78456392401</v>
      </c>
      <c r="AJ1160" s="83">
        <v>0</v>
      </c>
      <c r="AK1160" s="83">
        <v>3155239.9230152201</v>
      </c>
      <c r="AL1160" s="83">
        <v>0</v>
      </c>
      <c r="AM1160" s="83">
        <v>0</v>
      </c>
      <c r="AN1160" s="83">
        <v>27567174.338141501</v>
      </c>
      <c r="AO1160" s="83">
        <v>23.133897126434</v>
      </c>
      <c r="AP1160" s="83">
        <v>839.18274839022104</v>
      </c>
    </row>
    <row r="1161" spans="1:42" x14ac:dyDescent="0.2">
      <c r="A1161" s="83" t="s">
        <v>392</v>
      </c>
      <c r="B1161" s="83">
        <v>2034</v>
      </c>
      <c r="C1161" s="83" t="s">
        <v>391</v>
      </c>
      <c r="D1161" s="83" t="s">
        <v>297</v>
      </c>
      <c r="E1161" s="83">
        <v>0</v>
      </c>
      <c r="F1161" s="83">
        <v>3408.002</v>
      </c>
      <c r="G1161" s="83">
        <v>0</v>
      </c>
      <c r="H1161" s="83">
        <v>1452.4</v>
      </c>
      <c r="I1161" s="83">
        <v>101.5</v>
      </c>
      <c r="J1161" s="83">
        <v>1101.5999999999999</v>
      </c>
      <c r="K1161" s="83">
        <v>0</v>
      </c>
      <c r="L1161" s="83">
        <v>841.2</v>
      </c>
      <c r="M1161" s="83">
        <v>157.01909090909101</v>
      </c>
      <c r="N1161" s="83">
        <v>0</v>
      </c>
      <c r="O1161" s="83">
        <v>0</v>
      </c>
      <c r="P1161" s="83">
        <v>6.6526785924426699</v>
      </c>
      <c r="Q1161" s="83">
        <v>0</v>
      </c>
      <c r="R1161" s="83">
        <v>0</v>
      </c>
      <c r="S1161" s="83">
        <v>0</v>
      </c>
      <c r="T1161" s="83">
        <v>4.4000000000000004</v>
      </c>
      <c r="U1161" s="83">
        <v>65.599999999999994</v>
      </c>
      <c r="V1161" s="83">
        <v>0</v>
      </c>
      <c r="W1161" s="83">
        <v>0</v>
      </c>
      <c r="X1161" s="83">
        <v>0</v>
      </c>
      <c r="Y1161" s="83">
        <v>23142979.949769601</v>
      </c>
      <c r="Z1161" s="83">
        <v>0</v>
      </c>
      <c r="AA1161" s="83">
        <v>222933.52160822999</v>
      </c>
      <c r="AB1161" s="83">
        <v>635767.57799999998</v>
      </c>
      <c r="AC1161" s="83">
        <v>127230.239999999</v>
      </c>
      <c r="AD1161" s="83">
        <v>0</v>
      </c>
      <c r="AE1161" s="83">
        <v>16750.113600000001</v>
      </c>
      <c r="AF1161" s="83">
        <v>0</v>
      </c>
      <c r="AG1161" s="83">
        <v>0</v>
      </c>
      <c r="AH1161" s="83">
        <v>0</v>
      </c>
      <c r="AI1161" s="83">
        <v>202572.51639545101</v>
      </c>
      <c r="AJ1161" s="83">
        <v>0</v>
      </c>
      <c r="AK1161" s="83">
        <v>3142326.8947944301</v>
      </c>
      <c r="AL1161" s="83">
        <v>0</v>
      </c>
      <c r="AM1161" s="83">
        <v>0</v>
      </c>
      <c r="AN1161" s="83">
        <v>27490560.814167701</v>
      </c>
      <c r="AO1161" s="83">
        <v>23.1164617389739</v>
      </c>
      <c r="AP1161" s="83">
        <v>840.88723744989704</v>
      </c>
    </row>
    <row r="1162" spans="1:42" x14ac:dyDescent="0.2">
      <c r="A1162" s="83" t="s">
        <v>392</v>
      </c>
      <c r="B1162" s="83">
        <v>2036</v>
      </c>
      <c r="C1162" s="83" t="s">
        <v>391</v>
      </c>
      <c r="D1162" s="83" t="s">
        <v>297</v>
      </c>
      <c r="E1162" s="83">
        <v>0</v>
      </c>
      <c r="F1162" s="83">
        <v>3408.002</v>
      </c>
      <c r="G1162" s="83">
        <v>0</v>
      </c>
      <c r="H1162" s="83">
        <v>1452.4</v>
      </c>
      <c r="I1162" s="83">
        <v>101.5</v>
      </c>
      <c r="J1162" s="83">
        <v>1046.9000000000001</v>
      </c>
      <c r="K1162" s="83">
        <v>0</v>
      </c>
      <c r="L1162" s="83">
        <v>841.2</v>
      </c>
      <c r="M1162" s="83">
        <v>265.08090909090902</v>
      </c>
      <c r="N1162" s="83">
        <v>0</v>
      </c>
      <c r="O1162" s="83">
        <v>0</v>
      </c>
      <c r="P1162" s="83">
        <v>0</v>
      </c>
      <c r="Q1162" s="83">
        <v>0</v>
      </c>
      <c r="R1162" s="83">
        <v>0</v>
      </c>
      <c r="S1162" s="83">
        <v>0</v>
      </c>
      <c r="T1162" s="83">
        <v>4.4000000000000004</v>
      </c>
      <c r="U1162" s="83">
        <v>63</v>
      </c>
      <c r="V1162" s="83">
        <v>0</v>
      </c>
      <c r="W1162" s="83">
        <v>0</v>
      </c>
      <c r="X1162" s="83">
        <v>0</v>
      </c>
      <c r="Y1162" s="83">
        <v>23142979.949769601</v>
      </c>
      <c r="Z1162" s="83">
        <v>0</v>
      </c>
      <c r="AA1162" s="83">
        <v>376358.18824707001</v>
      </c>
      <c r="AB1162" s="83">
        <v>635767.57799999998</v>
      </c>
      <c r="AC1162" s="83">
        <v>127230.239999999</v>
      </c>
      <c r="AD1162" s="83">
        <v>0</v>
      </c>
      <c r="AE1162" s="83">
        <v>16750.113600000001</v>
      </c>
      <c r="AF1162" s="83">
        <v>0</v>
      </c>
      <c r="AG1162" s="83">
        <v>0</v>
      </c>
      <c r="AH1162" s="83">
        <v>0</v>
      </c>
      <c r="AI1162" s="83">
        <v>199756.114754668</v>
      </c>
      <c r="AJ1162" s="83">
        <v>0</v>
      </c>
      <c r="AK1162" s="83">
        <v>2985661.8212186298</v>
      </c>
      <c r="AL1162" s="83">
        <v>0</v>
      </c>
      <c r="AM1162" s="83">
        <v>0</v>
      </c>
      <c r="AN1162" s="83">
        <v>27484504.005589899</v>
      </c>
      <c r="AO1162" s="83">
        <v>23.1164617389739</v>
      </c>
      <c r="AP1162" s="83">
        <v>841.07254525212898</v>
      </c>
    </row>
    <row r="1163" spans="1:42" x14ac:dyDescent="0.2">
      <c r="A1163" s="83" t="s">
        <v>392</v>
      </c>
      <c r="B1163" s="83">
        <v>2038</v>
      </c>
      <c r="C1163" s="83" t="s">
        <v>391</v>
      </c>
      <c r="D1163" s="83" t="s">
        <v>297</v>
      </c>
      <c r="E1163" s="83">
        <v>0</v>
      </c>
      <c r="F1163" s="83">
        <v>3408.002</v>
      </c>
      <c r="G1163" s="83">
        <v>0</v>
      </c>
      <c r="H1163" s="83">
        <v>1452.4</v>
      </c>
      <c r="I1163" s="83">
        <v>101.5</v>
      </c>
      <c r="J1163" s="83">
        <v>816.5</v>
      </c>
      <c r="K1163" s="83">
        <v>0</v>
      </c>
      <c r="L1163" s="83">
        <v>841.2</v>
      </c>
      <c r="M1163" s="83">
        <v>399.65</v>
      </c>
      <c r="N1163" s="83">
        <v>0</v>
      </c>
      <c r="O1163" s="83">
        <v>0</v>
      </c>
      <c r="P1163" s="83">
        <v>0</v>
      </c>
      <c r="Q1163" s="83">
        <v>0</v>
      </c>
      <c r="R1163" s="83">
        <v>0</v>
      </c>
      <c r="S1163" s="83">
        <v>0</v>
      </c>
      <c r="T1163" s="83">
        <v>4.4000000000000004</v>
      </c>
      <c r="U1163" s="83">
        <v>63</v>
      </c>
      <c r="V1163" s="83">
        <v>0</v>
      </c>
      <c r="W1163" s="83">
        <v>0</v>
      </c>
      <c r="X1163" s="83">
        <v>0</v>
      </c>
      <c r="Y1163" s="83">
        <v>23067988.756424401</v>
      </c>
      <c r="Z1163" s="83">
        <v>0</v>
      </c>
      <c r="AA1163" s="83">
        <v>567417.51206744998</v>
      </c>
      <c r="AB1163" s="83">
        <v>504938.56</v>
      </c>
      <c r="AC1163" s="83">
        <v>127230.239999999</v>
      </c>
      <c r="AD1163" s="83">
        <v>0</v>
      </c>
      <c r="AE1163" s="83">
        <v>16750.113600000001</v>
      </c>
      <c r="AF1163" s="83">
        <v>0</v>
      </c>
      <c r="AG1163" s="83">
        <v>0</v>
      </c>
      <c r="AH1163" s="83">
        <v>0</v>
      </c>
      <c r="AI1163" s="83">
        <v>196962.27571637399</v>
      </c>
      <c r="AJ1163" s="83">
        <v>0</v>
      </c>
      <c r="AK1163" s="83">
        <v>2367353.75253281</v>
      </c>
      <c r="AL1163" s="83">
        <v>0</v>
      </c>
      <c r="AM1163" s="83">
        <v>0</v>
      </c>
      <c r="AN1163" s="83">
        <v>26848641.210340999</v>
      </c>
      <c r="AO1163" s="83">
        <v>22.9789893487815</v>
      </c>
      <c r="AP1163" s="83">
        <v>855.87159397589403</v>
      </c>
    </row>
    <row r="1164" spans="1:42" x14ac:dyDescent="0.2">
      <c r="A1164" s="83" t="s">
        <v>392</v>
      </c>
      <c r="B1164" s="83">
        <v>2040</v>
      </c>
      <c r="C1164" s="83" t="s">
        <v>391</v>
      </c>
      <c r="D1164" s="83" t="s">
        <v>297</v>
      </c>
      <c r="E1164" s="83">
        <v>0</v>
      </c>
      <c r="F1164" s="83">
        <v>3408.002</v>
      </c>
      <c r="G1164" s="83">
        <v>0</v>
      </c>
      <c r="H1164" s="83">
        <v>1449</v>
      </c>
      <c r="I1164" s="83">
        <v>101.5</v>
      </c>
      <c r="J1164" s="83">
        <v>813.5</v>
      </c>
      <c r="K1164" s="83">
        <v>0</v>
      </c>
      <c r="L1164" s="83">
        <v>841.2</v>
      </c>
      <c r="M1164" s="83">
        <v>497.87545454545398</v>
      </c>
      <c r="N1164" s="83">
        <v>0</v>
      </c>
      <c r="O1164" s="83">
        <v>0</v>
      </c>
      <c r="P1164" s="83">
        <v>0</v>
      </c>
      <c r="Q1164" s="83">
        <v>0</v>
      </c>
      <c r="R1164" s="83">
        <v>0</v>
      </c>
      <c r="S1164" s="83">
        <v>0</v>
      </c>
      <c r="T1164" s="83">
        <v>4.4000000000000004</v>
      </c>
      <c r="U1164" s="83">
        <v>63</v>
      </c>
      <c r="V1164" s="83">
        <v>0</v>
      </c>
      <c r="W1164" s="83">
        <v>0</v>
      </c>
      <c r="X1164" s="83">
        <v>0</v>
      </c>
      <c r="Y1164" s="83">
        <v>22931161.917129599</v>
      </c>
      <c r="Z1164" s="83">
        <v>0</v>
      </c>
      <c r="AA1164" s="83">
        <v>706876.64640969003</v>
      </c>
      <c r="AB1164" s="83">
        <v>247570</v>
      </c>
      <c r="AC1164" s="83">
        <v>126932.4</v>
      </c>
      <c r="AD1164" s="83">
        <v>0</v>
      </c>
      <c r="AE1164" s="83">
        <v>16750.113600000001</v>
      </c>
      <c r="AF1164" s="83">
        <v>0</v>
      </c>
      <c r="AG1164" s="83">
        <v>0</v>
      </c>
      <c r="AH1164" s="83">
        <v>0</v>
      </c>
      <c r="AI1164" s="83">
        <v>194213.15124316901</v>
      </c>
      <c r="AJ1164" s="83">
        <v>0</v>
      </c>
      <c r="AK1164" s="83">
        <v>2346789.3479082002</v>
      </c>
      <c r="AL1164" s="83">
        <v>0</v>
      </c>
      <c r="AM1164" s="83">
        <v>0</v>
      </c>
      <c r="AN1164" s="83">
        <v>26570293.5762906</v>
      </c>
      <c r="AO1164" s="83">
        <v>22.7200860243933</v>
      </c>
      <c r="AP1164" s="83">
        <v>855.09352612750195</v>
      </c>
    </row>
    <row r="1165" spans="1:42" x14ac:dyDescent="0.2">
      <c r="A1165" s="83" t="s">
        <v>392</v>
      </c>
      <c r="B1165" s="83">
        <v>2042</v>
      </c>
      <c r="C1165" s="83" t="s">
        <v>391</v>
      </c>
      <c r="D1165" s="83" t="s">
        <v>297</v>
      </c>
      <c r="E1165" s="83">
        <v>0</v>
      </c>
      <c r="F1165" s="83">
        <v>3408.002</v>
      </c>
      <c r="G1165" s="83">
        <v>0</v>
      </c>
      <c r="H1165" s="83">
        <v>1447.4</v>
      </c>
      <c r="I1165" s="83">
        <v>101.5</v>
      </c>
      <c r="J1165" s="83">
        <v>531</v>
      </c>
      <c r="K1165" s="83">
        <v>0</v>
      </c>
      <c r="L1165" s="83">
        <v>841.2</v>
      </c>
      <c r="M1165" s="83">
        <v>500.54272727272598</v>
      </c>
      <c r="N1165" s="83">
        <v>0</v>
      </c>
      <c r="O1165" s="83">
        <v>0</v>
      </c>
      <c r="P1165" s="83">
        <v>0</v>
      </c>
      <c r="Q1165" s="83">
        <v>0</v>
      </c>
      <c r="R1165" s="83">
        <v>0</v>
      </c>
      <c r="S1165" s="83">
        <v>0</v>
      </c>
      <c r="T1165" s="83">
        <v>4.4000000000000004</v>
      </c>
      <c r="U1165" s="83">
        <v>60.5</v>
      </c>
      <c r="V1165" s="83">
        <v>0</v>
      </c>
      <c r="W1165" s="83">
        <v>0</v>
      </c>
      <c r="X1165" s="83">
        <v>0</v>
      </c>
      <c r="Y1165" s="83">
        <v>23142979.949769601</v>
      </c>
      <c r="Z1165" s="83">
        <v>0</v>
      </c>
      <c r="AA1165" s="83">
        <v>710663.60313410999</v>
      </c>
      <c r="AB1165" s="83">
        <v>0</v>
      </c>
      <c r="AC1165" s="83">
        <v>126792.24</v>
      </c>
      <c r="AD1165" s="83">
        <v>0</v>
      </c>
      <c r="AE1165" s="83">
        <v>16750.113600000001</v>
      </c>
      <c r="AF1165" s="83">
        <v>0</v>
      </c>
      <c r="AG1165" s="83">
        <v>0</v>
      </c>
      <c r="AH1165" s="83">
        <v>0</v>
      </c>
      <c r="AI1165" s="83">
        <v>191508.53601510799</v>
      </c>
      <c r="AJ1165" s="83">
        <v>0</v>
      </c>
      <c r="AK1165" s="83">
        <v>1561912.9804988401</v>
      </c>
      <c r="AL1165" s="83">
        <v>0</v>
      </c>
      <c r="AM1165" s="83">
        <v>0</v>
      </c>
      <c r="AN1165" s="83">
        <v>25750607.423017599</v>
      </c>
      <c r="AO1165" s="83">
        <v>22.8550237702987</v>
      </c>
      <c r="AP1165" s="83">
        <v>887.55280195329703</v>
      </c>
    </row>
    <row r="1166" spans="1:42" x14ac:dyDescent="0.2">
      <c r="A1166" s="83" t="s">
        <v>392</v>
      </c>
      <c r="B1166" s="83">
        <v>2044</v>
      </c>
      <c r="C1166" s="83" t="s">
        <v>391</v>
      </c>
      <c r="D1166" s="83" t="s">
        <v>297</v>
      </c>
      <c r="E1166" s="83">
        <v>0</v>
      </c>
      <c r="F1166" s="83">
        <v>3408.002</v>
      </c>
      <c r="G1166" s="83">
        <v>0</v>
      </c>
      <c r="H1166" s="83">
        <v>1446.6</v>
      </c>
      <c r="I1166" s="83">
        <v>101.5</v>
      </c>
      <c r="J1166" s="83">
        <v>531</v>
      </c>
      <c r="K1166" s="83">
        <v>0</v>
      </c>
      <c r="L1166" s="83">
        <v>841.2</v>
      </c>
      <c r="M1166" s="83">
        <v>502.84</v>
      </c>
      <c r="N1166" s="83">
        <v>0</v>
      </c>
      <c r="O1166" s="83">
        <v>0</v>
      </c>
      <c r="P1166" s="83">
        <v>0</v>
      </c>
      <c r="Q1166" s="83">
        <v>0</v>
      </c>
      <c r="R1166" s="83">
        <v>0</v>
      </c>
      <c r="S1166" s="83">
        <v>0</v>
      </c>
      <c r="T1166" s="83">
        <v>4.4000000000000004</v>
      </c>
      <c r="U1166" s="83">
        <v>54.7</v>
      </c>
      <c r="V1166" s="83">
        <v>0</v>
      </c>
      <c r="W1166" s="83">
        <v>0</v>
      </c>
      <c r="X1166" s="83">
        <v>0</v>
      </c>
      <c r="Y1166" s="83">
        <v>22931161.917129599</v>
      </c>
      <c r="Z1166" s="83">
        <v>0</v>
      </c>
      <c r="AA1166" s="83">
        <v>713925.23900412</v>
      </c>
      <c r="AB1166" s="83">
        <v>0</v>
      </c>
      <c r="AC1166" s="83">
        <v>126722.16</v>
      </c>
      <c r="AD1166" s="83">
        <v>0</v>
      </c>
      <c r="AE1166" s="83">
        <v>16750.113600000001</v>
      </c>
      <c r="AF1166" s="83">
        <v>0</v>
      </c>
      <c r="AG1166" s="83">
        <v>0</v>
      </c>
      <c r="AH1166" s="83">
        <v>0</v>
      </c>
      <c r="AI1166" s="83">
        <v>188848.43003219101</v>
      </c>
      <c r="AJ1166" s="83">
        <v>0</v>
      </c>
      <c r="AK1166" s="83">
        <v>1553437.14365362</v>
      </c>
      <c r="AL1166" s="83">
        <v>0</v>
      </c>
      <c r="AM1166" s="83">
        <v>0</v>
      </c>
      <c r="AN1166" s="83">
        <v>25530845.0034195</v>
      </c>
      <c r="AO1166" s="83">
        <v>22.618333072905301</v>
      </c>
      <c r="AP1166" s="83">
        <v>885.92183571972805</v>
      </c>
    </row>
    <row r="1167" spans="1:42" x14ac:dyDescent="0.2">
      <c r="A1167" s="83" t="s">
        <v>392</v>
      </c>
      <c r="B1167" s="83">
        <v>2046</v>
      </c>
      <c r="C1167" s="83" t="s">
        <v>391</v>
      </c>
      <c r="D1167" s="83" t="s">
        <v>297</v>
      </c>
      <c r="E1167" s="83">
        <v>0</v>
      </c>
      <c r="F1167" s="83">
        <v>2832.002</v>
      </c>
      <c r="G1167" s="83">
        <v>0</v>
      </c>
      <c r="H1167" s="83">
        <v>1446.6</v>
      </c>
      <c r="I1167" s="83">
        <v>100.6</v>
      </c>
      <c r="J1167" s="83">
        <v>531</v>
      </c>
      <c r="K1167" s="83">
        <v>0</v>
      </c>
      <c r="L1167" s="83">
        <v>841.2</v>
      </c>
      <c r="M1167" s="83">
        <v>505.63454545454499</v>
      </c>
      <c r="N1167" s="83">
        <v>0</v>
      </c>
      <c r="O1167" s="83">
        <v>0</v>
      </c>
      <c r="P1167" s="83">
        <v>0</v>
      </c>
      <c r="Q1167" s="83">
        <v>0</v>
      </c>
      <c r="R1167" s="83">
        <v>0</v>
      </c>
      <c r="S1167" s="83">
        <v>0</v>
      </c>
      <c r="T1167" s="83">
        <v>4.4000000000000004</v>
      </c>
      <c r="U1167" s="83">
        <v>41.1</v>
      </c>
      <c r="V1167" s="83">
        <v>0</v>
      </c>
      <c r="W1167" s="83">
        <v>0</v>
      </c>
      <c r="X1167" s="83">
        <v>0</v>
      </c>
      <c r="Y1167" s="83">
        <v>18560220.4339296</v>
      </c>
      <c r="Z1167" s="83">
        <v>0</v>
      </c>
      <c r="AA1167" s="83">
        <v>717892.89577674004</v>
      </c>
      <c r="AB1167" s="83">
        <v>0</v>
      </c>
      <c r="AC1167" s="83">
        <v>126722.16</v>
      </c>
      <c r="AD1167" s="83">
        <v>0</v>
      </c>
      <c r="AE1167" s="83">
        <v>16750.113600000001</v>
      </c>
      <c r="AF1167" s="83">
        <v>0</v>
      </c>
      <c r="AG1167" s="83">
        <v>0</v>
      </c>
      <c r="AH1167" s="83">
        <v>0</v>
      </c>
      <c r="AI1167" s="83">
        <v>184548.000412269</v>
      </c>
      <c r="AJ1167" s="83">
        <v>0</v>
      </c>
      <c r="AK1167" s="83">
        <v>1545059.4293513701</v>
      </c>
      <c r="AL1167" s="83">
        <v>0</v>
      </c>
      <c r="AM1167" s="83">
        <v>0</v>
      </c>
      <c r="AN1167" s="83">
        <v>21151193.033069901</v>
      </c>
      <c r="AO1167" s="83">
        <v>17.9852964664693</v>
      </c>
      <c r="AP1167" s="83">
        <v>850.32066221272703</v>
      </c>
    </row>
    <row r="1168" spans="1:42" x14ac:dyDescent="0.2">
      <c r="A1168" s="83" t="s">
        <v>392</v>
      </c>
      <c r="B1168" s="83">
        <v>2048</v>
      </c>
      <c r="C1168" s="83" t="s">
        <v>391</v>
      </c>
      <c r="D1168" s="83" t="s">
        <v>297</v>
      </c>
      <c r="E1168" s="83">
        <v>0</v>
      </c>
      <c r="F1168" s="83">
        <v>2251.002</v>
      </c>
      <c r="G1168" s="83">
        <v>0</v>
      </c>
      <c r="H1168" s="83">
        <v>1446.6</v>
      </c>
      <c r="I1168" s="83">
        <v>100.6</v>
      </c>
      <c r="J1168" s="83">
        <v>200</v>
      </c>
      <c r="K1168" s="83">
        <v>0</v>
      </c>
      <c r="L1168" s="83">
        <v>841.2</v>
      </c>
      <c r="M1168" s="83">
        <v>508.86</v>
      </c>
      <c r="N1168" s="83">
        <v>0</v>
      </c>
      <c r="O1168" s="83">
        <v>0</v>
      </c>
      <c r="P1168" s="83">
        <v>0</v>
      </c>
      <c r="Q1168" s="83">
        <v>0</v>
      </c>
      <c r="R1168" s="83">
        <v>0</v>
      </c>
      <c r="S1168" s="83">
        <v>0</v>
      </c>
      <c r="T1168" s="83">
        <v>4.4000000000000004</v>
      </c>
      <c r="U1168" s="83">
        <v>32.299999999999997</v>
      </c>
      <c r="V1168" s="83">
        <v>0</v>
      </c>
      <c r="W1168" s="83">
        <v>0</v>
      </c>
      <c r="X1168" s="83">
        <v>0</v>
      </c>
      <c r="Y1168" s="83">
        <v>14712185.6688096</v>
      </c>
      <c r="Z1168" s="83">
        <v>0</v>
      </c>
      <c r="AA1168" s="83">
        <v>722472.35128397995</v>
      </c>
      <c r="AB1168" s="83">
        <v>0</v>
      </c>
      <c r="AC1168" s="83">
        <v>126722.16</v>
      </c>
      <c r="AD1168" s="83">
        <v>0</v>
      </c>
      <c r="AE1168" s="83">
        <v>16750.113600000001</v>
      </c>
      <c r="AF1168" s="83">
        <v>0</v>
      </c>
      <c r="AG1168" s="83">
        <v>0</v>
      </c>
      <c r="AH1168" s="83">
        <v>0</v>
      </c>
      <c r="AI1168" s="83">
        <v>181956.22078818499</v>
      </c>
      <c r="AJ1168" s="83">
        <v>0</v>
      </c>
      <c r="AK1168" s="83">
        <v>631944.52788585005</v>
      </c>
      <c r="AL1168" s="83">
        <v>0</v>
      </c>
      <c r="AM1168" s="83">
        <v>0</v>
      </c>
      <c r="AN1168" s="83">
        <v>16392031.0423676</v>
      </c>
      <c r="AO1168" s="83">
        <v>13.9571736743417</v>
      </c>
      <c r="AP1168" s="83">
        <v>851.46091038183897</v>
      </c>
    </row>
    <row r="1169" spans="1:42" x14ac:dyDescent="0.2">
      <c r="A1169" s="83" t="s">
        <v>392</v>
      </c>
      <c r="B1169" s="83">
        <v>2050</v>
      </c>
      <c r="C1169" s="83" t="s">
        <v>391</v>
      </c>
      <c r="D1169" s="83" t="s">
        <v>297</v>
      </c>
      <c r="E1169" s="83">
        <v>0</v>
      </c>
      <c r="F1169" s="83">
        <v>1630.002</v>
      </c>
      <c r="G1169" s="83">
        <v>0</v>
      </c>
      <c r="H1169" s="83">
        <v>1964.13968281911</v>
      </c>
      <c r="I1169" s="83">
        <v>0</v>
      </c>
      <c r="J1169" s="83">
        <v>2611.9976000000001</v>
      </c>
      <c r="K1169" s="83">
        <v>0</v>
      </c>
      <c r="L1169" s="83">
        <v>841.2</v>
      </c>
      <c r="M1169" s="83">
        <v>512.87727272727295</v>
      </c>
      <c r="N1169" s="83">
        <v>0</v>
      </c>
      <c r="O1169" s="83">
        <v>0</v>
      </c>
      <c r="P1169" s="83">
        <v>985.942768317522</v>
      </c>
      <c r="Q1169" s="83">
        <v>0</v>
      </c>
      <c r="R1169" s="83">
        <v>0</v>
      </c>
      <c r="S1169" s="83">
        <v>0</v>
      </c>
      <c r="T1169" s="83">
        <v>4.4000000000000004</v>
      </c>
      <c r="U1169" s="83">
        <v>24.8</v>
      </c>
      <c r="V1169" s="83">
        <v>1878059.11537002</v>
      </c>
      <c r="W1169" s="83">
        <v>0</v>
      </c>
      <c r="X1169" s="83">
        <v>0</v>
      </c>
      <c r="Y1169" s="83">
        <v>11560177.608249599</v>
      </c>
      <c r="Z1169" s="83">
        <v>0</v>
      </c>
      <c r="AA1169" s="83">
        <v>728176.01923394995</v>
      </c>
      <c r="AB1169" s="83">
        <v>0</v>
      </c>
      <c r="AC1169" s="83">
        <v>172058.636214953</v>
      </c>
      <c r="AD1169" s="83">
        <v>0</v>
      </c>
      <c r="AE1169" s="83">
        <v>16750.113600000001</v>
      </c>
      <c r="AF1169" s="83">
        <v>0</v>
      </c>
      <c r="AG1169" s="83">
        <v>0</v>
      </c>
      <c r="AH1169" s="83">
        <v>0</v>
      </c>
      <c r="AI1169" s="83">
        <v>0</v>
      </c>
      <c r="AJ1169" s="83">
        <v>0</v>
      </c>
      <c r="AK1169" s="83">
        <v>9662066.6585335303</v>
      </c>
      <c r="AL1169" s="83">
        <v>0</v>
      </c>
      <c r="AM1169" s="83">
        <v>0</v>
      </c>
      <c r="AN1169" s="83">
        <v>24017288.151202001</v>
      </c>
      <c r="AO1169" s="83">
        <v>10.4565373473341</v>
      </c>
      <c r="AP1169" s="83">
        <v>435.37543795554399</v>
      </c>
    </row>
    <row r="1170" spans="1:42" x14ac:dyDescent="0.2">
      <c r="A1170" s="83" t="s">
        <v>393</v>
      </c>
      <c r="B1170" s="83">
        <v>2020</v>
      </c>
      <c r="C1170" s="83" t="s">
        <v>391</v>
      </c>
      <c r="D1170" s="83" t="s">
        <v>297</v>
      </c>
      <c r="E1170" s="83">
        <v>0</v>
      </c>
      <c r="F1170" s="83">
        <v>2632</v>
      </c>
      <c r="G1170" s="83">
        <v>0</v>
      </c>
      <c r="H1170" s="83">
        <v>112</v>
      </c>
      <c r="I1170" s="83">
        <v>148.089370883317</v>
      </c>
      <c r="J1170" s="83">
        <v>747.8</v>
      </c>
      <c r="K1170" s="83">
        <v>2.4</v>
      </c>
      <c r="L1170" s="83">
        <v>0</v>
      </c>
      <c r="M1170" s="83">
        <v>2.0299999999999998</v>
      </c>
      <c r="N1170" s="83">
        <v>0</v>
      </c>
      <c r="O1170" s="83">
        <v>0</v>
      </c>
      <c r="P1170" s="83">
        <v>0</v>
      </c>
      <c r="Q1170" s="83">
        <v>0</v>
      </c>
      <c r="R1170" s="83">
        <v>0</v>
      </c>
      <c r="S1170" s="83">
        <v>0</v>
      </c>
      <c r="T1170" s="83">
        <v>0</v>
      </c>
      <c r="U1170" s="83">
        <v>23.1</v>
      </c>
      <c r="V1170" s="83">
        <v>0</v>
      </c>
      <c r="W1170" s="83">
        <v>10984.52736</v>
      </c>
      <c r="X1170" s="83">
        <v>0</v>
      </c>
      <c r="Y1170" s="83">
        <v>30624.976343335202</v>
      </c>
      <c r="Z1170" s="83">
        <v>0</v>
      </c>
      <c r="AA1170" s="83">
        <v>2828.40144818</v>
      </c>
      <c r="AB1170" s="83">
        <v>0</v>
      </c>
      <c r="AC1170" s="83">
        <v>9811.2000000000007</v>
      </c>
      <c r="AD1170" s="83">
        <v>0</v>
      </c>
      <c r="AE1170" s="83">
        <v>0</v>
      </c>
      <c r="AF1170" s="83">
        <v>0</v>
      </c>
      <c r="AG1170" s="83">
        <v>0</v>
      </c>
      <c r="AH1170" s="83">
        <v>0</v>
      </c>
      <c r="AI1170" s="83">
        <v>322296.88885086001</v>
      </c>
      <c r="AJ1170" s="83">
        <v>0</v>
      </c>
      <c r="AK1170" s="83">
        <v>2176778.7245400199</v>
      </c>
      <c r="AL1170" s="83">
        <v>0</v>
      </c>
      <c r="AM1170" s="83">
        <v>0</v>
      </c>
      <c r="AN1170" s="83">
        <v>2553324.7185423998</v>
      </c>
      <c r="AO1170" s="83">
        <v>4.3495220130306503E-2</v>
      </c>
      <c r="AP1170" s="83">
        <v>17.0347389873452</v>
      </c>
    </row>
    <row r="1171" spans="1:42" x14ac:dyDescent="0.2">
      <c r="A1171" s="83" t="s">
        <v>393</v>
      </c>
      <c r="B1171" s="83">
        <v>2022</v>
      </c>
      <c r="C1171" s="83" t="s">
        <v>391</v>
      </c>
      <c r="D1171" s="83" t="s">
        <v>297</v>
      </c>
      <c r="E1171" s="83">
        <v>0</v>
      </c>
      <c r="F1171" s="83">
        <v>2632</v>
      </c>
      <c r="G1171" s="83">
        <v>0</v>
      </c>
      <c r="H1171" s="83">
        <v>112</v>
      </c>
      <c r="I1171" s="83">
        <v>148.089370883317</v>
      </c>
      <c r="J1171" s="83">
        <v>747.8</v>
      </c>
      <c r="K1171" s="83">
        <v>2.4</v>
      </c>
      <c r="L1171" s="83">
        <v>0</v>
      </c>
      <c r="M1171" s="83">
        <v>2.1054545454545499</v>
      </c>
      <c r="N1171" s="83">
        <v>0</v>
      </c>
      <c r="O1171" s="83">
        <v>0</v>
      </c>
      <c r="P1171" s="83">
        <v>0</v>
      </c>
      <c r="Q1171" s="83">
        <v>0</v>
      </c>
      <c r="R1171" s="83">
        <v>0</v>
      </c>
      <c r="S1171" s="83">
        <v>0</v>
      </c>
      <c r="T1171" s="83">
        <v>0</v>
      </c>
      <c r="U1171" s="83">
        <v>23.1</v>
      </c>
      <c r="V1171" s="83">
        <v>0</v>
      </c>
      <c r="W1171" s="83">
        <v>10984.52736</v>
      </c>
      <c r="X1171" s="83">
        <v>0</v>
      </c>
      <c r="Y1171" s="83">
        <v>209677.094371062</v>
      </c>
      <c r="Z1171" s="83">
        <v>0</v>
      </c>
      <c r="AA1171" s="83">
        <v>2933.5323573599999</v>
      </c>
      <c r="AB1171" s="83">
        <v>0</v>
      </c>
      <c r="AC1171" s="83">
        <v>9811.2000000000007</v>
      </c>
      <c r="AD1171" s="83">
        <v>0</v>
      </c>
      <c r="AE1171" s="83">
        <v>0</v>
      </c>
      <c r="AF1171" s="83">
        <v>0</v>
      </c>
      <c r="AG1171" s="83">
        <v>0</v>
      </c>
      <c r="AH1171" s="83">
        <v>0</v>
      </c>
      <c r="AI1171" s="83">
        <v>317784.73240694799</v>
      </c>
      <c r="AJ1171" s="83">
        <v>0</v>
      </c>
      <c r="AK1171" s="83">
        <v>2351013.8633678998</v>
      </c>
      <c r="AL1171" s="83">
        <v>0</v>
      </c>
      <c r="AM1171" s="83">
        <v>0</v>
      </c>
      <c r="AN1171" s="83">
        <v>2902204.9498632699</v>
      </c>
      <c r="AO1171" s="83">
        <v>0.25246694708046602</v>
      </c>
      <c r="AP1171" s="83">
        <v>86.991425981945099</v>
      </c>
    </row>
    <row r="1172" spans="1:42" x14ac:dyDescent="0.2">
      <c r="A1172" s="83" t="s">
        <v>393</v>
      </c>
      <c r="B1172" s="83">
        <v>2024</v>
      </c>
      <c r="C1172" s="83" t="s">
        <v>391</v>
      </c>
      <c r="D1172" s="83" t="s">
        <v>297</v>
      </c>
      <c r="E1172" s="83">
        <v>0</v>
      </c>
      <c r="F1172" s="83">
        <v>2632</v>
      </c>
      <c r="G1172" s="83">
        <v>0</v>
      </c>
      <c r="H1172" s="83">
        <v>112</v>
      </c>
      <c r="I1172" s="83">
        <v>164.95808160957299</v>
      </c>
      <c r="J1172" s="83">
        <v>747.8</v>
      </c>
      <c r="K1172" s="83">
        <v>2.4</v>
      </c>
      <c r="L1172" s="83">
        <v>0</v>
      </c>
      <c r="M1172" s="83">
        <v>2.2290909090909099</v>
      </c>
      <c r="N1172" s="83">
        <v>0</v>
      </c>
      <c r="O1172" s="83">
        <v>0</v>
      </c>
      <c r="P1172" s="83">
        <v>0</v>
      </c>
      <c r="Q1172" s="83">
        <v>0</v>
      </c>
      <c r="R1172" s="83">
        <v>0</v>
      </c>
      <c r="S1172" s="83">
        <v>0</v>
      </c>
      <c r="T1172" s="83">
        <v>0</v>
      </c>
      <c r="U1172" s="83">
        <v>5.0999999999999996</v>
      </c>
      <c r="V1172" s="83">
        <v>0</v>
      </c>
      <c r="W1172" s="83">
        <v>10984.52736</v>
      </c>
      <c r="X1172" s="83">
        <v>0</v>
      </c>
      <c r="Y1172" s="83">
        <v>218592</v>
      </c>
      <c r="Z1172" s="83">
        <v>0</v>
      </c>
      <c r="AA1172" s="83">
        <v>3105.7950519199999</v>
      </c>
      <c r="AB1172" s="83">
        <v>0</v>
      </c>
      <c r="AC1172" s="83">
        <v>9811.2000000000007</v>
      </c>
      <c r="AD1172" s="83">
        <v>0</v>
      </c>
      <c r="AE1172" s="83">
        <v>0</v>
      </c>
      <c r="AF1172" s="83">
        <v>0</v>
      </c>
      <c r="AG1172" s="83">
        <v>0</v>
      </c>
      <c r="AH1172" s="83">
        <v>0</v>
      </c>
      <c r="AI1172" s="83">
        <v>351581.99882420403</v>
      </c>
      <c r="AJ1172" s="83">
        <v>0</v>
      </c>
      <c r="AK1172" s="83">
        <v>2338845.0684330799</v>
      </c>
      <c r="AL1172" s="83">
        <v>0</v>
      </c>
      <c r="AM1172" s="83">
        <v>0</v>
      </c>
      <c r="AN1172" s="83">
        <v>2932920.5896692099</v>
      </c>
      <c r="AO1172" s="83">
        <v>0.26287153344000003</v>
      </c>
      <c r="AP1172" s="83">
        <v>89.627906860460797</v>
      </c>
    </row>
    <row r="1173" spans="1:42" x14ac:dyDescent="0.2">
      <c r="A1173" s="83" t="s">
        <v>393</v>
      </c>
      <c r="B1173" s="83">
        <v>2026</v>
      </c>
      <c r="C1173" s="83" t="s">
        <v>391</v>
      </c>
      <c r="D1173" s="83" t="s">
        <v>297</v>
      </c>
      <c r="E1173" s="83">
        <v>0</v>
      </c>
      <c r="F1173" s="83">
        <v>2494</v>
      </c>
      <c r="G1173" s="83">
        <v>0</v>
      </c>
      <c r="H1173" s="83">
        <v>112</v>
      </c>
      <c r="I1173" s="83">
        <v>6381.9535134777798</v>
      </c>
      <c r="J1173" s="83">
        <v>747.8</v>
      </c>
      <c r="K1173" s="83">
        <v>2.4</v>
      </c>
      <c r="L1173" s="83">
        <v>0</v>
      </c>
      <c r="M1173" s="83">
        <v>2.7481818181818198</v>
      </c>
      <c r="N1173" s="83">
        <v>0</v>
      </c>
      <c r="O1173" s="83">
        <v>0</v>
      </c>
      <c r="P1173" s="83">
        <v>5.5388749806029898</v>
      </c>
      <c r="Q1173" s="83">
        <v>0</v>
      </c>
      <c r="R1173" s="83">
        <v>0</v>
      </c>
      <c r="S1173" s="83">
        <v>0</v>
      </c>
      <c r="T1173" s="83">
        <v>0</v>
      </c>
      <c r="U1173" s="83">
        <v>5.0999999999999996</v>
      </c>
      <c r="V1173" s="83">
        <v>2871.3773440898099</v>
      </c>
      <c r="W1173" s="83">
        <v>10984.52736</v>
      </c>
      <c r="X1173" s="83">
        <v>0</v>
      </c>
      <c r="Y1173" s="83">
        <v>438744.38399999897</v>
      </c>
      <c r="Z1173" s="83">
        <v>0</v>
      </c>
      <c r="AA1173" s="83">
        <v>3829.0450415800001</v>
      </c>
      <c r="AB1173" s="83">
        <v>0</v>
      </c>
      <c r="AC1173" s="83">
        <v>9811.2000000000007</v>
      </c>
      <c r="AD1173" s="83">
        <v>0</v>
      </c>
      <c r="AE1173" s="83">
        <v>0</v>
      </c>
      <c r="AF1173" s="83">
        <v>0</v>
      </c>
      <c r="AG1173" s="83">
        <v>0</v>
      </c>
      <c r="AH1173" s="83">
        <v>0</v>
      </c>
      <c r="AI1173" s="83">
        <v>13861371.315688601</v>
      </c>
      <c r="AJ1173" s="83">
        <v>0</v>
      </c>
      <c r="AK1173" s="83">
        <v>2141602.9924013801</v>
      </c>
      <c r="AL1173" s="83">
        <v>0</v>
      </c>
      <c r="AM1173" s="83">
        <v>0</v>
      </c>
      <c r="AN1173" s="83">
        <v>16469214.841835599</v>
      </c>
      <c r="AO1173" s="83">
        <v>0.51981138080639999</v>
      </c>
      <c r="AP1173" s="83">
        <v>31.5626085273936</v>
      </c>
    </row>
    <row r="1174" spans="1:42" x14ac:dyDescent="0.2">
      <c r="A1174" s="83" t="s">
        <v>393</v>
      </c>
      <c r="B1174" s="83">
        <v>2028</v>
      </c>
      <c r="C1174" s="83" t="s">
        <v>391</v>
      </c>
      <c r="D1174" s="83" t="s">
        <v>297</v>
      </c>
      <c r="E1174" s="83">
        <v>0</v>
      </c>
      <c r="F1174" s="83">
        <v>646.12704469333403</v>
      </c>
      <c r="G1174" s="83">
        <v>0</v>
      </c>
      <c r="H1174" s="83">
        <v>112</v>
      </c>
      <c r="I1174" s="83">
        <v>8487.2690210210403</v>
      </c>
      <c r="J1174" s="83">
        <v>747.8</v>
      </c>
      <c r="K1174" s="83">
        <v>2.4</v>
      </c>
      <c r="L1174" s="83">
        <v>0</v>
      </c>
      <c r="M1174" s="83">
        <v>3.52727272727273</v>
      </c>
      <c r="N1174" s="83">
        <v>0</v>
      </c>
      <c r="O1174" s="83">
        <v>0</v>
      </c>
      <c r="P1174" s="83">
        <v>7.7226897013829996</v>
      </c>
      <c r="Q1174" s="83">
        <v>0</v>
      </c>
      <c r="R1174" s="83">
        <v>0</v>
      </c>
      <c r="S1174" s="83">
        <v>0</v>
      </c>
      <c r="T1174" s="83">
        <v>0</v>
      </c>
      <c r="U1174" s="83">
        <v>5.0999999999999996</v>
      </c>
      <c r="V1174" s="83">
        <v>812.76571757536999</v>
      </c>
      <c r="W1174" s="83">
        <v>10984.52736</v>
      </c>
      <c r="X1174" s="83">
        <v>0</v>
      </c>
      <c r="Y1174" s="83">
        <v>0</v>
      </c>
      <c r="Z1174" s="83">
        <v>0</v>
      </c>
      <c r="AA1174" s="83">
        <v>4914.5533447999996</v>
      </c>
      <c r="AB1174" s="83">
        <v>0</v>
      </c>
      <c r="AC1174" s="83">
        <v>9811.2000000000007</v>
      </c>
      <c r="AD1174" s="83">
        <v>0</v>
      </c>
      <c r="AE1174" s="83">
        <v>0</v>
      </c>
      <c r="AF1174" s="83">
        <v>0</v>
      </c>
      <c r="AG1174" s="83">
        <v>0</v>
      </c>
      <c r="AH1174" s="83">
        <v>0</v>
      </c>
      <c r="AI1174" s="83">
        <v>19269164.8668238</v>
      </c>
      <c r="AJ1174" s="83">
        <v>0</v>
      </c>
      <c r="AK1174" s="83">
        <v>2223285.3615452098</v>
      </c>
      <c r="AL1174" s="83">
        <v>0</v>
      </c>
      <c r="AM1174" s="83">
        <v>0</v>
      </c>
      <c r="AN1174" s="83">
        <v>21518973.274791401</v>
      </c>
      <c r="AO1174" s="83">
        <v>7.7528102399999996E-3</v>
      </c>
      <c r="AP1174" s="83">
        <v>0.36027788784338</v>
      </c>
    </row>
    <row r="1175" spans="1:42" x14ac:dyDescent="0.2">
      <c r="A1175" s="83" t="s">
        <v>393</v>
      </c>
      <c r="B1175" s="83">
        <v>2030</v>
      </c>
      <c r="C1175" s="83" t="s">
        <v>391</v>
      </c>
      <c r="D1175" s="83" t="s">
        <v>297</v>
      </c>
      <c r="E1175" s="83">
        <v>0</v>
      </c>
      <c r="F1175" s="83">
        <v>646.12704469333403</v>
      </c>
      <c r="G1175" s="83">
        <v>0</v>
      </c>
      <c r="H1175" s="83">
        <v>112</v>
      </c>
      <c r="I1175" s="83">
        <v>8487.2690210210403</v>
      </c>
      <c r="J1175" s="83">
        <v>747.8</v>
      </c>
      <c r="K1175" s="83">
        <v>2.4</v>
      </c>
      <c r="L1175" s="83">
        <v>0</v>
      </c>
      <c r="M1175" s="83">
        <v>5.2790909090909102</v>
      </c>
      <c r="N1175" s="83">
        <v>0</v>
      </c>
      <c r="O1175" s="83">
        <v>0</v>
      </c>
      <c r="P1175" s="83">
        <v>32.904874129150897</v>
      </c>
      <c r="Q1175" s="83">
        <v>0</v>
      </c>
      <c r="R1175" s="83">
        <v>0</v>
      </c>
      <c r="S1175" s="83">
        <v>0</v>
      </c>
      <c r="T1175" s="83">
        <v>0</v>
      </c>
      <c r="U1175" s="83">
        <v>5.0999999999999996</v>
      </c>
      <c r="V1175" s="83">
        <v>0</v>
      </c>
      <c r="W1175" s="83">
        <v>10984.52736</v>
      </c>
      <c r="X1175" s="83">
        <v>0</v>
      </c>
      <c r="Y1175" s="83">
        <v>0</v>
      </c>
      <c r="Z1175" s="83">
        <v>0</v>
      </c>
      <c r="AA1175" s="83">
        <v>7355.3637302200004</v>
      </c>
      <c r="AB1175" s="83">
        <v>0</v>
      </c>
      <c r="AC1175" s="83">
        <v>9811.2000000000007</v>
      </c>
      <c r="AD1175" s="83">
        <v>0</v>
      </c>
      <c r="AE1175" s="83">
        <v>0</v>
      </c>
      <c r="AF1175" s="83">
        <v>0</v>
      </c>
      <c r="AG1175" s="83">
        <v>0</v>
      </c>
      <c r="AH1175" s="83">
        <v>0</v>
      </c>
      <c r="AI1175" s="83">
        <v>19174277.6164551</v>
      </c>
      <c r="AJ1175" s="83">
        <v>0</v>
      </c>
      <c r="AK1175" s="83">
        <v>2306346.5823044102</v>
      </c>
      <c r="AL1175" s="83">
        <v>0</v>
      </c>
      <c r="AM1175" s="83">
        <v>0</v>
      </c>
      <c r="AN1175" s="83">
        <v>21508775.289849699</v>
      </c>
      <c r="AO1175" s="83">
        <v>7.7528102399999996E-3</v>
      </c>
      <c r="AP1175" s="83">
        <v>0.36044870688935199</v>
      </c>
    </row>
    <row r="1176" spans="1:42" x14ac:dyDescent="0.2">
      <c r="A1176" s="83" t="s">
        <v>393</v>
      </c>
      <c r="B1176" s="83">
        <v>2032</v>
      </c>
      <c r="C1176" s="83" t="s">
        <v>391</v>
      </c>
      <c r="D1176" s="83" t="s">
        <v>297</v>
      </c>
      <c r="E1176" s="83">
        <v>0</v>
      </c>
      <c r="F1176" s="83">
        <v>646.12704469333403</v>
      </c>
      <c r="G1176" s="83">
        <v>0</v>
      </c>
      <c r="H1176" s="83">
        <v>112</v>
      </c>
      <c r="I1176" s="83">
        <v>10839.122357947999</v>
      </c>
      <c r="J1176" s="83">
        <v>747.8</v>
      </c>
      <c r="K1176" s="83">
        <v>2.4</v>
      </c>
      <c r="L1176" s="83">
        <v>0</v>
      </c>
      <c r="M1176" s="83">
        <v>8.7390909090909101</v>
      </c>
      <c r="N1176" s="83">
        <v>0</v>
      </c>
      <c r="O1176" s="83">
        <v>0</v>
      </c>
      <c r="P1176" s="83">
        <v>32.904874129150897</v>
      </c>
      <c r="Q1176" s="83">
        <v>0</v>
      </c>
      <c r="R1176" s="83">
        <v>0</v>
      </c>
      <c r="S1176" s="83">
        <v>0</v>
      </c>
      <c r="T1176" s="83">
        <v>0</v>
      </c>
      <c r="U1176" s="83">
        <v>5.0999999999999996</v>
      </c>
      <c r="V1176" s="83">
        <v>2416.97978295229</v>
      </c>
      <c r="W1176" s="83">
        <v>10984.52736</v>
      </c>
      <c r="X1176" s="83">
        <v>0</v>
      </c>
      <c r="Y1176" s="83">
        <v>0</v>
      </c>
      <c r="Z1176" s="83">
        <v>0</v>
      </c>
      <c r="AA1176" s="83">
        <v>11479.36337322</v>
      </c>
      <c r="AB1176" s="83">
        <v>0</v>
      </c>
      <c r="AC1176" s="83">
        <v>9811.2000000000007</v>
      </c>
      <c r="AD1176" s="83">
        <v>0</v>
      </c>
      <c r="AE1176" s="83">
        <v>0</v>
      </c>
      <c r="AF1176" s="83">
        <v>0</v>
      </c>
      <c r="AG1176" s="83">
        <v>0</v>
      </c>
      <c r="AH1176" s="83">
        <v>0</v>
      </c>
      <c r="AI1176" s="83">
        <v>24301093.7222935</v>
      </c>
      <c r="AJ1176" s="83">
        <v>0</v>
      </c>
      <c r="AK1176" s="83">
        <v>2197196.4197098799</v>
      </c>
      <c r="AL1176" s="83">
        <v>0</v>
      </c>
      <c r="AM1176" s="83">
        <v>0</v>
      </c>
      <c r="AN1176" s="83">
        <v>26532982.2125195</v>
      </c>
      <c r="AO1176" s="83">
        <v>7.7528102399999996E-3</v>
      </c>
      <c r="AP1176" s="83">
        <v>0.29219520738011201</v>
      </c>
    </row>
    <row r="1177" spans="1:42" x14ac:dyDescent="0.2">
      <c r="A1177" s="83" t="s">
        <v>393</v>
      </c>
      <c r="B1177" s="83">
        <v>2034</v>
      </c>
      <c r="C1177" s="83" t="s">
        <v>391</v>
      </c>
      <c r="D1177" s="83" t="s">
        <v>297</v>
      </c>
      <c r="E1177" s="83">
        <v>0</v>
      </c>
      <c r="F1177" s="83">
        <v>646.12704469333403</v>
      </c>
      <c r="G1177" s="83">
        <v>0</v>
      </c>
      <c r="H1177" s="83">
        <v>112</v>
      </c>
      <c r="I1177" s="83">
        <v>10839.122357947999</v>
      </c>
      <c r="J1177" s="83">
        <v>747.8</v>
      </c>
      <c r="K1177" s="83">
        <v>2.4</v>
      </c>
      <c r="L1177" s="83">
        <v>0</v>
      </c>
      <c r="M1177" s="83">
        <v>19.060909090909099</v>
      </c>
      <c r="N1177" s="83">
        <v>0</v>
      </c>
      <c r="O1177" s="83">
        <v>0</v>
      </c>
      <c r="P1177" s="83">
        <v>3053.9745203052798</v>
      </c>
      <c r="Q1177" s="83">
        <v>0</v>
      </c>
      <c r="R1177" s="83">
        <v>0</v>
      </c>
      <c r="S1177" s="83">
        <v>0</v>
      </c>
      <c r="T1177" s="83">
        <v>0</v>
      </c>
      <c r="U1177" s="83">
        <v>5.0999999999999996</v>
      </c>
      <c r="V1177" s="83">
        <v>3216505.7270447002</v>
      </c>
      <c r="W1177" s="83">
        <v>10984.52736</v>
      </c>
      <c r="X1177" s="83">
        <v>0</v>
      </c>
      <c r="Y1177" s="83">
        <v>0</v>
      </c>
      <c r="Z1177" s="83">
        <v>0</v>
      </c>
      <c r="AA1177" s="83">
        <v>26557.58762382</v>
      </c>
      <c r="AB1177" s="83">
        <v>0</v>
      </c>
      <c r="AC1177" s="83">
        <v>9811.2000000000007</v>
      </c>
      <c r="AD1177" s="83">
        <v>0</v>
      </c>
      <c r="AE1177" s="83">
        <v>0</v>
      </c>
      <c r="AF1177" s="83">
        <v>0</v>
      </c>
      <c r="AG1177" s="83">
        <v>0</v>
      </c>
      <c r="AH1177" s="83">
        <v>0</v>
      </c>
      <c r="AI1177" s="83">
        <v>24225054.659384102</v>
      </c>
      <c r="AJ1177" s="83">
        <v>0</v>
      </c>
      <c r="AK1177" s="83">
        <v>2284512.04803561</v>
      </c>
      <c r="AL1177" s="83">
        <v>0</v>
      </c>
      <c r="AM1177" s="83">
        <v>0</v>
      </c>
      <c r="AN1177" s="83">
        <v>29773425.749448299</v>
      </c>
      <c r="AO1177" s="83">
        <v>7.7528102399999996E-3</v>
      </c>
      <c r="AP1177" s="83">
        <v>0.260393624342797</v>
      </c>
    </row>
    <row r="1178" spans="1:42" x14ac:dyDescent="0.2">
      <c r="A1178" s="83" t="s">
        <v>393</v>
      </c>
      <c r="B1178" s="83">
        <v>2036</v>
      </c>
      <c r="C1178" s="83" t="s">
        <v>391</v>
      </c>
      <c r="D1178" s="83" t="s">
        <v>297</v>
      </c>
      <c r="E1178" s="83">
        <v>0</v>
      </c>
      <c r="F1178" s="83">
        <v>646.12704469333403</v>
      </c>
      <c r="G1178" s="83">
        <v>0</v>
      </c>
      <c r="H1178" s="83">
        <v>112</v>
      </c>
      <c r="I1178" s="83">
        <v>10839.122357947999</v>
      </c>
      <c r="J1178" s="83">
        <v>747.8</v>
      </c>
      <c r="K1178" s="83">
        <v>2.4</v>
      </c>
      <c r="L1178" s="83">
        <v>0</v>
      </c>
      <c r="M1178" s="83">
        <v>44.201818181818197</v>
      </c>
      <c r="N1178" s="83">
        <v>0</v>
      </c>
      <c r="O1178" s="83">
        <v>0</v>
      </c>
      <c r="P1178" s="83">
        <v>3053.9745203052798</v>
      </c>
      <c r="Q1178" s="83">
        <v>0</v>
      </c>
      <c r="R1178" s="83">
        <v>0</v>
      </c>
      <c r="S1178" s="83">
        <v>0</v>
      </c>
      <c r="T1178" s="83">
        <v>0</v>
      </c>
      <c r="U1178" s="83">
        <v>5.0999999999999996</v>
      </c>
      <c r="V1178" s="83">
        <v>3561497.3198477798</v>
      </c>
      <c r="W1178" s="83">
        <v>10984.52736</v>
      </c>
      <c r="X1178" s="83">
        <v>0</v>
      </c>
      <c r="Y1178" s="83">
        <v>0</v>
      </c>
      <c r="Z1178" s="83">
        <v>0</v>
      </c>
      <c r="AA1178" s="83">
        <v>61586.446580119999</v>
      </c>
      <c r="AB1178" s="83">
        <v>0</v>
      </c>
      <c r="AC1178" s="83">
        <v>9811.2000000000007</v>
      </c>
      <c r="AD1178" s="83">
        <v>0</v>
      </c>
      <c r="AE1178" s="83">
        <v>0</v>
      </c>
      <c r="AF1178" s="83">
        <v>0</v>
      </c>
      <c r="AG1178" s="83">
        <v>0</v>
      </c>
      <c r="AH1178" s="83">
        <v>0</v>
      </c>
      <c r="AI1178" s="83">
        <v>23892217.941121399</v>
      </c>
      <c r="AJ1178" s="83">
        <v>0</v>
      </c>
      <c r="AK1178" s="83">
        <v>2273594.7809012099</v>
      </c>
      <c r="AL1178" s="83">
        <v>0</v>
      </c>
      <c r="AM1178" s="83">
        <v>0</v>
      </c>
      <c r="AN1178" s="83">
        <v>29809692.2158105</v>
      </c>
      <c r="AO1178" s="83">
        <v>7.7528102399999996E-3</v>
      </c>
      <c r="AP1178" s="83">
        <v>0.26007682950473499</v>
      </c>
    </row>
    <row r="1179" spans="1:42" x14ac:dyDescent="0.2">
      <c r="A1179" s="83" t="s">
        <v>393</v>
      </c>
      <c r="B1179" s="83">
        <v>2038</v>
      </c>
      <c r="C1179" s="83" t="s">
        <v>391</v>
      </c>
      <c r="D1179" s="83" t="s">
        <v>297</v>
      </c>
      <c r="E1179" s="83">
        <v>0</v>
      </c>
      <c r="F1179" s="83">
        <v>646.12704469333403</v>
      </c>
      <c r="G1179" s="83">
        <v>0</v>
      </c>
      <c r="H1179" s="83">
        <v>112</v>
      </c>
      <c r="I1179" s="83">
        <v>10839.122357947999</v>
      </c>
      <c r="J1179" s="83">
        <v>747.8</v>
      </c>
      <c r="K1179" s="83">
        <v>2.4</v>
      </c>
      <c r="L1179" s="83">
        <v>0</v>
      </c>
      <c r="M1179" s="83">
        <v>80.456363636363506</v>
      </c>
      <c r="N1179" s="83">
        <v>0</v>
      </c>
      <c r="O1179" s="83">
        <v>0</v>
      </c>
      <c r="P1179" s="83">
        <v>3053.9745203052798</v>
      </c>
      <c r="Q1179" s="83">
        <v>0</v>
      </c>
      <c r="R1179" s="83">
        <v>0</v>
      </c>
      <c r="S1179" s="83">
        <v>0</v>
      </c>
      <c r="T1179" s="83">
        <v>0</v>
      </c>
      <c r="U1179" s="83">
        <v>5.0999999999999996</v>
      </c>
      <c r="V1179" s="83">
        <v>3452858.79223774</v>
      </c>
      <c r="W1179" s="83">
        <v>10984.52736</v>
      </c>
      <c r="X1179" s="83">
        <v>0</v>
      </c>
      <c r="Y1179" s="83">
        <v>0</v>
      </c>
      <c r="Z1179" s="83">
        <v>0</v>
      </c>
      <c r="AA1179" s="83">
        <v>112099.94848491999</v>
      </c>
      <c r="AB1179" s="83">
        <v>0</v>
      </c>
      <c r="AC1179" s="83">
        <v>9811.2000000000007</v>
      </c>
      <c r="AD1179" s="83">
        <v>0</v>
      </c>
      <c r="AE1179" s="83">
        <v>0</v>
      </c>
      <c r="AF1179" s="83">
        <v>0</v>
      </c>
      <c r="AG1179" s="83">
        <v>0</v>
      </c>
      <c r="AH1179" s="83">
        <v>0</v>
      </c>
      <c r="AI1179" s="83">
        <v>23558703.960234001</v>
      </c>
      <c r="AJ1179" s="83">
        <v>0</v>
      </c>
      <c r="AK1179" s="83">
        <v>2262677.5137668098</v>
      </c>
      <c r="AL1179" s="83">
        <v>0</v>
      </c>
      <c r="AM1179" s="83">
        <v>0</v>
      </c>
      <c r="AN1179" s="83">
        <v>29407135.9420835</v>
      </c>
      <c r="AO1179" s="83">
        <v>7.7528102399999996E-3</v>
      </c>
      <c r="AP1179" s="83">
        <v>0.26363703882176498</v>
      </c>
    </row>
    <row r="1180" spans="1:42" x14ac:dyDescent="0.2">
      <c r="A1180" s="83" t="s">
        <v>393</v>
      </c>
      <c r="B1180" s="83">
        <v>2040</v>
      </c>
      <c r="C1180" s="83" t="s">
        <v>391</v>
      </c>
      <c r="D1180" s="83" t="s">
        <v>297</v>
      </c>
      <c r="E1180" s="83">
        <v>0</v>
      </c>
      <c r="F1180" s="83">
        <v>646.12704469333403</v>
      </c>
      <c r="G1180" s="83">
        <v>0</v>
      </c>
      <c r="H1180" s="83">
        <v>112</v>
      </c>
      <c r="I1180" s="83">
        <v>10839.122357947999</v>
      </c>
      <c r="J1180" s="83">
        <v>647.29999999999995</v>
      </c>
      <c r="K1180" s="83">
        <v>0.8</v>
      </c>
      <c r="L1180" s="83">
        <v>0</v>
      </c>
      <c r="M1180" s="83">
        <v>109.55181818181801</v>
      </c>
      <c r="N1180" s="83">
        <v>0</v>
      </c>
      <c r="O1180" s="83">
        <v>0</v>
      </c>
      <c r="P1180" s="83">
        <v>3053.9745203052798</v>
      </c>
      <c r="Q1180" s="83">
        <v>0</v>
      </c>
      <c r="R1180" s="83">
        <v>0</v>
      </c>
      <c r="S1180" s="83">
        <v>0</v>
      </c>
      <c r="T1180" s="83">
        <v>0</v>
      </c>
      <c r="U1180" s="83">
        <v>5.0999999999999996</v>
      </c>
      <c r="V1180" s="83">
        <v>3468636.4559213598</v>
      </c>
      <c r="W1180" s="83">
        <v>3661.5091200000002</v>
      </c>
      <c r="X1180" s="83">
        <v>0</v>
      </c>
      <c r="Y1180" s="83">
        <v>0</v>
      </c>
      <c r="Z1180" s="83">
        <v>0</v>
      </c>
      <c r="AA1180" s="83">
        <v>152638.68039222001</v>
      </c>
      <c r="AB1180" s="83">
        <v>0</v>
      </c>
      <c r="AC1180" s="83">
        <v>9811.2000000000007</v>
      </c>
      <c r="AD1180" s="83">
        <v>0</v>
      </c>
      <c r="AE1180" s="83">
        <v>0</v>
      </c>
      <c r="AF1180" s="83">
        <v>0</v>
      </c>
      <c r="AG1180" s="83">
        <v>0</v>
      </c>
      <c r="AH1180" s="83">
        <v>0</v>
      </c>
      <c r="AI1180" s="83">
        <v>23229391.3329353</v>
      </c>
      <c r="AJ1180" s="83">
        <v>0</v>
      </c>
      <c r="AK1180" s="83">
        <v>1987855.9285724801</v>
      </c>
      <c r="AL1180" s="83">
        <v>0</v>
      </c>
      <c r="AM1180" s="83">
        <v>0</v>
      </c>
      <c r="AN1180" s="83">
        <v>28851995.106941398</v>
      </c>
      <c r="AO1180" s="83">
        <v>7.7528102399999996E-3</v>
      </c>
      <c r="AP1180" s="83">
        <v>0.26870967540593899</v>
      </c>
    </row>
    <row r="1181" spans="1:42" x14ac:dyDescent="0.2">
      <c r="A1181" s="83" t="s">
        <v>393</v>
      </c>
      <c r="B1181" s="83">
        <v>2042</v>
      </c>
      <c r="C1181" s="83" t="s">
        <v>391</v>
      </c>
      <c r="D1181" s="83" t="s">
        <v>297</v>
      </c>
      <c r="E1181" s="83">
        <v>0</v>
      </c>
      <c r="F1181" s="83">
        <v>646.12704469333403</v>
      </c>
      <c r="G1181" s="83">
        <v>0</v>
      </c>
      <c r="H1181" s="83">
        <v>112</v>
      </c>
      <c r="I1181" s="83">
        <v>10839.122357947999</v>
      </c>
      <c r="J1181" s="83">
        <v>455</v>
      </c>
      <c r="K1181" s="83">
        <v>0.8</v>
      </c>
      <c r="L1181" s="83">
        <v>0</v>
      </c>
      <c r="M1181" s="83">
        <v>111.057272727273</v>
      </c>
      <c r="N1181" s="83">
        <v>0</v>
      </c>
      <c r="O1181" s="83">
        <v>0</v>
      </c>
      <c r="P1181" s="83">
        <v>3048.6561527377999</v>
      </c>
      <c r="Q1181" s="83">
        <v>0</v>
      </c>
      <c r="R1181" s="83">
        <v>0</v>
      </c>
      <c r="S1181" s="83">
        <v>0</v>
      </c>
      <c r="T1181" s="83">
        <v>0</v>
      </c>
      <c r="U1181" s="83">
        <v>5.0999999999999996</v>
      </c>
      <c r="V1181" s="83">
        <v>2998543.6714966199</v>
      </c>
      <c r="W1181" s="83">
        <v>3661.5091200000002</v>
      </c>
      <c r="X1181" s="83">
        <v>0</v>
      </c>
      <c r="Y1181" s="83">
        <v>0</v>
      </c>
      <c r="Z1181" s="83">
        <v>0</v>
      </c>
      <c r="AA1181" s="83">
        <v>154736.23202597999</v>
      </c>
      <c r="AB1181" s="83">
        <v>0</v>
      </c>
      <c r="AC1181" s="83">
        <v>9811.2000000000007</v>
      </c>
      <c r="AD1181" s="83">
        <v>0</v>
      </c>
      <c r="AE1181" s="83">
        <v>0</v>
      </c>
      <c r="AF1181" s="83">
        <v>0</v>
      </c>
      <c r="AG1181" s="83">
        <v>0</v>
      </c>
      <c r="AH1181" s="83">
        <v>0</v>
      </c>
      <c r="AI1181" s="83">
        <v>22905513.899958599</v>
      </c>
      <c r="AJ1181" s="83">
        <v>0</v>
      </c>
      <c r="AK1181" s="83">
        <v>1451496.9229488</v>
      </c>
      <c r="AL1181" s="83">
        <v>0</v>
      </c>
      <c r="AM1181" s="83">
        <v>0</v>
      </c>
      <c r="AN1181" s="83">
        <v>27523763.435550001</v>
      </c>
      <c r="AO1181" s="83">
        <v>7.7528102399999996E-3</v>
      </c>
      <c r="AP1181" s="83">
        <v>0.281676968273399</v>
      </c>
    </row>
    <row r="1182" spans="1:42" x14ac:dyDescent="0.2">
      <c r="A1182" s="83" t="s">
        <v>393</v>
      </c>
      <c r="B1182" s="83">
        <v>2044</v>
      </c>
      <c r="C1182" s="83" t="s">
        <v>391</v>
      </c>
      <c r="D1182" s="83" t="s">
        <v>297</v>
      </c>
      <c r="E1182" s="83">
        <v>0</v>
      </c>
      <c r="F1182" s="83">
        <v>401.12704469333499</v>
      </c>
      <c r="G1182" s="83">
        <v>0</v>
      </c>
      <c r="H1182" s="83">
        <v>112</v>
      </c>
      <c r="I1182" s="83">
        <v>10839.122357947999</v>
      </c>
      <c r="J1182" s="83">
        <v>455</v>
      </c>
      <c r="K1182" s="83">
        <v>0.8</v>
      </c>
      <c r="L1182" s="83">
        <v>0</v>
      </c>
      <c r="M1182" s="83">
        <v>112.039090909091</v>
      </c>
      <c r="N1182" s="83">
        <v>0</v>
      </c>
      <c r="O1182" s="83">
        <v>0</v>
      </c>
      <c r="P1182" s="83">
        <v>3046.8313545791102</v>
      </c>
      <c r="Q1182" s="83">
        <v>0</v>
      </c>
      <c r="R1182" s="83">
        <v>0</v>
      </c>
      <c r="S1182" s="83">
        <v>0</v>
      </c>
      <c r="T1182" s="83">
        <v>0</v>
      </c>
      <c r="U1182" s="83">
        <v>5.0999999999999996</v>
      </c>
      <c r="V1182" s="83">
        <v>1863944.4729062801</v>
      </c>
      <c r="W1182" s="83">
        <v>3661.5091200000002</v>
      </c>
      <c r="X1182" s="83">
        <v>0</v>
      </c>
      <c r="Y1182" s="83">
        <v>0</v>
      </c>
      <c r="Z1182" s="83">
        <v>0</v>
      </c>
      <c r="AA1182" s="83">
        <v>156104.20048278</v>
      </c>
      <c r="AB1182" s="83">
        <v>0</v>
      </c>
      <c r="AC1182" s="83">
        <v>9811.2000000000007</v>
      </c>
      <c r="AD1182" s="83">
        <v>0</v>
      </c>
      <c r="AE1182" s="83">
        <v>0</v>
      </c>
      <c r="AF1182" s="83">
        <v>0</v>
      </c>
      <c r="AG1182" s="83">
        <v>0</v>
      </c>
      <c r="AH1182" s="83">
        <v>0</v>
      </c>
      <c r="AI1182" s="83">
        <v>22585762.881723098</v>
      </c>
      <c r="AJ1182" s="83">
        <v>0</v>
      </c>
      <c r="AK1182" s="83">
        <v>1443641.0020031999</v>
      </c>
      <c r="AL1182" s="83">
        <v>0</v>
      </c>
      <c r="AM1182" s="83">
        <v>0</v>
      </c>
      <c r="AN1182" s="83">
        <v>26062925.2662354</v>
      </c>
      <c r="AO1182" s="83">
        <v>7.7528102399999996E-3</v>
      </c>
      <c r="AP1182" s="83">
        <v>0.29746508347793899</v>
      </c>
    </row>
    <row r="1183" spans="1:42" x14ac:dyDescent="0.2">
      <c r="A1183" s="83" t="s">
        <v>393</v>
      </c>
      <c r="B1183" s="83">
        <v>2046</v>
      </c>
      <c r="C1183" s="83" t="s">
        <v>391</v>
      </c>
      <c r="D1183" s="83" t="s">
        <v>297</v>
      </c>
      <c r="E1183" s="83">
        <v>0</v>
      </c>
      <c r="F1183" s="83">
        <v>401.12704469333499</v>
      </c>
      <c r="G1183" s="83">
        <v>0</v>
      </c>
      <c r="H1183" s="83">
        <v>112</v>
      </c>
      <c r="I1183" s="83">
        <v>10839.122357947999</v>
      </c>
      <c r="J1183" s="83">
        <v>455</v>
      </c>
      <c r="K1183" s="83">
        <v>0.8</v>
      </c>
      <c r="L1183" s="83">
        <v>0</v>
      </c>
      <c r="M1183" s="83">
        <v>113.38181818181801</v>
      </c>
      <c r="N1183" s="83">
        <v>0</v>
      </c>
      <c r="O1183" s="83">
        <v>0</v>
      </c>
      <c r="P1183" s="83">
        <v>3022.1015915072198</v>
      </c>
      <c r="Q1183" s="83">
        <v>0</v>
      </c>
      <c r="R1183" s="83">
        <v>0</v>
      </c>
      <c r="S1183" s="83">
        <v>0</v>
      </c>
      <c r="T1183" s="83">
        <v>0</v>
      </c>
      <c r="U1183" s="83">
        <v>5.0999999999999996</v>
      </c>
      <c r="V1183" s="83">
        <v>1391064.9696648601</v>
      </c>
      <c r="W1183" s="83">
        <v>3661.5091200000002</v>
      </c>
      <c r="X1183" s="83">
        <v>0</v>
      </c>
      <c r="Y1183" s="83">
        <v>0</v>
      </c>
      <c r="Z1183" s="83">
        <v>0</v>
      </c>
      <c r="AA1183" s="83">
        <v>157975.0240112</v>
      </c>
      <c r="AB1183" s="83">
        <v>0</v>
      </c>
      <c r="AC1183" s="83">
        <v>9811.2000000000007</v>
      </c>
      <c r="AD1183" s="83">
        <v>0</v>
      </c>
      <c r="AE1183" s="83">
        <v>0</v>
      </c>
      <c r="AF1183" s="83">
        <v>0</v>
      </c>
      <c r="AG1183" s="83">
        <v>0</v>
      </c>
      <c r="AH1183" s="83">
        <v>0</v>
      </c>
      <c r="AI1183" s="83">
        <v>22269983.6628443</v>
      </c>
      <c r="AJ1183" s="83">
        <v>0</v>
      </c>
      <c r="AK1183" s="83">
        <v>1435785.0810576</v>
      </c>
      <c r="AL1183" s="83">
        <v>0</v>
      </c>
      <c r="AM1183" s="83">
        <v>0</v>
      </c>
      <c r="AN1183" s="83">
        <v>25268281.446697999</v>
      </c>
      <c r="AO1183" s="83">
        <v>7.7528102399999996E-3</v>
      </c>
      <c r="AP1183" s="83">
        <v>0.30681984670600099</v>
      </c>
    </row>
    <row r="1184" spans="1:42" x14ac:dyDescent="0.2">
      <c r="A1184" s="83" t="s">
        <v>393</v>
      </c>
      <c r="B1184" s="83">
        <v>2048</v>
      </c>
      <c r="C1184" s="83" t="s">
        <v>391</v>
      </c>
      <c r="D1184" s="83" t="s">
        <v>297</v>
      </c>
      <c r="E1184" s="83">
        <v>0</v>
      </c>
      <c r="F1184" s="83">
        <v>0</v>
      </c>
      <c r="G1184" s="83">
        <v>0</v>
      </c>
      <c r="H1184" s="83">
        <v>0</v>
      </c>
      <c r="I1184" s="83">
        <v>10839.122357947999</v>
      </c>
      <c r="J1184" s="83">
        <v>455</v>
      </c>
      <c r="K1184" s="83">
        <v>0.8</v>
      </c>
      <c r="L1184" s="83">
        <v>0</v>
      </c>
      <c r="M1184" s="83">
        <v>114.82</v>
      </c>
      <c r="N1184" s="83">
        <v>0</v>
      </c>
      <c r="O1184" s="83">
        <v>0</v>
      </c>
      <c r="P1184" s="83">
        <v>3022.1015915072198</v>
      </c>
      <c r="Q1184" s="83">
        <v>0</v>
      </c>
      <c r="R1184" s="83">
        <v>0</v>
      </c>
      <c r="S1184" s="83">
        <v>0</v>
      </c>
      <c r="T1184" s="83">
        <v>0</v>
      </c>
      <c r="U1184" s="83">
        <v>5.0999999999999996</v>
      </c>
      <c r="V1184" s="83">
        <v>961156.376559061</v>
      </c>
      <c r="W1184" s="83">
        <v>3661.5091200000002</v>
      </c>
      <c r="X1184" s="83">
        <v>0</v>
      </c>
      <c r="Y1184" s="83">
        <v>0</v>
      </c>
      <c r="Z1184" s="83">
        <v>0</v>
      </c>
      <c r="AA1184" s="83">
        <v>159978.84447292</v>
      </c>
      <c r="AB1184" s="83">
        <v>0</v>
      </c>
      <c r="AC1184" s="83">
        <v>0</v>
      </c>
      <c r="AD1184" s="83">
        <v>0</v>
      </c>
      <c r="AE1184" s="83">
        <v>0</v>
      </c>
      <c r="AF1184" s="83">
        <v>0</v>
      </c>
      <c r="AG1184" s="83">
        <v>0</v>
      </c>
      <c r="AH1184" s="83">
        <v>0</v>
      </c>
      <c r="AI1184" s="83">
        <v>21959804.733141899</v>
      </c>
      <c r="AJ1184" s="83">
        <v>0</v>
      </c>
      <c r="AK1184" s="83">
        <v>1428083.1977776</v>
      </c>
      <c r="AL1184" s="83">
        <v>0</v>
      </c>
      <c r="AM1184" s="83">
        <v>0</v>
      </c>
      <c r="AN1184" s="83">
        <v>24512684.661071502</v>
      </c>
      <c r="AO1184" s="83">
        <v>0</v>
      </c>
      <c r="AP1184" s="83">
        <v>0</v>
      </c>
    </row>
    <row r="1185" spans="1:42" x14ac:dyDescent="0.2">
      <c r="A1185" s="83" t="s">
        <v>393</v>
      </c>
      <c r="B1185" s="83">
        <v>2050</v>
      </c>
      <c r="C1185" s="83" t="s">
        <v>391</v>
      </c>
      <c r="D1185" s="83" t="s">
        <v>297</v>
      </c>
      <c r="E1185" s="83">
        <v>0</v>
      </c>
      <c r="F1185" s="83">
        <v>0</v>
      </c>
      <c r="G1185" s="83">
        <v>0</v>
      </c>
      <c r="H1185" s="83">
        <v>2223.2101129258799</v>
      </c>
      <c r="I1185" s="83">
        <v>10691.0329870647</v>
      </c>
      <c r="J1185" s="83">
        <v>0</v>
      </c>
      <c r="K1185" s="83">
        <v>0</v>
      </c>
      <c r="L1185" s="83">
        <v>0</v>
      </c>
      <c r="M1185" s="83">
        <v>115.775454545454</v>
      </c>
      <c r="N1185" s="83">
        <v>0</v>
      </c>
      <c r="O1185" s="83">
        <v>0</v>
      </c>
      <c r="P1185" s="83">
        <v>1.03194533108804</v>
      </c>
      <c r="Q1185" s="83">
        <v>0</v>
      </c>
      <c r="R1185" s="83">
        <v>0</v>
      </c>
      <c r="S1185" s="83">
        <v>0</v>
      </c>
      <c r="T1185" s="83">
        <v>0</v>
      </c>
      <c r="U1185" s="83">
        <v>5.0999999999999996</v>
      </c>
      <c r="V1185" s="83">
        <v>0</v>
      </c>
      <c r="W1185" s="83">
        <v>0</v>
      </c>
      <c r="X1185" s="83">
        <v>0</v>
      </c>
      <c r="Y1185" s="83">
        <v>0</v>
      </c>
      <c r="Z1185" s="83">
        <v>0</v>
      </c>
      <c r="AA1185" s="83">
        <v>161310.08044337999</v>
      </c>
      <c r="AB1185" s="83">
        <v>0</v>
      </c>
      <c r="AC1185" s="83">
        <v>194753.205892306</v>
      </c>
      <c r="AD1185" s="83">
        <v>0</v>
      </c>
      <c r="AE1185" s="83">
        <v>0</v>
      </c>
      <c r="AF1185" s="83">
        <v>0</v>
      </c>
      <c r="AG1185" s="83">
        <v>0</v>
      </c>
      <c r="AH1185" s="83">
        <v>0</v>
      </c>
      <c r="AI1185" s="83">
        <v>21392912.123155098</v>
      </c>
      <c r="AJ1185" s="83">
        <v>0</v>
      </c>
      <c r="AK1185" s="83">
        <v>0</v>
      </c>
      <c r="AL1185" s="83">
        <v>0</v>
      </c>
      <c r="AM1185" s="83">
        <v>0</v>
      </c>
      <c r="AN1185" s="83">
        <v>21748975.409490801</v>
      </c>
      <c r="AO1185" s="83">
        <v>0.113093186661663</v>
      </c>
      <c r="AP1185" s="83">
        <v>5.1999316994175002</v>
      </c>
    </row>
    <row r="1186" spans="1:42" x14ac:dyDescent="0.2">
      <c r="A1186" s="83" t="s">
        <v>394</v>
      </c>
      <c r="B1186" s="83">
        <v>2020</v>
      </c>
      <c r="C1186" s="83" t="s">
        <v>391</v>
      </c>
      <c r="D1186" s="83" t="s">
        <v>297</v>
      </c>
      <c r="E1186" s="83">
        <v>1065</v>
      </c>
      <c r="F1186" s="83">
        <v>1703</v>
      </c>
      <c r="G1186" s="83">
        <v>0</v>
      </c>
      <c r="H1186" s="83">
        <v>1480.2</v>
      </c>
      <c r="I1186" s="83">
        <v>7.4</v>
      </c>
      <c r="J1186" s="83">
        <v>2281.8999999999901</v>
      </c>
      <c r="K1186" s="83">
        <v>7.3</v>
      </c>
      <c r="L1186" s="83">
        <v>624.29999999999995</v>
      </c>
      <c r="M1186" s="83">
        <v>4.2245454545454502</v>
      </c>
      <c r="N1186" s="83">
        <v>0</v>
      </c>
      <c r="O1186" s="83">
        <v>0</v>
      </c>
      <c r="P1186" s="83">
        <v>0.61097972608266005</v>
      </c>
      <c r="Q1186" s="83">
        <v>0</v>
      </c>
      <c r="R1186" s="83">
        <v>0</v>
      </c>
      <c r="S1186" s="83">
        <v>0</v>
      </c>
      <c r="T1186" s="83">
        <v>0</v>
      </c>
      <c r="U1186" s="83">
        <v>84.5</v>
      </c>
      <c r="V1186" s="83">
        <v>2257.8375157342098</v>
      </c>
      <c r="W1186" s="83">
        <v>33411.27072</v>
      </c>
      <c r="X1186" s="83">
        <v>0</v>
      </c>
      <c r="Y1186" s="83">
        <v>4506240.2097230703</v>
      </c>
      <c r="Z1186" s="83">
        <v>0</v>
      </c>
      <c r="AA1186" s="83">
        <v>5999.1601279500001</v>
      </c>
      <c r="AB1186" s="83">
        <v>4675942.0728000002</v>
      </c>
      <c r="AC1186" s="83">
        <v>562157.07693065703</v>
      </c>
      <c r="AD1186" s="83">
        <v>0</v>
      </c>
      <c r="AE1186" s="83">
        <v>0</v>
      </c>
      <c r="AF1186" s="83">
        <v>8506638.9360000007</v>
      </c>
      <c r="AG1186" s="83">
        <v>0</v>
      </c>
      <c r="AH1186" s="83">
        <v>0</v>
      </c>
      <c r="AI1186" s="83">
        <v>16274.215267952201</v>
      </c>
      <c r="AJ1186" s="83">
        <v>0</v>
      </c>
      <c r="AK1186" s="83">
        <v>6348539.3505913001</v>
      </c>
      <c r="AL1186" s="83">
        <v>0</v>
      </c>
      <c r="AM1186" s="83">
        <v>0</v>
      </c>
      <c r="AN1186" s="83">
        <v>24657460.129676599</v>
      </c>
      <c r="AO1186" s="83">
        <v>7.24270817911394</v>
      </c>
      <c r="AP1186" s="83">
        <v>293.732936848468</v>
      </c>
    </row>
    <row r="1187" spans="1:42" x14ac:dyDescent="0.2">
      <c r="A1187" s="83" t="s">
        <v>394</v>
      </c>
      <c r="B1187" s="83">
        <v>2022</v>
      </c>
      <c r="C1187" s="83" t="s">
        <v>391</v>
      </c>
      <c r="D1187" s="83" t="s">
        <v>297</v>
      </c>
      <c r="E1187" s="83">
        <v>1065</v>
      </c>
      <c r="F1187" s="83">
        <v>1703</v>
      </c>
      <c r="G1187" s="83">
        <v>0</v>
      </c>
      <c r="H1187" s="83">
        <v>1480.2</v>
      </c>
      <c r="I1187" s="83">
        <v>207.4</v>
      </c>
      <c r="J1187" s="83">
        <v>2281.8999999999901</v>
      </c>
      <c r="K1187" s="83">
        <v>7.3</v>
      </c>
      <c r="L1187" s="83">
        <v>624.29999999999995</v>
      </c>
      <c r="M1187" s="83">
        <v>4.2245454545454502</v>
      </c>
      <c r="N1187" s="83">
        <v>0</v>
      </c>
      <c r="O1187" s="83">
        <v>0</v>
      </c>
      <c r="P1187" s="83">
        <v>0.61097972608266005</v>
      </c>
      <c r="Q1187" s="83">
        <v>0</v>
      </c>
      <c r="R1187" s="83">
        <v>0</v>
      </c>
      <c r="S1187" s="83">
        <v>0</v>
      </c>
      <c r="T1187" s="83">
        <v>0</v>
      </c>
      <c r="U1187" s="83">
        <v>80.099999999999994</v>
      </c>
      <c r="V1187" s="83">
        <v>788.61137938820798</v>
      </c>
      <c r="W1187" s="83">
        <v>33411.27072</v>
      </c>
      <c r="X1187" s="83">
        <v>0</v>
      </c>
      <c r="Y1187" s="83">
        <v>4843754.2929230696</v>
      </c>
      <c r="Z1187" s="83">
        <v>0</v>
      </c>
      <c r="AA1187" s="83">
        <v>5999.1601279500001</v>
      </c>
      <c r="AB1187" s="83">
        <v>3758608.1638102001</v>
      </c>
      <c r="AC1187" s="83">
        <v>201094.42764285699</v>
      </c>
      <c r="AD1187" s="83">
        <v>0</v>
      </c>
      <c r="AE1187" s="83">
        <v>0</v>
      </c>
      <c r="AF1187" s="83">
        <v>8506638.9360000007</v>
      </c>
      <c r="AG1187" s="83">
        <v>0</v>
      </c>
      <c r="AH1187" s="83">
        <v>0</v>
      </c>
      <c r="AI1187" s="83">
        <v>464439.17271403002</v>
      </c>
      <c r="AJ1187" s="83">
        <v>0</v>
      </c>
      <c r="AK1187" s="83">
        <v>6572966.7497618599</v>
      </c>
      <c r="AL1187" s="83">
        <v>0</v>
      </c>
      <c r="AM1187" s="83">
        <v>0</v>
      </c>
      <c r="AN1187" s="83">
        <v>24387700.7850793</v>
      </c>
      <c r="AO1187" s="83">
        <v>6.9717716158583798</v>
      </c>
      <c r="AP1187" s="83">
        <v>285.87244354431999</v>
      </c>
    </row>
    <row r="1188" spans="1:42" x14ac:dyDescent="0.2">
      <c r="A1188" s="83" t="s">
        <v>394</v>
      </c>
      <c r="B1188" s="83">
        <v>2024</v>
      </c>
      <c r="C1188" s="83" t="s">
        <v>391</v>
      </c>
      <c r="D1188" s="83" t="s">
        <v>297</v>
      </c>
      <c r="E1188" s="83">
        <v>1065</v>
      </c>
      <c r="F1188" s="83">
        <v>1703</v>
      </c>
      <c r="G1188" s="83">
        <v>0</v>
      </c>
      <c r="H1188" s="83">
        <v>1477.4</v>
      </c>
      <c r="I1188" s="83">
        <v>207.4</v>
      </c>
      <c r="J1188" s="83">
        <v>2281.8999999999901</v>
      </c>
      <c r="K1188" s="83">
        <v>7.3</v>
      </c>
      <c r="L1188" s="83">
        <v>624.29999999999995</v>
      </c>
      <c r="M1188" s="83">
        <v>4.2263636363636401</v>
      </c>
      <c r="N1188" s="83">
        <v>0</v>
      </c>
      <c r="O1188" s="83">
        <v>0</v>
      </c>
      <c r="P1188" s="83">
        <v>0.61097972608266005</v>
      </c>
      <c r="Q1188" s="83">
        <v>0</v>
      </c>
      <c r="R1188" s="83">
        <v>0</v>
      </c>
      <c r="S1188" s="83">
        <v>0</v>
      </c>
      <c r="T1188" s="83">
        <v>0</v>
      </c>
      <c r="U1188" s="83">
        <v>75.8</v>
      </c>
      <c r="V1188" s="83">
        <v>0</v>
      </c>
      <c r="W1188" s="83">
        <v>33411.27072</v>
      </c>
      <c r="X1188" s="83">
        <v>0</v>
      </c>
      <c r="Y1188" s="83">
        <v>6947832.3117972799</v>
      </c>
      <c r="Z1188" s="83">
        <v>0</v>
      </c>
      <c r="AA1188" s="83">
        <v>6001.7420776500003</v>
      </c>
      <c r="AB1188" s="83">
        <v>2149328.79017884</v>
      </c>
      <c r="AC1188" s="83">
        <v>129420.24</v>
      </c>
      <c r="AD1188" s="83">
        <v>0</v>
      </c>
      <c r="AE1188" s="83">
        <v>0</v>
      </c>
      <c r="AF1188" s="83">
        <v>8506638.9360000007</v>
      </c>
      <c r="AG1188" s="83">
        <v>0</v>
      </c>
      <c r="AH1188" s="83">
        <v>0</v>
      </c>
      <c r="AI1188" s="83">
        <v>457938.96062196401</v>
      </c>
      <c r="AJ1188" s="83">
        <v>0</v>
      </c>
      <c r="AK1188" s="83">
        <v>6648413.2708227905</v>
      </c>
      <c r="AL1188" s="83">
        <v>0</v>
      </c>
      <c r="AM1188" s="83">
        <v>0</v>
      </c>
      <c r="AN1188" s="83">
        <v>24878985.522218499</v>
      </c>
      <c r="AO1188" s="83">
        <v>8.5497473369266004</v>
      </c>
      <c r="AP1188" s="83">
        <v>343.653374824754</v>
      </c>
    </row>
    <row r="1189" spans="1:42" x14ac:dyDescent="0.2">
      <c r="A1189" s="83" t="s">
        <v>394</v>
      </c>
      <c r="B1189" s="83">
        <v>2026</v>
      </c>
      <c r="C1189" s="83" t="s">
        <v>391</v>
      </c>
      <c r="D1189" s="83" t="s">
        <v>297</v>
      </c>
      <c r="E1189" s="83">
        <v>1065</v>
      </c>
      <c r="F1189" s="83">
        <v>1703</v>
      </c>
      <c r="G1189" s="83">
        <v>0</v>
      </c>
      <c r="H1189" s="83">
        <v>1477.4</v>
      </c>
      <c r="I1189" s="83">
        <v>207.4</v>
      </c>
      <c r="J1189" s="83">
        <v>2281.8999999999901</v>
      </c>
      <c r="K1189" s="83">
        <v>7.3</v>
      </c>
      <c r="L1189" s="83">
        <v>624.29999999999995</v>
      </c>
      <c r="M1189" s="83">
        <v>4.3109090909090897</v>
      </c>
      <c r="N1189" s="83">
        <v>0</v>
      </c>
      <c r="O1189" s="83">
        <v>0</v>
      </c>
      <c r="P1189" s="83">
        <v>1.08922866804765</v>
      </c>
      <c r="Q1189" s="83">
        <v>0</v>
      </c>
      <c r="R1189" s="83">
        <v>0</v>
      </c>
      <c r="S1189" s="83">
        <v>0</v>
      </c>
      <c r="T1189" s="83">
        <v>0</v>
      </c>
      <c r="U1189" s="83">
        <v>75.8</v>
      </c>
      <c r="V1189" s="83">
        <v>230.339215744</v>
      </c>
      <c r="W1189" s="83">
        <v>33411.27072</v>
      </c>
      <c r="X1189" s="83">
        <v>0</v>
      </c>
      <c r="Y1189" s="83">
        <v>7545976.9888697099</v>
      </c>
      <c r="Z1189" s="83">
        <v>0</v>
      </c>
      <c r="AA1189" s="83">
        <v>6121.8027386999902</v>
      </c>
      <c r="AB1189" s="83">
        <v>725229.20501598401</v>
      </c>
      <c r="AC1189" s="83">
        <v>129420.24</v>
      </c>
      <c r="AD1189" s="83">
        <v>0</v>
      </c>
      <c r="AE1189" s="83">
        <v>0</v>
      </c>
      <c r="AF1189" s="83">
        <v>8506638.9360000007</v>
      </c>
      <c r="AG1189" s="83">
        <v>0</v>
      </c>
      <c r="AH1189" s="83">
        <v>0</v>
      </c>
      <c r="AI1189" s="83">
        <v>451574.97421501001</v>
      </c>
      <c r="AJ1189" s="83">
        <v>0</v>
      </c>
      <c r="AK1189" s="83">
        <v>6618245.0165050803</v>
      </c>
      <c r="AL1189" s="83">
        <v>0</v>
      </c>
      <c r="AM1189" s="83">
        <v>0</v>
      </c>
      <c r="AN1189" s="83">
        <v>24016848.7732802</v>
      </c>
      <c r="AO1189" s="83">
        <v>8.5987160513009506</v>
      </c>
      <c r="AP1189" s="83">
        <v>358.02848793665902</v>
      </c>
    </row>
    <row r="1190" spans="1:42" x14ac:dyDescent="0.2">
      <c r="A1190" s="83" t="s">
        <v>394</v>
      </c>
      <c r="B1190" s="83">
        <v>2028</v>
      </c>
      <c r="C1190" s="83" t="s">
        <v>391</v>
      </c>
      <c r="D1190" s="83" t="s">
        <v>297</v>
      </c>
      <c r="E1190" s="83">
        <v>1065</v>
      </c>
      <c r="F1190" s="83">
        <v>1703</v>
      </c>
      <c r="G1190" s="83">
        <v>0</v>
      </c>
      <c r="H1190" s="83">
        <v>1477.4</v>
      </c>
      <c r="I1190" s="83">
        <v>207.4</v>
      </c>
      <c r="J1190" s="83">
        <v>2281.8999999999901</v>
      </c>
      <c r="K1190" s="83">
        <v>7.3</v>
      </c>
      <c r="L1190" s="83">
        <v>624.29999999999995</v>
      </c>
      <c r="M1190" s="83">
        <v>4.71</v>
      </c>
      <c r="N1190" s="83">
        <v>0</v>
      </c>
      <c r="O1190" s="83">
        <v>0</v>
      </c>
      <c r="P1190" s="83">
        <v>1.08922866804765</v>
      </c>
      <c r="Q1190" s="83">
        <v>0</v>
      </c>
      <c r="R1190" s="83">
        <v>0</v>
      </c>
      <c r="S1190" s="83">
        <v>0</v>
      </c>
      <c r="T1190" s="83">
        <v>0</v>
      </c>
      <c r="U1190" s="83">
        <v>75.8</v>
      </c>
      <c r="V1190" s="83">
        <v>0</v>
      </c>
      <c r="W1190" s="83">
        <v>33411.27072</v>
      </c>
      <c r="X1190" s="83">
        <v>0</v>
      </c>
      <c r="Y1190" s="83">
        <v>7673106.5674794801</v>
      </c>
      <c r="Z1190" s="83">
        <v>0</v>
      </c>
      <c r="AA1190" s="83">
        <v>6688.5406978499996</v>
      </c>
      <c r="AB1190" s="83">
        <v>645541.52569677297</v>
      </c>
      <c r="AC1190" s="83">
        <v>129420.24</v>
      </c>
      <c r="AD1190" s="83">
        <v>0</v>
      </c>
      <c r="AE1190" s="83">
        <v>0</v>
      </c>
      <c r="AF1190" s="83">
        <v>8506638.9360000007</v>
      </c>
      <c r="AG1190" s="83">
        <v>0</v>
      </c>
      <c r="AH1190" s="83">
        <v>0</v>
      </c>
      <c r="AI1190" s="83">
        <v>445259.494816394</v>
      </c>
      <c r="AJ1190" s="83">
        <v>0</v>
      </c>
      <c r="AK1190" s="83">
        <v>6588207.4994192803</v>
      </c>
      <c r="AL1190" s="83">
        <v>0</v>
      </c>
      <c r="AM1190" s="83">
        <v>0</v>
      </c>
      <c r="AN1190" s="83">
        <v>24028274.074829701</v>
      </c>
      <c r="AO1190" s="83">
        <v>8.7049873541568701</v>
      </c>
      <c r="AP1190" s="83">
        <v>362.28100807604602</v>
      </c>
    </row>
    <row r="1191" spans="1:42" x14ac:dyDescent="0.2">
      <c r="A1191" s="83" t="s">
        <v>394</v>
      </c>
      <c r="B1191" s="83">
        <v>2030</v>
      </c>
      <c r="C1191" s="83" t="s">
        <v>391</v>
      </c>
      <c r="D1191" s="83" t="s">
        <v>297</v>
      </c>
      <c r="E1191" s="83">
        <v>1065</v>
      </c>
      <c r="F1191" s="83">
        <v>1703</v>
      </c>
      <c r="G1191" s="83">
        <v>0</v>
      </c>
      <c r="H1191" s="83">
        <v>1477.4</v>
      </c>
      <c r="I1191" s="83">
        <v>207.4</v>
      </c>
      <c r="J1191" s="83">
        <v>2281.8999999999901</v>
      </c>
      <c r="K1191" s="83">
        <v>7.3</v>
      </c>
      <c r="L1191" s="83">
        <v>624.29999999999995</v>
      </c>
      <c r="M1191" s="83">
        <v>6.3345454545454496</v>
      </c>
      <c r="N1191" s="83">
        <v>0</v>
      </c>
      <c r="O1191" s="83">
        <v>0</v>
      </c>
      <c r="P1191" s="83">
        <v>3.117278625839</v>
      </c>
      <c r="Q1191" s="83">
        <v>0</v>
      </c>
      <c r="R1191" s="83">
        <v>0</v>
      </c>
      <c r="S1191" s="83">
        <v>0</v>
      </c>
      <c r="T1191" s="83">
        <v>0</v>
      </c>
      <c r="U1191" s="83">
        <v>75.8</v>
      </c>
      <c r="V1191" s="83">
        <v>659.52874223360698</v>
      </c>
      <c r="W1191" s="83">
        <v>33411.27072</v>
      </c>
      <c r="X1191" s="83">
        <v>0</v>
      </c>
      <c r="Y1191" s="83">
        <v>7194307.7324724402</v>
      </c>
      <c r="Z1191" s="83">
        <v>0</v>
      </c>
      <c r="AA1191" s="83">
        <v>8995.5127548</v>
      </c>
      <c r="AB1191" s="83">
        <v>676793.588548742</v>
      </c>
      <c r="AC1191" s="83">
        <v>129420.24</v>
      </c>
      <c r="AD1191" s="83">
        <v>0</v>
      </c>
      <c r="AE1191" s="83">
        <v>0</v>
      </c>
      <c r="AF1191" s="83">
        <v>8506638.9360000007</v>
      </c>
      <c r="AG1191" s="83">
        <v>0</v>
      </c>
      <c r="AH1191" s="83">
        <v>0</v>
      </c>
      <c r="AI1191" s="83">
        <v>439080.21870361402</v>
      </c>
      <c r="AJ1191" s="83">
        <v>0</v>
      </c>
      <c r="AK1191" s="83">
        <v>6558252.4182233904</v>
      </c>
      <c r="AL1191" s="83">
        <v>0</v>
      </c>
      <c r="AM1191" s="83">
        <v>0</v>
      </c>
      <c r="AN1191" s="83">
        <v>23547559.4461652</v>
      </c>
      <c r="AO1191" s="83">
        <v>8.1891583837601303</v>
      </c>
      <c r="AP1191" s="83">
        <v>347.77100372046198</v>
      </c>
    </row>
    <row r="1192" spans="1:42" x14ac:dyDescent="0.2">
      <c r="A1192" s="83" t="s">
        <v>394</v>
      </c>
      <c r="B1192" s="83">
        <v>2032</v>
      </c>
      <c r="C1192" s="83" t="s">
        <v>391</v>
      </c>
      <c r="D1192" s="83" t="s">
        <v>297</v>
      </c>
      <c r="E1192" s="83">
        <v>1065</v>
      </c>
      <c r="F1192" s="83">
        <v>1703</v>
      </c>
      <c r="G1192" s="83">
        <v>0</v>
      </c>
      <c r="H1192" s="83">
        <v>1477.4</v>
      </c>
      <c r="I1192" s="83">
        <v>207.4</v>
      </c>
      <c r="J1192" s="83">
        <v>2281.8999999999901</v>
      </c>
      <c r="K1192" s="83">
        <v>7.3</v>
      </c>
      <c r="L1192" s="83">
        <v>624.29999999999995</v>
      </c>
      <c r="M1192" s="83">
        <v>12.558181818181801</v>
      </c>
      <c r="N1192" s="83">
        <v>0</v>
      </c>
      <c r="O1192" s="83">
        <v>0</v>
      </c>
      <c r="P1192" s="83">
        <v>3.117278625839</v>
      </c>
      <c r="Q1192" s="83">
        <v>0</v>
      </c>
      <c r="R1192" s="83">
        <v>0</v>
      </c>
      <c r="S1192" s="83">
        <v>0</v>
      </c>
      <c r="T1192" s="83">
        <v>0</v>
      </c>
      <c r="U1192" s="83">
        <v>75.8</v>
      </c>
      <c r="V1192" s="83">
        <v>0</v>
      </c>
      <c r="W1192" s="83">
        <v>33411.27072</v>
      </c>
      <c r="X1192" s="83">
        <v>0</v>
      </c>
      <c r="Y1192" s="83">
        <v>6573273.4186364897</v>
      </c>
      <c r="Z1192" s="83">
        <v>0</v>
      </c>
      <c r="AA1192" s="83">
        <v>17833.5265779</v>
      </c>
      <c r="AB1192" s="83">
        <v>746928.23735650198</v>
      </c>
      <c r="AC1192" s="83">
        <v>129420.24</v>
      </c>
      <c r="AD1192" s="83">
        <v>0</v>
      </c>
      <c r="AE1192" s="83">
        <v>0</v>
      </c>
      <c r="AF1192" s="83">
        <v>8506638.9360000007</v>
      </c>
      <c r="AG1192" s="83">
        <v>0</v>
      </c>
      <c r="AH1192" s="83">
        <v>0</v>
      </c>
      <c r="AI1192" s="83">
        <v>432916.20241482602</v>
      </c>
      <c r="AJ1192" s="83">
        <v>0</v>
      </c>
      <c r="AK1192" s="83">
        <v>6528657.0163545003</v>
      </c>
      <c r="AL1192" s="83">
        <v>0</v>
      </c>
      <c r="AM1192" s="83">
        <v>0</v>
      </c>
      <c r="AN1192" s="83">
        <v>22969078.848060202</v>
      </c>
      <c r="AO1192" s="83">
        <v>7.5364710323747399</v>
      </c>
      <c r="AP1192" s="83">
        <v>328.11376904699802</v>
      </c>
    </row>
    <row r="1193" spans="1:42" x14ac:dyDescent="0.2">
      <c r="A1193" s="83" t="s">
        <v>394</v>
      </c>
      <c r="B1193" s="83">
        <v>2034</v>
      </c>
      <c r="C1193" s="83" t="s">
        <v>391</v>
      </c>
      <c r="D1193" s="83" t="s">
        <v>297</v>
      </c>
      <c r="E1193" s="83">
        <v>1065</v>
      </c>
      <c r="F1193" s="83">
        <v>1703</v>
      </c>
      <c r="G1193" s="83">
        <v>0</v>
      </c>
      <c r="H1193" s="83">
        <v>1477.4</v>
      </c>
      <c r="I1193" s="83">
        <v>207.4</v>
      </c>
      <c r="J1193" s="83">
        <v>2281.8999999999901</v>
      </c>
      <c r="K1193" s="83">
        <v>7.3</v>
      </c>
      <c r="L1193" s="83">
        <v>624.29999999999995</v>
      </c>
      <c r="M1193" s="83">
        <v>33.340000000000003</v>
      </c>
      <c r="N1193" s="83">
        <v>0</v>
      </c>
      <c r="O1193" s="83">
        <v>0</v>
      </c>
      <c r="P1193" s="83">
        <v>5.8699952070913497</v>
      </c>
      <c r="Q1193" s="83">
        <v>0</v>
      </c>
      <c r="R1193" s="83">
        <v>0</v>
      </c>
      <c r="S1193" s="83">
        <v>0</v>
      </c>
      <c r="T1193" s="83">
        <v>0</v>
      </c>
      <c r="U1193" s="83">
        <v>75.8</v>
      </c>
      <c r="V1193" s="83">
        <v>2159.1750999999599</v>
      </c>
      <c r="W1193" s="83">
        <v>33411.27072</v>
      </c>
      <c r="X1193" s="83">
        <v>0</v>
      </c>
      <c r="Y1193" s="83">
        <v>6153229.6136727296</v>
      </c>
      <c r="Z1193" s="83">
        <v>0</v>
      </c>
      <c r="AA1193" s="83">
        <v>47345.211648900004</v>
      </c>
      <c r="AB1193" s="83">
        <v>761530.50450000004</v>
      </c>
      <c r="AC1193" s="83">
        <v>129420.24</v>
      </c>
      <c r="AD1193" s="83">
        <v>0</v>
      </c>
      <c r="AE1193" s="83">
        <v>0</v>
      </c>
      <c r="AF1193" s="83">
        <v>8506638.9360000007</v>
      </c>
      <c r="AG1193" s="83">
        <v>0</v>
      </c>
      <c r="AH1193" s="83">
        <v>0</v>
      </c>
      <c r="AI1193" s="83">
        <v>426911.89254941198</v>
      </c>
      <c r="AJ1193" s="83">
        <v>0</v>
      </c>
      <c r="AK1193" s="83">
        <v>6499061.6144856196</v>
      </c>
      <c r="AL1193" s="83">
        <v>0</v>
      </c>
      <c r="AM1193" s="83">
        <v>0</v>
      </c>
      <c r="AN1193" s="83">
        <v>22559708.458676599</v>
      </c>
      <c r="AO1193" s="83">
        <v>7.0747790314063801</v>
      </c>
      <c r="AP1193" s="83">
        <v>313.60241398356101</v>
      </c>
    </row>
    <row r="1194" spans="1:42" x14ac:dyDescent="0.2">
      <c r="A1194" s="83" t="s">
        <v>394</v>
      </c>
      <c r="B1194" s="83">
        <v>2036</v>
      </c>
      <c r="C1194" s="83" t="s">
        <v>391</v>
      </c>
      <c r="D1194" s="83" t="s">
        <v>297</v>
      </c>
      <c r="E1194" s="83">
        <v>1065</v>
      </c>
      <c r="F1194" s="83">
        <v>1703</v>
      </c>
      <c r="G1194" s="83">
        <v>0</v>
      </c>
      <c r="H1194" s="83">
        <v>1477.4</v>
      </c>
      <c r="I1194" s="83">
        <v>207.4</v>
      </c>
      <c r="J1194" s="83">
        <v>2281.8999999999901</v>
      </c>
      <c r="K1194" s="83">
        <v>7.3</v>
      </c>
      <c r="L1194" s="83">
        <v>624.29999999999995</v>
      </c>
      <c r="M1194" s="83">
        <v>81.725454545454497</v>
      </c>
      <c r="N1194" s="83">
        <v>0</v>
      </c>
      <c r="O1194" s="83">
        <v>0</v>
      </c>
      <c r="P1194" s="83">
        <v>5.8590154810086901</v>
      </c>
      <c r="Q1194" s="83">
        <v>0</v>
      </c>
      <c r="R1194" s="83">
        <v>0</v>
      </c>
      <c r="S1194" s="83">
        <v>0</v>
      </c>
      <c r="T1194" s="83">
        <v>0</v>
      </c>
      <c r="U1194" s="83">
        <v>75.8</v>
      </c>
      <c r="V1194" s="83">
        <v>1329.7437217632501</v>
      </c>
      <c r="W1194" s="83">
        <v>33411.27072</v>
      </c>
      <c r="X1194" s="83">
        <v>0</v>
      </c>
      <c r="Y1194" s="83">
        <v>6105050.8271864802</v>
      </c>
      <c r="Z1194" s="83">
        <v>0</v>
      </c>
      <c r="AA1194" s="83">
        <v>116056.0570653</v>
      </c>
      <c r="AB1194" s="83">
        <v>627174.28204093501</v>
      </c>
      <c r="AC1194" s="83">
        <v>129420.24</v>
      </c>
      <c r="AD1194" s="83">
        <v>0</v>
      </c>
      <c r="AE1194" s="83">
        <v>0</v>
      </c>
      <c r="AF1194" s="83">
        <v>8506638.9360000007</v>
      </c>
      <c r="AG1194" s="83">
        <v>0</v>
      </c>
      <c r="AH1194" s="83">
        <v>0</v>
      </c>
      <c r="AI1194" s="83">
        <v>420921.92969233601</v>
      </c>
      <c r="AJ1194" s="83">
        <v>0</v>
      </c>
      <c r="AK1194" s="83">
        <v>6469383.3090310302</v>
      </c>
      <c r="AL1194" s="83">
        <v>0</v>
      </c>
      <c r="AM1194" s="83">
        <v>0</v>
      </c>
      <c r="AN1194" s="83">
        <v>22409386.5954578</v>
      </c>
      <c r="AO1194" s="83">
        <v>6.9637624607893303</v>
      </c>
      <c r="AP1194" s="83">
        <v>310.7520338018</v>
      </c>
    </row>
    <row r="1195" spans="1:42" x14ac:dyDescent="0.2">
      <c r="A1195" s="83" t="s">
        <v>394</v>
      </c>
      <c r="B1195" s="83">
        <v>2038</v>
      </c>
      <c r="C1195" s="83" t="s">
        <v>391</v>
      </c>
      <c r="D1195" s="83" t="s">
        <v>297</v>
      </c>
      <c r="E1195" s="83">
        <v>1065</v>
      </c>
      <c r="F1195" s="83">
        <v>1703</v>
      </c>
      <c r="G1195" s="83">
        <v>0</v>
      </c>
      <c r="H1195" s="83">
        <v>1477.4</v>
      </c>
      <c r="I1195" s="83">
        <v>207.4</v>
      </c>
      <c r="J1195" s="83">
        <v>1885.8999999999901</v>
      </c>
      <c r="K1195" s="83">
        <v>7.3</v>
      </c>
      <c r="L1195" s="83">
        <v>624.29999999999995</v>
      </c>
      <c r="M1195" s="83">
        <v>144.285454545455</v>
      </c>
      <c r="N1195" s="83">
        <v>0</v>
      </c>
      <c r="O1195" s="83">
        <v>0</v>
      </c>
      <c r="P1195" s="83">
        <v>6.4954154810092097</v>
      </c>
      <c r="Q1195" s="83">
        <v>0</v>
      </c>
      <c r="R1195" s="83">
        <v>0</v>
      </c>
      <c r="S1195" s="83">
        <v>0</v>
      </c>
      <c r="T1195" s="83">
        <v>0</v>
      </c>
      <c r="U1195" s="83">
        <v>75.8</v>
      </c>
      <c r="V1195" s="83">
        <v>4567.6290772954799</v>
      </c>
      <c r="W1195" s="83">
        <v>33411.27072</v>
      </c>
      <c r="X1195" s="83">
        <v>0</v>
      </c>
      <c r="Y1195" s="83">
        <v>5234757.1248000003</v>
      </c>
      <c r="Z1195" s="83">
        <v>0</v>
      </c>
      <c r="AA1195" s="83">
        <v>204895.7823429</v>
      </c>
      <c r="AB1195" s="83">
        <v>604821.84</v>
      </c>
      <c r="AC1195" s="83">
        <v>129420.24</v>
      </c>
      <c r="AD1195" s="83">
        <v>0</v>
      </c>
      <c r="AE1195" s="83">
        <v>0</v>
      </c>
      <c r="AF1195" s="83">
        <v>8506638.9360000007</v>
      </c>
      <c r="AG1195" s="83">
        <v>0</v>
      </c>
      <c r="AH1195" s="83">
        <v>0</v>
      </c>
      <c r="AI1195" s="83">
        <v>415069.44687995198</v>
      </c>
      <c r="AJ1195" s="83">
        <v>0</v>
      </c>
      <c r="AK1195" s="83">
        <v>5399523.3511415599</v>
      </c>
      <c r="AL1195" s="83">
        <v>0</v>
      </c>
      <c r="AM1195" s="83">
        <v>0</v>
      </c>
      <c r="AN1195" s="83">
        <v>20533105.6209617</v>
      </c>
      <c r="AO1195" s="83">
        <v>6.0021764947555196</v>
      </c>
      <c r="AP1195" s="83">
        <v>292.31703209221502</v>
      </c>
    </row>
    <row r="1196" spans="1:42" x14ac:dyDescent="0.2">
      <c r="A1196" s="83" t="s">
        <v>394</v>
      </c>
      <c r="B1196" s="83">
        <v>2040</v>
      </c>
      <c r="C1196" s="83" t="s">
        <v>391</v>
      </c>
      <c r="D1196" s="83" t="s">
        <v>297</v>
      </c>
      <c r="E1196" s="83">
        <v>1065</v>
      </c>
      <c r="F1196" s="83">
        <v>1703</v>
      </c>
      <c r="G1196" s="83">
        <v>0</v>
      </c>
      <c r="H1196" s="83">
        <v>1477.4</v>
      </c>
      <c r="I1196" s="83">
        <v>207.4</v>
      </c>
      <c r="J1196" s="83">
        <v>1885.8999999999901</v>
      </c>
      <c r="K1196" s="83">
        <v>7.3</v>
      </c>
      <c r="L1196" s="83">
        <v>624.29999999999995</v>
      </c>
      <c r="M1196" s="83">
        <v>189.90454545454401</v>
      </c>
      <c r="N1196" s="83">
        <v>0</v>
      </c>
      <c r="O1196" s="83">
        <v>0</v>
      </c>
      <c r="P1196" s="83">
        <v>7.5855394167341599</v>
      </c>
      <c r="Q1196" s="83">
        <v>0</v>
      </c>
      <c r="R1196" s="83">
        <v>0</v>
      </c>
      <c r="S1196" s="83">
        <v>0</v>
      </c>
      <c r="T1196" s="83">
        <v>0</v>
      </c>
      <c r="U1196" s="83">
        <v>75.8</v>
      </c>
      <c r="V1196" s="83">
        <v>2144.5179519127901</v>
      </c>
      <c r="W1196" s="83">
        <v>33411.27072</v>
      </c>
      <c r="X1196" s="83">
        <v>0</v>
      </c>
      <c r="Y1196" s="83">
        <v>5234757.1248000003</v>
      </c>
      <c r="Z1196" s="83">
        <v>0</v>
      </c>
      <c r="AA1196" s="83">
        <v>269678.19129074999</v>
      </c>
      <c r="AB1196" s="83">
        <v>286787.03804791899</v>
      </c>
      <c r="AC1196" s="83">
        <v>129420.24</v>
      </c>
      <c r="AD1196" s="83">
        <v>0</v>
      </c>
      <c r="AE1196" s="83">
        <v>0</v>
      </c>
      <c r="AF1196" s="83">
        <v>8506638.9360000007</v>
      </c>
      <c r="AG1196" s="83">
        <v>0</v>
      </c>
      <c r="AH1196" s="83">
        <v>0</v>
      </c>
      <c r="AI1196" s="83">
        <v>409265.12953198201</v>
      </c>
      <c r="AJ1196" s="83">
        <v>0</v>
      </c>
      <c r="AK1196" s="83">
        <v>5370500.80172149</v>
      </c>
      <c r="AL1196" s="83">
        <v>0</v>
      </c>
      <c r="AM1196" s="83">
        <v>0</v>
      </c>
      <c r="AN1196" s="83">
        <v>20242603.250064</v>
      </c>
      <c r="AO1196" s="83">
        <v>5.8654533333963199</v>
      </c>
      <c r="AP1196" s="83">
        <v>289.757856780488</v>
      </c>
    </row>
    <row r="1197" spans="1:42" x14ac:dyDescent="0.2">
      <c r="A1197" s="83" t="s">
        <v>394</v>
      </c>
      <c r="B1197" s="83">
        <v>2042</v>
      </c>
      <c r="C1197" s="83" t="s">
        <v>391</v>
      </c>
      <c r="D1197" s="83" t="s">
        <v>297</v>
      </c>
      <c r="E1197" s="83">
        <v>1065</v>
      </c>
      <c r="F1197" s="83">
        <v>1149</v>
      </c>
      <c r="G1197" s="83">
        <v>0</v>
      </c>
      <c r="H1197" s="83">
        <v>1477.4</v>
      </c>
      <c r="I1197" s="83">
        <v>207.4</v>
      </c>
      <c r="J1197" s="83">
        <v>1235.0999999999999</v>
      </c>
      <c r="K1197" s="83">
        <v>7.3</v>
      </c>
      <c r="L1197" s="83">
        <v>624.29999999999995</v>
      </c>
      <c r="M1197" s="83">
        <v>190.671818181818</v>
      </c>
      <c r="N1197" s="83">
        <v>0</v>
      </c>
      <c r="O1197" s="83">
        <v>0</v>
      </c>
      <c r="P1197" s="83">
        <v>7.4126705440579403</v>
      </c>
      <c r="Q1197" s="83">
        <v>0</v>
      </c>
      <c r="R1197" s="83">
        <v>0</v>
      </c>
      <c r="S1197" s="83">
        <v>0</v>
      </c>
      <c r="T1197" s="83">
        <v>0</v>
      </c>
      <c r="U1197" s="83">
        <v>75.8</v>
      </c>
      <c r="V1197" s="83">
        <v>2187.5589763531698</v>
      </c>
      <c r="W1197" s="83">
        <v>33411.27072</v>
      </c>
      <c r="X1197" s="83">
        <v>0</v>
      </c>
      <c r="Y1197" s="83">
        <v>4866813.5712000001</v>
      </c>
      <c r="Z1197" s="83">
        <v>0</v>
      </c>
      <c r="AA1197" s="83">
        <v>270767.77406415</v>
      </c>
      <c r="AB1197" s="83">
        <v>8517.4230276069993</v>
      </c>
      <c r="AC1197" s="83">
        <v>129420.24</v>
      </c>
      <c r="AD1197" s="83">
        <v>0</v>
      </c>
      <c r="AE1197" s="83">
        <v>0</v>
      </c>
      <c r="AF1197" s="83">
        <v>8506638.9360000007</v>
      </c>
      <c r="AG1197" s="83">
        <v>0</v>
      </c>
      <c r="AH1197" s="83">
        <v>0</v>
      </c>
      <c r="AI1197" s="83">
        <v>403552.54015130899</v>
      </c>
      <c r="AJ1197" s="83">
        <v>0</v>
      </c>
      <c r="AK1197" s="83">
        <v>3562512.4958178201</v>
      </c>
      <c r="AL1197" s="83">
        <v>0</v>
      </c>
      <c r="AM1197" s="83">
        <v>0</v>
      </c>
      <c r="AN1197" s="83">
        <v>17783821.809957199</v>
      </c>
      <c r="AO1197" s="83">
        <v>5.3238784198104501</v>
      </c>
      <c r="AP1197" s="83">
        <v>299.36638348623001</v>
      </c>
    </row>
    <row r="1198" spans="1:42" x14ac:dyDescent="0.2">
      <c r="A1198" s="83" t="s">
        <v>394</v>
      </c>
      <c r="B1198" s="83">
        <v>2044</v>
      </c>
      <c r="C1198" s="83" t="s">
        <v>391</v>
      </c>
      <c r="D1198" s="83" t="s">
        <v>297</v>
      </c>
      <c r="E1198" s="83">
        <v>1065</v>
      </c>
      <c r="F1198" s="83">
        <v>595</v>
      </c>
      <c r="G1198" s="83">
        <v>0</v>
      </c>
      <c r="H1198" s="83">
        <v>1477.4</v>
      </c>
      <c r="I1198" s="83">
        <v>207.4</v>
      </c>
      <c r="J1198" s="83">
        <v>1235.0999999999999</v>
      </c>
      <c r="K1198" s="83">
        <v>7.3</v>
      </c>
      <c r="L1198" s="83">
        <v>624.29999999999995</v>
      </c>
      <c r="M1198" s="83">
        <v>191.64</v>
      </c>
      <c r="N1198" s="83">
        <v>0</v>
      </c>
      <c r="O1198" s="83">
        <v>0</v>
      </c>
      <c r="P1198" s="83">
        <v>8.5129417223414592</v>
      </c>
      <c r="Q1198" s="83">
        <v>0</v>
      </c>
      <c r="R1198" s="83">
        <v>0</v>
      </c>
      <c r="S1198" s="83">
        <v>0</v>
      </c>
      <c r="T1198" s="83">
        <v>0</v>
      </c>
      <c r="U1198" s="83">
        <v>75.8</v>
      </c>
      <c r="V1198" s="83">
        <v>3203.01803440395</v>
      </c>
      <c r="W1198" s="83">
        <v>33411.27072</v>
      </c>
      <c r="X1198" s="83">
        <v>0</v>
      </c>
      <c r="Y1198" s="83">
        <v>4219814.2560000001</v>
      </c>
      <c r="Z1198" s="83">
        <v>0</v>
      </c>
      <c r="AA1198" s="83">
        <v>272142.66227939998</v>
      </c>
      <c r="AB1198" s="83">
        <v>0</v>
      </c>
      <c r="AC1198" s="83">
        <v>129420.24</v>
      </c>
      <c r="AD1198" s="83">
        <v>0</v>
      </c>
      <c r="AE1198" s="83">
        <v>0</v>
      </c>
      <c r="AF1198" s="83">
        <v>8506638.9360000007</v>
      </c>
      <c r="AG1198" s="83">
        <v>0</v>
      </c>
      <c r="AH1198" s="83">
        <v>0</v>
      </c>
      <c r="AI1198" s="83">
        <v>397919.83249865402</v>
      </c>
      <c r="AJ1198" s="83">
        <v>0</v>
      </c>
      <c r="AK1198" s="83">
        <v>3543266.95711671</v>
      </c>
      <c r="AL1198" s="83">
        <v>0</v>
      </c>
      <c r="AM1198" s="83">
        <v>0</v>
      </c>
      <c r="AN1198" s="83">
        <v>17105817.1726491</v>
      </c>
      <c r="AO1198" s="83">
        <v>4.6101997311504004</v>
      </c>
      <c r="AP1198" s="83">
        <v>269.51063983787498</v>
      </c>
    </row>
    <row r="1199" spans="1:42" x14ac:dyDescent="0.2">
      <c r="A1199" s="83" t="s">
        <v>394</v>
      </c>
      <c r="B1199" s="83">
        <v>2046</v>
      </c>
      <c r="C1199" s="83" t="s">
        <v>391</v>
      </c>
      <c r="D1199" s="83" t="s">
        <v>297</v>
      </c>
      <c r="E1199" s="83">
        <v>1065</v>
      </c>
      <c r="F1199" s="83">
        <v>595</v>
      </c>
      <c r="G1199" s="83">
        <v>0</v>
      </c>
      <c r="H1199" s="83">
        <v>1477.4</v>
      </c>
      <c r="I1199" s="83">
        <v>201.7</v>
      </c>
      <c r="J1199" s="83">
        <v>778.1</v>
      </c>
      <c r="K1199" s="83">
        <v>7.3</v>
      </c>
      <c r="L1199" s="83">
        <v>624.29999999999995</v>
      </c>
      <c r="M1199" s="83">
        <v>192.873636363636</v>
      </c>
      <c r="N1199" s="83">
        <v>0</v>
      </c>
      <c r="O1199" s="83">
        <v>0</v>
      </c>
      <c r="P1199" s="83">
        <v>6.5105094309008704</v>
      </c>
      <c r="Q1199" s="83">
        <v>0</v>
      </c>
      <c r="R1199" s="83">
        <v>0</v>
      </c>
      <c r="S1199" s="83">
        <v>0</v>
      </c>
      <c r="T1199" s="83">
        <v>0</v>
      </c>
      <c r="U1199" s="83">
        <v>72.8</v>
      </c>
      <c r="V1199" s="83">
        <v>1490.4355096576301</v>
      </c>
      <c r="W1199" s="83">
        <v>33411.27072</v>
      </c>
      <c r="X1199" s="83">
        <v>0</v>
      </c>
      <c r="Y1199" s="83">
        <v>4219814.2560000001</v>
      </c>
      <c r="Z1199" s="83">
        <v>0</v>
      </c>
      <c r="AA1199" s="83">
        <v>273894.51515085</v>
      </c>
      <c r="AB1199" s="83">
        <v>0</v>
      </c>
      <c r="AC1199" s="83">
        <v>129420.24</v>
      </c>
      <c r="AD1199" s="83">
        <v>0</v>
      </c>
      <c r="AE1199" s="83">
        <v>0</v>
      </c>
      <c r="AF1199" s="83">
        <v>8506638.9360000007</v>
      </c>
      <c r="AG1199" s="83">
        <v>0</v>
      </c>
      <c r="AH1199" s="83">
        <v>0</v>
      </c>
      <c r="AI1199" s="83">
        <v>382062.92092359101</v>
      </c>
      <c r="AJ1199" s="83">
        <v>0</v>
      </c>
      <c r="AK1199" s="83">
        <v>2318575.8390234001</v>
      </c>
      <c r="AL1199" s="83">
        <v>0</v>
      </c>
      <c r="AM1199" s="83">
        <v>0</v>
      </c>
      <c r="AN1199" s="83">
        <v>15865308.4133275</v>
      </c>
      <c r="AO1199" s="83">
        <v>4.6101997311504004</v>
      </c>
      <c r="AP1199" s="83">
        <v>290.58368176931498</v>
      </c>
    </row>
    <row r="1200" spans="1:42" x14ac:dyDescent="0.2">
      <c r="A1200" s="83" t="s">
        <v>394</v>
      </c>
      <c r="B1200" s="83">
        <v>2048</v>
      </c>
      <c r="C1200" s="83" t="s">
        <v>391</v>
      </c>
      <c r="D1200" s="83" t="s">
        <v>297</v>
      </c>
      <c r="E1200" s="83">
        <v>0</v>
      </c>
      <c r="F1200" s="83">
        <v>595</v>
      </c>
      <c r="G1200" s="83">
        <v>0</v>
      </c>
      <c r="H1200" s="83">
        <v>1477.4</v>
      </c>
      <c r="I1200" s="83">
        <v>201.6</v>
      </c>
      <c r="J1200" s="83">
        <v>500</v>
      </c>
      <c r="K1200" s="83">
        <v>7.3</v>
      </c>
      <c r="L1200" s="83">
        <v>1545.52745412387</v>
      </c>
      <c r="M1200" s="83">
        <v>195.141818181818</v>
      </c>
      <c r="N1200" s="83">
        <v>0</v>
      </c>
      <c r="O1200" s="83">
        <v>0</v>
      </c>
      <c r="P1200" s="83">
        <v>6.5105094309008704</v>
      </c>
      <c r="Q1200" s="83">
        <v>0</v>
      </c>
      <c r="R1200" s="83">
        <v>0</v>
      </c>
      <c r="S1200" s="83">
        <v>0</v>
      </c>
      <c r="T1200" s="83">
        <v>0</v>
      </c>
      <c r="U1200" s="83">
        <v>72.8</v>
      </c>
      <c r="V1200" s="83">
        <v>0</v>
      </c>
      <c r="W1200" s="83">
        <v>33411.27072</v>
      </c>
      <c r="X1200" s="83">
        <v>0</v>
      </c>
      <c r="Y1200" s="83">
        <v>4219814.2560000001</v>
      </c>
      <c r="Z1200" s="83">
        <v>0</v>
      </c>
      <c r="AA1200" s="83">
        <v>277115.49740160001</v>
      </c>
      <c r="AB1200" s="83">
        <v>5591003.0437986804</v>
      </c>
      <c r="AC1200" s="83">
        <v>129420.24</v>
      </c>
      <c r="AD1200" s="83">
        <v>0</v>
      </c>
      <c r="AE1200" s="83">
        <v>0</v>
      </c>
      <c r="AF1200" s="83">
        <v>0</v>
      </c>
      <c r="AG1200" s="83">
        <v>0</v>
      </c>
      <c r="AH1200" s="83">
        <v>0</v>
      </c>
      <c r="AI1200" s="83">
        <v>376342.42294856801</v>
      </c>
      <c r="AJ1200" s="83">
        <v>0</v>
      </c>
      <c r="AK1200" s="83">
        <v>1545975.01060206</v>
      </c>
      <c r="AL1200" s="83">
        <v>0</v>
      </c>
      <c r="AM1200" s="83">
        <v>0</v>
      </c>
      <c r="AN1200" s="83">
        <v>12173081.741470899</v>
      </c>
      <c r="AO1200" s="83">
        <v>6.61233792113471</v>
      </c>
      <c r="AP1200" s="83">
        <v>543.19342148241503</v>
      </c>
    </row>
    <row r="1201" spans="1:42" x14ac:dyDescent="0.2">
      <c r="A1201" s="83" t="s">
        <v>394</v>
      </c>
      <c r="B1201" s="83">
        <v>2050</v>
      </c>
      <c r="C1201" s="83" t="s">
        <v>391</v>
      </c>
      <c r="D1201" s="83" t="s">
        <v>297</v>
      </c>
      <c r="E1201" s="83">
        <v>0</v>
      </c>
      <c r="F1201" s="83">
        <v>595</v>
      </c>
      <c r="G1201" s="83">
        <v>0</v>
      </c>
      <c r="H1201" s="83">
        <v>817</v>
      </c>
      <c r="I1201" s="83">
        <v>200</v>
      </c>
      <c r="J1201" s="83">
        <v>1682.7619999999999</v>
      </c>
      <c r="K1201" s="83">
        <v>7.3</v>
      </c>
      <c r="L1201" s="83">
        <v>1545.52745412387</v>
      </c>
      <c r="M1201" s="83">
        <v>197.62181818181801</v>
      </c>
      <c r="N1201" s="83">
        <v>0</v>
      </c>
      <c r="O1201" s="83">
        <v>0</v>
      </c>
      <c r="P1201" s="83">
        <v>479.00952261465699</v>
      </c>
      <c r="Q1201" s="83">
        <v>0</v>
      </c>
      <c r="R1201" s="83">
        <v>0</v>
      </c>
      <c r="S1201" s="83">
        <v>0</v>
      </c>
      <c r="T1201" s="83">
        <v>0</v>
      </c>
      <c r="U1201" s="83">
        <v>53</v>
      </c>
      <c r="V1201" s="83">
        <v>1123208.3711650199</v>
      </c>
      <c r="W1201" s="83">
        <v>33411.27072</v>
      </c>
      <c r="X1201" s="83">
        <v>0</v>
      </c>
      <c r="Y1201" s="83">
        <v>4068783.4719165899</v>
      </c>
      <c r="Z1201" s="83">
        <v>0</v>
      </c>
      <c r="AA1201" s="83">
        <v>280637.27679239999</v>
      </c>
      <c r="AB1201" s="83">
        <v>4298452.0772270802</v>
      </c>
      <c r="AC1201" s="83">
        <v>71569.2</v>
      </c>
      <c r="AD1201" s="83">
        <v>0</v>
      </c>
      <c r="AE1201" s="83">
        <v>0</v>
      </c>
      <c r="AF1201" s="83">
        <v>0</v>
      </c>
      <c r="AG1201" s="83">
        <v>0</v>
      </c>
      <c r="AH1201" s="83">
        <v>0</v>
      </c>
      <c r="AI1201" s="83">
        <v>368309.69593236002</v>
      </c>
      <c r="AJ1201" s="83">
        <v>0</v>
      </c>
      <c r="AK1201" s="83">
        <v>6317924.0148820505</v>
      </c>
      <c r="AL1201" s="83">
        <v>0</v>
      </c>
      <c r="AM1201" s="83">
        <v>0</v>
      </c>
      <c r="AN1201" s="83">
        <v>16562295.3786355</v>
      </c>
      <c r="AO1201" s="83">
        <v>5.94819301136262</v>
      </c>
      <c r="AP1201" s="83">
        <v>359.14061881998998</v>
      </c>
    </row>
    <row r="1202" spans="1:42" x14ac:dyDescent="0.2">
      <c r="A1202" s="83" t="s">
        <v>395</v>
      </c>
      <c r="B1202" s="83">
        <v>2020</v>
      </c>
      <c r="C1202" s="83" t="s">
        <v>396</v>
      </c>
      <c r="D1202" s="83" t="s">
        <v>297</v>
      </c>
      <c r="E1202" s="83">
        <v>1817.8</v>
      </c>
      <c r="F1202" s="83">
        <v>4577.3</v>
      </c>
      <c r="G1202" s="83">
        <v>0</v>
      </c>
      <c r="H1202" s="83">
        <v>361.6</v>
      </c>
      <c r="I1202" s="83">
        <v>94</v>
      </c>
      <c r="J1202" s="83">
        <v>0</v>
      </c>
      <c r="K1202" s="83">
        <v>12.8</v>
      </c>
      <c r="L1202" s="83">
        <v>4441.3999999999996</v>
      </c>
      <c r="M1202" s="83">
        <v>9.1909090909090896</v>
      </c>
      <c r="N1202" s="83">
        <v>0</v>
      </c>
      <c r="O1202" s="83">
        <v>0</v>
      </c>
      <c r="P1202" s="83">
        <v>0</v>
      </c>
      <c r="Q1202" s="83">
        <v>0</v>
      </c>
      <c r="R1202" s="83">
        <v>28</v>
      </c>
      <c r="S1202" s="83">
        <v>0</v>
      </c>
      <c r="T1202" s="83">
        <v>563.69999999999902</v>
      </c>
      <c r="U1202" s="83">
        <v>785.2</v>
      </c>
      <c r="V1202" s="83">
        <v>0</v>
      </c>
      <c r="W1202" s="83">
        <v>21969.05472</v>
      </c>
      <c r="X1202" s="83">
        <v>0</v>
      </c>
      <c r="Y1202" s="83">
        <v>9143167.2921600007</v>
      </c>
      <c r="Z1202" s="83">
        <v>0</v>
      </c>
      <c r="AA1202" s="83">
        <v>13550.2960095</v>
      </c>
      <c r="AB1202" s="83">
        <v>30981259.321431901</v>
      </c>
      <c r="AC1202" s="83">
        <v>129871.158</v>
      </c>
      <c r="AD1202" s="83">
        <v>0</v>
      </c>
      <c r="AE1202" s="83">
        <v>1693104.1985384901</v>
      </c>
      <c r="AF1202" s="83">
        <v>14519594.60832</v>
      </c>
      <c r="AG1202" s="83">
        <v>492499</v>
      </c>
      <c r="AH1202" s="83">
        <v>1075.2</v>
      </c>
      <c r="AI1202" s="83">
        <v>204025.531656804</v>
      </c>
      <c r="AJ1202" s="83">
        <v>0</v>
      </c>
      <c r="AK1202" s="83">
        <v>0</v>
      </c>
      <c r="AL1202" s="83">
        <v>0</v>
      </c>
      <c r="AM1202" s="83">
        <v>0</v>
      </c>
      <c r="AN1202" s="83">
        <v>57200115.660836697</v>
      </c>
      <c r="AO1202" s="83">
        <v>21.734553095859201</v>
      </c>
      <c r="AP1202" s="83">
        <v>379.97393614957798</v>
      </c>
    </row>
    <row r="1203" spans="1:42" x14ac:dyDescent="0.2">
      <c r="A1203" s="83" t="s">
        <v>395</v>
      </c>
      <c r="B1203" s="83">
        <v>2022</v>
      </c>
      <c r="C1203" s="83" t="s">
        <v>396</v>
      </c>
      <c r="D1203" s="83" t="s">
        <v>297</v>
      </c>
      <c r="E1203" s="83">
        <v>1817.8</v>
      </c>
      <c r="F1203" s="83">
        <v>4577.3</v>
      </c>
      <c r="G1203" s="83">
        <v>0</v>
      </c>
      <c r="H1203" s="83">
        <v>361.6</v>
      </c>
      <c r="I1203" s="83">
        <v>194</v>
      </c>
      <c r="J1203" s="83">
        <v>0</v>
      </c>
      <c r="K1203" s="83">
        <v>12.8</v>
      </c>
      <c r="L1203" s="83">
        <v>4441.3999999999996</v>
      </c>
      <c r="M1203" s="83">
        <v>13.1618181818182</v>
      </c>
      <c r="N1203" s="83">
        <v>0</v>
      </c>
      <c r="O1203" s="83">
        <v>0</v>
      </c>
      <c r="P1203" s="83">
        <v>20</v>
      </c>
      <c r="Q1203" s="83">
        <v>0</v>
      </c>
      <c r="R1203" s="83">
        <v>28</v>
      </c>
      <c r="S1203" s="83">
        <v>0</v>
      </c>
      <c r="T1203" s="83">
        <v>563.69999999999902</v>
      </c>
      <c r="U1203" s="83">
        <v>785.2</v>
      </c>
      <c r="V1203" s="83">
        <v>3450.35373682</v>
      </c>
      <c r="W1203" s="83">
        <v>21969.05472</v>
      </c>
      <c r="X1203" s="83">
        <v>0</v>
      </c>
      <c r="Y1203" s="83">
        <v>10601032.6635848</v>
      </c>
      <c r="Z1203" s="83">
        <v>0</v>
      </c>
      <c r="AA1203" s="83">
        <v>19404.667223099899</v>
      </c>
      <c r="AB1203" s="83">
        <v>27546639.7358553</v>
      </c>
      <c r="AC1203" s="83">
        <v>31676.16</v>
      </c>
      <c r="AD1203" s="83">
        <v>0</v>
      </c>
      <c r="AE1203" s="83">
        <v>1693104.1985384901</v>
      </c>
      <c r="AF1203" s="83">
        <v>14519594.60832</v>
      </c>
      <c r="AG1203" s="83">
        <v>0</v>
      </c>
      <c r="AH1203" s="83">
        <v>43498.640577058701</v>
      </c>
      <c r="AI1203" s="83">
        <v>409962.33730511402</v>
      </c>
      <c r="AJ1203" s="83">
        <v>0</v>
      </c>
      <c r="AK1203" s="83">
        <v>0</v>
      </c>
      <c r="AL1203" s="83">
        <v>0</v>
      </c>
      <c r="AM1203" s="83">
        <v>0</v>
      </c>
      <c r="AN1203" s="83">
        <v>54890332.419860803</v>
      </c>
      <c r="AO1203" s="83">
        <v>21.212604071908501</v>
      </c>
      <c r="AP1203" s="83">
        <v>386.45428323609798</v>
      </c>
    </row>
    <row r="1204" spans="1:42" x14ac:dyDescent="0.2">
      <c r="A1204" s="83" t="s">
        <v>395</v>
      </c>
      <c r="B1204" s="83">
        <v>2024</v>
      </c>
      <c r="C1204" s="83" t="s">
        <v>396</v>
      </c>
      <c r="D1204" s="83" t="s">
        <v>297</v>
      </c>
      <c r="E1204" s="83">
        <v>1817.8</v>
      </c>
      <c r="F1204" s="83">
        <v>4577.3</v>
      </c>
      <c r="G1204" s="83">
        <v>0</v>
      </c>
      <c r="H1204" s="83">
        <v>361.6</v>
      </c>
      <c r="I1204" s="83">
        <v>194</v>
      </c>
      <c r="J1204" s="83">
        <v>0</v>
      </c>
      <c r="K1204" s="83">
        <v>12.8</v>
      </c>
      <c r="L1204" s="83">
        <v>4441.3999999999996</v>
      </c>
      <c r="M1204" s="83">
        <v>15.9481818181818</v>
      </c>
      <c r="N1204" s="83">
        <v>0</v>
      </c>
      <c r="O1204" s="83">
        <v>0</v>
      </c>
      <c r="P1204" s="83">
        <v>20</v>
      </c>
      <c r="Q1204" s="83">
        <v>0</v>
      </c>
      <c r="R1204" s="83">
        <v>28</v>
      </c>
      <c r="S1204" s="83">
        <v>0</v>
      </c>
      <c r="T1204" s="83">
        <v>563.69999999999902</v>
      </c>
      <c r="U1204" s="83">
        <v>785.2</v>
      </c>
      <c r="V1204" s="83">
        <v>0</v>
      </c>
      <c r="W1204" s="83">
        <v>21969.05472</v>
      </c>
      <c r="X1204" s="83">
        <v>0</v>
      </c>
      <c r="Y1204" s="83">
        <v>9936311.1234383192</v>
      </c>
      <c r="Z1204" s="83">
        <v>0</v>
      </c>
      <c r="AA1204" s="83">
        <v>23512.645192349999</v>
      </c>
      <c r="AB1204" s="83">
        <v>14753894.5327916</v>
      </c>
      <c r="AC1204" s="83">
        <v>31676.16</v>
      </c>
      <c r="AD1204" s="83">
        <v>0</v>
      </c>
      <c r="AE1204" s="83">
        <v>1692654.2486491101</v>
      </c>
      <c r="AF1204" s="83">
        <v>14519594.60832</v>
      </c>
      <c r="AG1204" s="83">
        <v>0</v>
      </c>
      <c r="AH1204" s="83">
        <v>0</v>
      </c>
      <c r="AI1204" s="83">
        <v>423634.17039765901</v>
      </c>
      <c r="AJ1204" s="83">
        <v>0</v>
      </c>
      <c r="AK1204" s="83">
        <v>0</v>
      </c>
      <c r="AL1204" s="83">
        <v>0</v>
      </c>
      <c r="AM1204" s="83">
        <v>0</v>
      </c>
      <c r="AN1204" s="83">
        <v>41403246.543508999</v>
      </c>
      <c r="AO1204" s="83">
        <v>15.0693465392268</v>
      </c>
      <c r="AP1204" s="83">
        <v>363.96533598859202</v>
      </c>
    </row>
    <row r="1205" spans="1:42" x14ac:dyDescent="0.2">
      <c r="A1205" s="83" t="s">
        <v>395</v>
      </c>
      <c r="B1205" s="83">
        <v>2026</v>
      </c>
      <c r="C1205" s="83" t="s">
        <v>396</v>
      </c>
      <c r="D1205" s="83" t="s">
        <v>297</v>
      </c>
      <c r="E1205" s="83">
        <v>1817.8</v>
      </c>
      <c r="F1205" s="83">
        <v>3759.6</v>
      </c>
      <c r="G1205" s="83">
        <v>0</v>
      </c>
      <c r="H1205" s="83">
        <v>361.6</v>
      </c>
      <c r="I1205" s="83">
        <v>261.994461538461</v>
      </c>
      <c r="J1205" s="83">
        <v>0</v>
      </c>
      <c r="K1205" s="83">
        <v>12.8</v>
      </c>
      <c r="L1205" s="83">
        <v>4441.3999999999996</v>
      </c>
      <c r="M1205" s="83">
        <v>25.2336363636364</v>
      </c>
      <c r="N1205" s="83">
        <v>0</v>
      </c>
      <c r="O1205" s="83">
        <v>0</v>
      </c>
      <c r="P1205" s="83">
        <v>20</v>
      </c>
      <c r="Q1205" s="83">
        <v>0</v>
      </c>
      <c r="R1205" s="83">
        <v>28</v>
      </c>
      <c r="S1205" s="83">
        <v>0</v>
      </c>
      <c r="T1205" s="83">
        <v>563.69999999999902</v>
      </c>
      <c r="U1205" s="83">
        <v>261</v>
      </c>
      <c r="V1205" s="83">
        <v>0</v>
      </c>
      <c r="W1205" s="83">
        <v>21969.05472</v>
      </c>
      <c r="X1205" s="83">
        <v>0</v>
      </c>
      <c r="Y1205" s="83">
        <v>11031726.2739561</v>
      </c>
      <c r="Z1205" s="83">
        <v>0</v>
      </c>
      <c r="AA1205" s="83">
        <v>37202.330992650001</v>
      </c>
      <c r="AB1205" s="83">
        <v>11343603.0408665</v>
      </c>
      <c r="AC1205" s="83">
        <v>31676.16</v>
      </c>
      <c r="AD1205" s="83">
        <v>0</v>
      </c>
      <c r="AE1205" s="83">
        <v>1695554.9414232399</v>
      </c>
      <c r="AF1205" s="83">
        <v>14519594.60832</v>
      </c>
      <c r="AG1205" s="83">
        <v>0</v>
      </c>
      <c r="AH1205" s="83">
        <v>39614.597746547501</v>
      </c>
      <c r="AI1205" s="83">
        <v>568709.68274678697</v>
      </c>
      <c r="AJ1205" s="83">
        <v>0</v>
      </c>
      <c r="AK1205" s="83">
        <v>0</v>
      </c>
      <c r="AL1205" s="83">
        <v>0</v>
      </c>
      <c r="AM1205" s="83">
        <v>0</v>
      </c>
      <c r="AN1205" s="83">
        <v>39289650.6907719</v>
      </c>
      <c r="AO1205" s="83">
        <v>14.821324306553899</v>
      </c>
      <c r="AP1205" s="83">
        <v>377.23227480958502</v>
      </c>
    </row>
    <row r="1206" spans="1:42" x14ac:dyDescent="0.2">
      <c r="A1206" s="83" t="s">
        <v>395</v>
      </c>
      <c r="B1206" s="83">
        <v>2028</v>
      </c>
      <c r="C1206" s="83" t="s">
        <v>396</v>
      </c>
      <c r="D1206" s="83" t="s">
        <v>297</v>
      </c>
      <c r="E1206" s="83">
        <v>1817.8</v>
      </c>
      <c r="F1206" s="83">
        <v>2940.6</v>
      </c>
      <c r="G1206" s="83">
        <v>0</v>
      </c>
      <c r="H1206" s="83">
        <v>361.6</v>
      </c>
      <c r="I1206" s="83">
        <v>261.994461538461</v>
      </c>
      <c r="J1206" s="83">
        <v>0</v>
      </c>
      <c r="K1206" s="83">
        <v>12.8</v>
      </c>
      <c r="L1206" s="83">
        <v>4441.3999999999996</v>
      </c>
      <c r="M1206" s="83">
        <v>49.463636363636397</v>
      </c>
      <c r="N1206" s="83">
        <v>0</v>
      </c>
      <c r="O1206" s="83">
        <v>0</v>
      </c>
      <c r="P1206" s="83">
        <v>20</v>
      </c>
      <c r="Q1206" s="83">
        <v>0</v>
      </c>
      <c r="R1206" s="83">
        <v>28</v>
      </c>
      <c r="S1206" s="83">
        <v>0</v>
      </c>
      <c r="T1206" s="83">
        <v>563.69999999999902</v>
      </c>
      <c r="U1206" s="83">
        <v>261</v>
      </c>
      <c r="V1206" s="83">
        <v>0</v>
      </c>
      <c r="W1206" s="83">
        <v>21969.05472</v>
      </c>
      <c r="X1206" s="83">
        <v>0</v>
      </c>
      <c r="Y1206" s="83">
        <v>10849927.906201299</v>
      </c>
      <c r="Z1206" s="83">
        <v>0</v>
      </c>
      <c r="AA1206" s="83">
        <v>72924.985744499994</v>
      </c>
      <c r="AB1206" s="83">
        <v>8621618.4825622998</v>
      </c>
      <c r="AC1206" s="83">
        <v>31676.16</v>
      </c>
      <c r="AD1206" s="83">
        <v>0</v>
      </c>
      <c r="AE1206" s="83">
        <v>1695554.9414232399</v>
      </c>
      <c r="AF1206" s="83">
        <v>14519594.60832</v>
      </c>
      <c r="AG1206" s="83">
        <v>0</v>
      </c>
      <c r="AH1206" s="83">
        <v>0</v>
      </c>
      <c r="AI1206" s="83">
        <v>571135.76083585003</v>
      </c>
      <c r="AJ1206" s="83">
        <v>0</v>
      </c>
      <c r="AK1206" s="83">
        <v>0</v>
      </c>
      <c r="AL1206" s="83">
        <v>0</v>
      </c>
      <c r="AM1206" s="83">
        <v>0</v>
      </c>
      <c r="AN1206" s="83">
        <v>36384401.8998072</v>
      </c>
      <c r="AO1206" s="83">
        <v>13.534985419999099</v>
      </c>
      <c r="AP1206" s="83">
        <v>371.99966780465002</v>
      </c>
    </row>
    <row r="1207" spans="1:42" x14ac:dyDescent="0.2">
      <c r="A1207" s="83" t="s">
        <v>395</v>
      </c>
      <c r="B1207" s="83">
        <v>2030</v>
      </c>
      <c r="C1207" s="83" t="s">
        <v>396</v>
      </c>
      <c r="D1207" s="83" t="s">
        <v>297</v>
      </c>
      <c r="E1207" s="83">
        <v>1817.8</v>
      </c>
      <c r="F1207" s="83">
        <v>2940.6</v>
      </c>
      <c r="G1207" s="83">
        <v>0</v>
      </c>
      <c r="H1207" s="83">
        <v>361.6</v>
      </c>
      <c r="I1207" s="83">
        <v>294.28115873384797</v>
      </c>
      <c r="J1207" s="83">
        <v>0</v>
      </c>
      <c r="K1207" s="83">
        <v>12.8</v>
      </c>
      <c r="L1207" s="83">
        <v>4441.3999999999996</v>
      </c>
      <c r="M1207" s="83">
        <v>112.112727272727</v>
      </c>
      <c r="N1207" s="83">
        <v>0</v>
      </c>
      <c r="O1207" s="83">
        <v>0</v>
      </c>
      <c r="P1207" s="83">
        <v>20</v>
      </c>
      <c r="Q1207" s="83">
        <v>0</v>
      </c>
      <c r="R1207" s="83">
        <v>28</v>
      </c>
      <c r="S1207" s="83">
        <v>0</v>
      </c>
      <c r="T1207" s="83">
        <v>563.69999999999902</v>
      </c>
      <c r="U1207" s="83">
        <v>261</v>
      </c>
      <c r="V1207" s="83">
        <v>0</v>
      </c>
      <c r="W1207" s="83">
        <v>21969.05472</v>
      </c>
      <c r="X1207" s="83">
        <v>0</v>
      </c>
      <c r="Y1207" s="83">
        <v>9143167.2921600007</v>
      </c>
      <c r="Z1207" s="83">
        <v>0</v>
      </c>
      <c r="AA1207" s="83">
        <v>165289.48615979901</v>
      </c>
      <c r="AB1207" s="83">
        <v>8169573.1062355703</v>
      </c>
      <c r="AC1207" s="83">
        <v>31676.16</v>
      </c>
      <c r="AD1207" s="83">
        <v>0</v>
      </c>
      <c r="AE1207" s="83">
        <v>1695554.9414232399</v>
      </c>
      <c r="AF1207" s="83">
        <v>14519594.60832</v>
      </c>
      <c r="AG1207" s="83">
        <v>0</v>
      </c>
      <c r="AH1207" s="83">
        <v>21709.269174585399</v>
      </c>
      <c r="AI1207" s="83">
        <v>636127.05207504297</v>
      </c>
      <c r="AJ1207" s="83">
        <v>0</v>
      </c>
      <c r="AK1207" s="83">
        <v>0</v>
      </c>
      <c r="AL1207" s="83">
        <v>0</v>
      </c>
      <c r="AM1207" s="83">
        <v>0</v>
      </c>
      <c r="AN1207" s="83">
        <v>34404660.970268197</v>
      </c>
      <c r="AO1207" s="83">
        <v>11.541406526075001</v>
      </c>
      <c r="AP1207" s="83">
        <v>335.46055100059903</v>
      </c>
    </row>
    <row r="1208" spans="1:42" x14ac:dyDescent="0.2">
      <c r="A1208" s="83" t="s">
        <v>395</v>
      </c>
      <c r="B1208" s="83">
        <v>2032</v>
      </c>
      <c r="C1208" s="83" t="s">
        <v>396</v>
      </c>
      <c r="D1208" s="83" t="s">
        <v>297</v>
      </c>
      <c r="E1208" s="83">
        <v>1817.8</v>
      </c>
      <c r="F1208" s="83">
        <v>2940.6</v>
      </c>
      <c r="G1208" s="83">
        <v>0</v>
      </c>
      <c r="H1208" s="83">
        <v>361.6</v>
      </c>
      <c r="I1208" s="83">
        <v>294.28115873384797</v>
      </c>
      <c r="J1208" s="83">
        <v>0</v>
      </c>
      <c r="K1208" s="83">
        <v>12.8</v>
      </c>
      <c r="L1208" s="83">
        <v>4441.3999999999996</v>
      </c>
      <c r="M1208" s="83">
        <v>203.88818181818201</v>
      </c>
      <c r="N1208" s="83">
        <v>0</v>
      </c>
      <c r="O1208" s="83">
        <v>0</v>
      </c>
      <c r="P1208" s="83">
        <v>20</v>
      </c>
      <c r="Q1208" s="83">
        <v>0</v>
      </c>
      <c r="R1208" s="83">
        <v>28</v>
      </c>
      <c r="S1208" s="83">
        <v>0</v>
      </c>
      <c r="T1208" s="83">
        <v>563.69999999999902</v>
      </c>
      <c r="U1208" s="83">
        <v>261</v>
      </c>
      <c r="V1208" s="83">
        <v>4800</v>
      </c>
      <c r="W1208" s="83">
        <v>21969.05472</v>
      </c>
      <c r="X1208" s="83">
        <v>0</v>
      </c>
      <c r="Y1208" s="83">
        <v>9143167.2921600007</v>
      </c>
      <c r="Z1208" s="83">
        <v>0</v>
      </c>
      <c r="AA1208" s="83">
        <v>300595.42414665001</v>
      </c>
      <c r="AB1208" s="83">
        <v>6104756.7103162901</v>
      </c>
      <c r="AC1208" s="83">
        <v>31676.16</v>
      </c>
      <c r="AD1208" s="83">
        <v>0</v>
      </c>
      <c r="AE1208" s="83">
        <v>1695554.9414232399</v>
      </c>
      <c r="AF1208" s="83">
        <v>14519594.60832</v>
      </c>
      <c r="AG1208" s="83">
        <v>0</v>
      </c>
      <c r="AH1208" s="83">
        <v>0</v>
      </c>
      <c r="AI1208" s="83">
        <v>631192.54558193998</v>
      </c>
      <c r="AJ1208" s="83">
        <v>0</v>
      </c>
      <c r="AK1208" s="83">
        <v>0</v>
      </c>
      <c r="AL1208" s="83">
        <v>0</v>
      </c>
      <c r="AM1208" s="83">
        <v>0</v>
      </c>
      <c r="AN1208" s="83">
        <v>32453306.736668099</v>
      </c>
      <c r="AO1208" s="83">
        <v>10.692613378544999</v>
      </c>
      <c r="AP1208" s="83">
        <v>329.47685316959399</v>
      </c>
    </row>
    <row r="1209" spans="1:42" x14ac:dyDescent="0.2">
      <c r="A1209" s="83" t="s">
        <v>395</v>
      </c>
      <c r="B1209" s="83">
        <v>2034</v>
      </c>
      <c r="C1209" s="83" t="s">
        <v>396</v>
      </c>
      <c r="D1209" s="83" t="s">
        <v>297</v>
      </c>
      <c r="E1209" s="83">
        <v>1817.8</v>
      </c>
      <c r="F1209" s="83">
        <v>2940.6</v>
      </c>
      <c r="G1209" s="83">
        <v>0</v>
      </c>
      <c r="H1209" s="83">
        <v>361.6</v>
      </c>
      <c r="I1209" s="83">
        <v>294.28115873384797</v>
      </c>
      <c r="J1209" s="83">
        <v>0</v>
      </c>
      <c r="K1209" s="83">
        <v>12.8</v>
      </c>
      <c r="L1209" s="83">
        <v>5903.7229038375699</v>
      </c>
      <c r="M1209" s="83">
        <v>305.94454545454499</v>
      </c>
      <c r="N1209" s="83">
        <v>0</v>
      </c>
      <c r="O1209" s="83">
        <v>0</v>
      </c>
      <c r="P1209" s="83">
        <v>20</v>
      </c>
      <c r="Q1209" s="83">
        <v>0</v>
      </c>
      <c r="R1209" s="83">
        <v>28</v>
      </c>
      <c r="S1209" s="83">
        <v>0</v>
      </c>
      <c r="T1209" s="83">
        <v>563.69999999999902</v>
      </c>
      <c r="U1209" s="83">
        <v>261</v>
      </c>
      <c r="V1209" s="83">
        <v>4800</v>
      </c>
      <c r="W1209" s="83">
        <v>21969.05472</v>
      </c>
      <c r="X1209" s="83">
        <v>0</v>
      </c>
      <c r="Y1209" s="83">
        <v>9143167.2921600007</v>
      </c>
      <c r="Z1209" s="83">
        <v>0</v>
      </c>
      <c r="AA1209" s="83">
        <v>451058.66159655002</v>
      </c>
      <c r="AB1209" s="83">
        <v>14717738.294748699</v>
      </c>
      <c r="AC1209" s="83">
        <v>31676.16</v>
      </c>
      <c r="AD1209" s="83">
        <v>0</v>
      </c>
      <c r="AE1209" s="83">
        <v>1695554.9414232399</v>
      </c>
      <c r="AF1209" s="83">
        <v>14519594.60832</v>
      </c>
      <c r="AG1209" s="83">
        <v>0</v>
      </c>
      <c r="AH1209" s="83">
        <v>0</v>
      </c>
      <c r="AI1209" s="83">
        <v>622411.38889354398</v>
      </c>
      <c r="AJ1209" s="83">
        <v>0</v>
      </c>
      <c r="AK1209" s="83">
        <v>0</v>
      </c>
      <c r="AL1209" s="83">
        <v>0</v>
      </c>
      <c r="AM1209" s="83">
        <v>0</v>
      </c>
      <c r="AN1209" s="83">
        <v>41207970.4018621</v>
      </c>
      <c r="AO1209" s="83">
        <v>13.6497400145304</v>
      </c>
      <c r="AP1209" s="83">
        <v>331.24028874554</v>
      </c>
    </row>
    <row r="1210" spans="1:42" x14ac:dyDescent="0.2">
      <c r="A1210" s="83" t="s">
        <v>395</v>
      </c>
      <c r="B1210" s="83">
        <v>2036</v>
      </c>
      <c r="C1210" s="83" t="s">
        <v>396</v>
      </c>
      <c r="D1210" s="83" t="s">
        <v>297</v>
      </c>
      <c r="E1210" s="83">
        <v>1817.8</v>
      </c>
      <c r="F1210" s="83">
        <v>2940.6</v>
      </c>
      <c r="G1210" s="83">
        <v>0</v>
      </c>
      <c r="H1210" s="83">
        <v>361.6</v>
      </c>
      <c r="I1210" s="83">
        <v>294.28115873384797</v>
      </c>
      <c r="J1210" s="83">
        <v>0</v>
      </c>
      <c r="K1210" s="83">
        <v>12.8</v>
      </c>
      <c r="L1210" s="83">
        <v>5994.7874064584403</v>
      </c>
      <c r="M1210" s="83">
        <v>381.108181818182</v>
      </c>
      <c r="N1210" s="83">
        <v>0</v>
      </c>
      <c r="O1210" s="83">
        <v>0</v>
      </c>
      <c r="P1210" s="83">
        <v>20</v>
      </c>
      <c r="Q1210" s="83">
        <v>0</v>
      </c>
      <c r="R1210" s="83">
        <v>28</v>
      </c>
      <c r="S1210" s="83">
        <v>0</v>
      </c>
      <c r="T1210" s="83">
        <v>563.69999999999902</v>
      </c>
      <c r="U1210" s="83">
        <v>261</v>
      </c>
      <c r="V1210" s="83">
        <v>4800</v>
      </c>
      <c r="W1210" s="83">
        <v>21969.05472</v>
      </c>
      <c r="X1210" s="83">
        <v>0</v>
      </c>
      <c r="Y1210" s="83">
        <v>9143167.2921600007</v>
      </c>
      <c r="Z1210" s="83">
        <v>0</v>
      </c>
      <c r="AA1210" s="83">
        <v>561873.54528255004</v>
      </c>
      <c r="AB1210" s="83">
        <v>15082568.7178363</v>
      </c>
      <c r="AC1210" s="83">
        <v>31676.16</v>
      </c>
      <c r="AD1210" s="83">
        <v>0</v>
      </c>
      <c r="AE1210" s="83">
        <v>1695554.9414232399</v>
      </c>
      <c r="AF1210" s="83">
        <v>14519594.60832</v>
      </c>
      <c r="AG1210" s="83">
        <v>0</v>
      </c>
      <c r="AH1210" s="83">
        <v>0</v>
      </c>
      <c r="AI1210" s="83">
        <v>613700.29691106698</v>
      </c>
      <c r="AJ1210" s="83">
        <v>0</v>
      </c>
      <c r="AK1210" s="83">
        <v>0</v>
      </c>
      <c r="AL1210" s="83">
        <v>0</v>
      </c>
      <c r="AM1210" s="83">
        <v>0</v>
      </c>
      <c r="AN1210" s="83">
        <v>41674904.6166531</v>
      </c>
      <c r="AO1210" s="83">
        <v>13.7601207350635</v>
      </c>
      <c r="AP1210" s="83">
        <v>330.17761796064099</v>
      </c>
    </row>
    <row r="1211" spans="1:42" x14ac:dyDescent="0.2">
      <c r="A1211" s="83" t="s">
        <v>395</v>
      </c>
      <c r="B1211" s="83">
        <v>2038</v>
      </c>
      <c r="C1211" s="83" t="s">
        <v>396</v>
      </c>
      <c r="D1211" s="83" t="s">
        <v>297</v>
      </c>
      <c r="E1211" s="83">
        <v>1817.8</v>
      </c>
      <c r="F1211" s="83">
        <v>2940.6</v>
      </c>
      <c r="G1211" s="83">
        <v>0</v>
      </c>
      <c r="H1211" s="83">
        <v>361.6</v>
      </c>
      <c r="I1211" s="83">
        <v>294.28115873384797</v>
      </c>
      <c r="J1211" s="83">
        <v>0</v>
      </c>
      <c r="K1211" s="83">
        <v>12.8</v>
      </c>
      <c r="L1211" s="83">
        <v>6146.0011490746701</v>
      </c>
      <c r="M1211" s="83">
        <v>424.74727272727301</v>
      </c>
      <c r="N1211" s="83">
        <v>0</v>
      </c>
      <c r="O1211" s="83">
        <v>0</v>
      </c>
      <c r="P1211" s="83">
        <v>0</v>
      </c>
      <c r="Q1211" s="83">
        <v>0</v>
      </c>
      <c r="R1211" s="83">
        <v>28</v>
      </c>
      <c r="S1211" s="83">
        <v>0</v>
      </c>
      <c r="T1211" s="83">
        <v>563.69999999999902</v>
      </c>
      <c r="U1211" s="83">
        <v>261</v>
      </c>
      <c r="V1211" s="83">
        <v>0</v>
      </c>
      <c r="W1211" s="83">
        <v>21969.05472</v>
      </c>
      <c r="X1211" s="83">
        <v>0</v>
      </c>
      <c r="Y1211" s="83">
        <v>9143167.2921600007</v>
      </c>
      <c r="Z1211" s="83">
        <v>0</v>
      </c>
      <c r="AA1211" s="83">
        <v>626211.31574190001</v>
      </c>
      <c r="AB1211" s="83">
        <v>14626969.5583595</v>
      </c>
      <c r="AC1211" s="83">
        <v>31676.16</v>
      </c>
      <c r="AD1211" s="83">
        <v>0</v>
      </c>
      <c r="AE1211" s="83">
        <v>1695554.9414232399</v>
      </c>
      <c r="AF1211" s="83">
        <v>14519594.60832</v>
      </c>
      <c r="AG1211" s="83">
        <v>0</v>
      </c>
      <c r="AH1211" s="83">
        <v>0</v>
      </c>
      <c r="AI1211" s="83">
        <v>605154.58297339804</v>
      </c>
      <c r="AJ1211" s="83">
        <v>0</v>
      </c>
      <c r="AK1211" s="83">
        <v>0</v>
      </c>
      <c r="AL1211" s="83">
        <v>0</v>
      </c>
      <c r="AM1211" s="83">
        <v>0</v>
      </c>
      <c r="AN1211" s="83">
        <v>41270297.513698101</v>
      </c>
      <c r="AO1211" s="83">
        <v>13.5368234636873</v>
      </c>
      <c r="AP1211" s="83">
        <v>328.00401933604297</v>
      </c>
    </row>
    <row r="1212" spans="1:42" x14ac:dyDescent="0.2">
      <c r="A1212" s="83" t="s">
        <v>395</v>
      </c>
      <c r="B1212" s="83">
        <v>2040</v>
      </c>
      <c r="C1212" s="83" t="s">
        <v>396</v>
      </c>
      <c r="D1212" s="83" t="s">
        <v>297</v>
      </c>
      <c r="E1212" s="83">
        <v>1817.8</v>
      </c>
      <c r="F1212" s="83">
        <v>2940.6</v>
      </c>
      <c r="G1212" s="83">
        <v>0</v>
      </c>
      <c r="H1212" s="83">
        <v>348</v>
      </c>
      <c r="I1212" s="83">
        <v>294.28115873384797</v>
      </c>
      <c r="J1212" s="83">
        <v>0</v>
      </c>
      <c r="K1212" s="83">
        <v>12.8</v>
      </c>
      <c r="L1212" s="83">
        <v>6190.7646923654202</v>
      </c>
      <c r="M1212" s="83">
        <v>451.17636363636399</v>
      </c>
      <c r="N1212" s="83">
        <v>0</v>
      </c>
      <c r="O1212" s="83">
        <v>0</v>
      </c>
      <c r="P1212" s="83">
        <v>0</v>
      </c>
      <c r="Q1212" s="83">
        <v>0</v>
      </c>
      <c r="R1212" s="83">
        <v>28</v>
      </c>
      <c r="S1212" s="83">
        <v>0</v>
      </c>
      <c r="T1212" s="83">
        <v>563.69999999999902</v>
      </c>
      <c r="U1212" s="83">
        <v>261</v>
      </c>
      <c r="V1212" s="83">
        <v>0</v>
      </c>
      <c r="W1212" s="83">
        <v>21969.05472</v>
      </c>
      <c r="X1212" s="83">
        <v>0</v>
      </c>
      <c r="Y1212" s="83">
        <v>9143167.2921600007</v>
      </c>
      <c r="Z1212" s="83">
        <v>0</v>
      </c>
      <c r="AA1212" s="83">
        <v>665176.12341630005</v>
      </c>
      <c r="AB1212" s="83">
        <v>14567094.734324699</v>
      </c>
      <c r="AC1212" s="83">
        <v>30484.799999999999</v>
      </c>
      <c r="AD1212" s="83">
        <v>0</v>
      </c>
      <c r="AE1212" s="83">
        <v>1695554.9414232399</v>
      </c>
      <c r="AF1212" s="83">
        <v>14519594.60832</v>
      </c>
      <c r="AG1212" s="83">
        <v>0</v>
      </c>
      <c r="AH1212" s="83">
        <v>0</v>
      </c>
      <c r="AI1212" s="83">
        <v>596697.01654900401</v>
      </c>
      <c r="AJ1212" s="83">
        <v>0</v>
      </c>
      <c r="AK1212" s="83">
        <v>0</v>
      </c>
      <c r="AL1212" s="83">
        <v>0</v>
      </c>
      <c r="AM1212" s="83">
        <v>0</v>
      </c>
      <c r="AN1212" s="83">
        <v>41239738.5709133</v>
      </c>
      <c r="AO1212" s="83">
        <v>13.491884677916399</v>
      </c>
      <c r="AP1212" s="83">
        <v>327.15737648813098</v>
      </c>
    </row>
    <row r="1213" spans="1:42" x14ac:dyDescent="0.2">
      <c r="A1213" s="83" t="s">
        <v>395</v>
      </c>
      <c r="B1213" s="83">
        <v>2042</v>
      </c>
      <c r="C1213" s="83" t="s">
        <v>396</v>
      </c>
      <c r="D1213" s="83" t="s">
        <v>297</v>
      </c>
      <c r="E1213" s="83">
        <v>1817.8</v>
      </c>
      <c r="F1213" s="83">
        <v>2940.6</v>
      </c>
      <c r="G1213" s="83">
        <v>0</v>
      </c>
      <c r="H1213" s="83">
        <v>348</v>
      </c>
      <c r="I1213" s="83">
        <v>294.28115873384797</v>
      </c>
      <c r="J1213" s="83">
        <v>0</v>
      </c>
      <c r="K1213" s="83">
        <v>12.8</v>
      </c>
      <c r="L1213" s="83">
        <v>7442.4848998073503</v>
      </c>
      <c r="M1213" s="83">
        <v>475.72363636363599</v>
      </c>
      <c r="N1213" s="83">
        <v>0</v>
      </c>
      <c r="O1213" s="83">
        <v>0</v>
      </c>
      <c r="P1213" s="83">
        <v>336.34070436720799</v>
      </c>
      <c r="Q1213" s="83">
        <v>0</v>
      </c>
      <c r="R1213" s="83">
        <v>28</v>
      </c>
      <c r="S1213" s="83">
        <v>0</v>
      </c>
      <c r="T1213" s="83">
        <v>563.69999999999902</v>
      </c>
      <c r="U1213" s="83">
        <v>137.19999999999999</v>
      </c>
      <c r="V1213" s="83">
        <v>123773.379207131</v>
      </c>
      <c r="W1213" s="83">
        <v>21969.05472</v>
      </c>
      <c r="X1213" s="83">
        <v>0</v>
      </c>
      <c r="Y1213" s="83">
        <v>9143167.2921600007</v>
      </c>
      <c r="Z1213" s="83">
        <v>0</v>
      </c>
      <c r="AA1213" s="83">
        <v>701366.53813919995</v>
      </c>
      <c r="AB1213" s="83">
        <v>22532621.5269931</v>
      </c>
      <c r="AC1213" s="83">
        <v>30484.799999999999</v>
      </c>
      <c r="AD1213" s="83">
        <v>0</v>
      </c>
      <c r="AE1213" s="83">
        <v>1695554.9414232399</v>
      </c>
      <c r="AF1213" s="83">
        <v>14519594.60832</v>
      </c>
      <c r="AG1213" s="83">
        <v>0</v>
      </c>
      <c r="AH1213" s="83">
        <v>0</v>
      </c>
      <c r="AI1213" s="83">
        <v>588387.78936710395</v>
      </c>
      <c r="AJ1213" s="83">
        <v>0</v>
      </c>
      <c r="AK1213" s="83">
        <v>0</v>
      </c>
      <c r="AL1213" s="83">
        <v>0</v>
      </c>
      <c r="AM1213" s="83">
        <v>0</v>
      </c>
      <c r="AN1213" s="83">
        <v>49356919.9303298</v>
      </c>
      <c r="AO1213" s="83">
        <v>16.310650261135599</v>
      </c>
      <c r="AP1213" s="83">
        <v>330.46329236425203</v>
      </c>
    </row>
    <row r="1214" spans="1:42" x14ac:dyDescent="0.2">
      <c r="A1214" s="83" t="s">
        <v>395</v>
      </c>
      <c r="B1214" s="83">
        <v>2044</v>
      </c>
      <c r="C1214" s="83" t="s">
        <v>396</v>
      </c>
      <c r="D1214" s="83" t="s">
        <v>297</v>
      </c>
      <c r="E1214" s="83">
        <v>1817.8</v>
      </c>
      <c r="F1214" s="83">
        <v>2940.6</v>
      </c>
      <c r="G1214" s="83">
        <v>0</v>
      </c>
      <c r="H1214" s="83">
        <v>348</v>
      </c>
      <c r="I1214" s="83">
        <v>294.28115873384797</v>
      </c>
      <c r="J1214" s="83">
        <v>0</v>
      </c>
      <c r="K1214" s="83">
        <v>12.8</v>
      </c>
      <c r="L1214" s="83">
        <v>7442.4848998073503</v>
      </c>
      <c r="M1214" s="83">
        <v>500.976363636364</v>
      </c>
      <c r="N1214" s="83">
        <v>0</v>
      </c>
      <c r="O1214" s="83">
        <v>0</v>
      </c>
      <c r="P1214" s="83">
        <v>336.34070436720799</v>
      </c>
      <c r="Q1214" s="83">
        <v>0</v>
      </c>
      <c r="R1214" s="83">
        <v>28</v>
      </c>
      <c r="S1214" s="83">
        <v>0</v>
      </c>
      <c r="T1214" s="83">
        <v>563.69999999999902</v>
      </c>
      <c r="U1214" s="83">
        <v>137.19999999999999</v>
      </c>
      <c r="V1214" s="83">
        <v>60125.1866279159</v>
      </c>
      <c r="W1214" s="83">
        <v>21969.05472</v>
      </c>
      <c r="X1214" s="83">
        <v>0</v>
      </c>
      <c r="Y1214" s="83">
        <v>9143167.2921600007</v>
      </c>
      <c r="Z1214" s="83">
        <v>0</v>
      </c>
      <c r="AA1214" s="83">
        <v>738597.01514729997</v>
      </c>
      <c r="AB1214" s="83">
        <v>20724101.8675397</v>
      </c>
      <c r="AC1214" s="83">
        <v>30484.799999999999</v>
      </c>
      <c r="AD1214" s="83">
        <v>0</v>
      </c>
      <c r="AE1214" s="83">
        <v>1695554.9414232399</v>
      </c>
      <c r="AF1214" s="83">
        <v>14519594.60832</v>
      </c>
      <c r="AG1214" s="83">
        <v>0</v>
      </c>
      <c r="AH1214" s="83">
        <v>0</v>
      </c>
      <c r="AI1214" s="83">
        <v>580168.82623119396</v>
      </c>
      <c r="AJ1214" s="83">
        <v>0</v>
      </c>
      <c r="AK1214" s="83">
        <v>0</v>
      </c>
      <c r="AL1214" s="83">
        <v>0</v>
      </c>
      <c r="AM1214" s="83">
        <v>0</v>
      </c>
      <c r="AN1214" s="83">
        <v>47513763.5921693</v>
      </c>
      <c r="AO1214" s="83">
        <v>15.6478381790378</v>
      </c>
      <c r="AP1214" s="83">
        <v>329.332744788431</v>
      </c>
    </row>
    <row r="1215" spans="1:42" x14ac:dyDescent="0.2">
      <c r="A1215" s="83" t="s">
        <v>395</v>
      </c>
      <c r="B1215" s="83">
        <v>2046</v>
      </c>
      <c r="C1215" s="83" t="s">
        <v>396</v>
      </c>
      <c r="D1215" s="83" t="s">
        <v>297</v>
      </c>
      <c r="E1215" s="83">
        <v>1817.8</v>
      </c>
      <c r="F1215" s="83">
        <v>2940.6</v>
      </c>
      <c r="G1215" s="83">
        <v>0</v>
      </c>
      <c r="H1215" s="83">
        <v>348</v>
      </c>
      <c r="I1215" s="83">
        <v>282.28115873384797</v>
      </c>
      <c r="J1215" s="83">
        <v>0</v>
      </c>
      <c r="K1215" s="83">
        <v>12.8</v>
      </c>
      <c r="L1215" s="83">
        <v>7442.4848998073503</v>
      </c>
      <c r="M1215" s="83">
        <v>524.12818181818204</v>
      </c>
      <c r="N1215" s="83">
        <v>0</v>
      </c>
      <c r="O1215" s="83">
        <v>0</v>
      </c>
      <c r="P1215" s="83">
        <v>1479.34701942168</v>
      </c>
      <c r="Q1215" s="83">
        <v>0</v>
      </c>
      <c r="R1215" s="83">
        <v>28</v>
      </c>
      <c r="S1215" s="83">
        <v>0</v>
      </c>
      <c r="T1215" s="83">
        <v>563.69999999999902</v>
      </c>
      <c r="U1215" s="83">
        <v>137.19999999999999</v>
      </c>
      <c r="V1215" s="83">
        <v>715368.67579776002</v>
      </c>
      <c r="W1215" s="83">
        <v>21969.05472</v>
      </c>
      <c r="X1215" s="83">
        <v>0</v>
      </c>
      <c r="Y1215" s="83">
        <v>9143167.2921600007</v>
      </c>
      <c r="Z1215" s="83">
        <v>0</v>
      </c>
      <c r="AA1215" s="83">
        <v>772730.09016945004</v>
      </c>
      <c r="AB1215" s="83">
        <v>19652303.254042</v>
      </c>
      <c r="AC1215" s="83">
        <v>30484.799999999999</v>
      </c>
      <c r="AD1215" s="83">
        <v>0</v>
      </c>
      <c r="AE1215" s="83">
        <v>1695554.9414232399</v>
      </c>
      <c r="AF1215" s="83">
        <v>14519594.60832</v>
      </c>
      <c r="AG1215" s="83">
        <v>0</v>
      </c>
      <c r="AH1215" s="83">
        <v>0</v>
      </c>
      <c r="AI1215" s="83">
        <v>550642.69857366395</v>
      </c>
      <c r="AJ1215" s="83">
        <v>0</v>
      </c>
      <c r="AK1215" s="83">
        <v>0</v>
      </c>
      <c r="AL1215" s="83">
        <v>0</v>
      </c>
      <c r="AM1215" s="83">
        <v>0</v>
      </c>
      <c r="AN1215" s="83">
        <v>47101815.415206201</v>
      </c>
      <c r="AO1215" s="83">
        <v>15.2551452808758</v>
      </c>
      <c r="AP1215" s="83">
        <v>323.87595141292297</v>
      </c>
    </row>
    <row r="1216" spans="1:42" x14ac:dyDescent="0.2">
      <c r="A1216" s="83" t="s">
        <v>395</v>
      </c>
      <c r="B1216" s="83">
        <v>2048</v>
      </c>
      <c r="C1216" s="83" t="s">
        <v>396</v>
      </c>
      <c r="D1216" s="83" t="s">
        <v>297</v>
      </c>
      <c r="E1216" s="83">
        <v>1817.8</v>
      </c>
      <c r="F1216" s="83">
        <v>2871.8009999999999</v>
      </c>
      <c r="G1216" s="83">
        <v>0</v>
      </c>
      <c r="H1216" s="83">
        <v>348</v>
      </c>
      <c r="I1216" s="83">
        <v>212.281158733848</v>
      </c>
      <c r="J1216" s="83">
        <v>0</v>
      </c>
      <c r="K1216" s="83">
        <v>4.8</v>
      </c>
      <c r="L1216" s="83">
        <v>7442.4848998073503</v>
      </c>
      <c r="M1216" s="83">
        <v>547.245454545455</v>
      </c>
      <c r="N1216" s="83">
        <v>0</v>
      </c>
      <c r="O1216" s="83">
        <v>0</v>
      </c>
      <c r="P1216" s="83">
        <v>2426.2630225572102</v>
      </c>
      <c r="Q1216" s="83">
        <v>0</v>
      </c>
      <c r="R1216" s="83">
        <v>28</v>
      </c>
      <c r="S1216" s="83">
        <v>0</v>
      </c>
      <c r="T1216" s="83">
        <v>563.69999999999902</v>
      </c>
      <c r="U1216" s="83">
        <v>3.2</v>
      </c>
      <c r="V1216" s="83">
        <v>690867.95660988602</v>
      </c>
      <c r="W1216" s="83">
        <v>21969.05472</v>
      </c>
      <c r="X1216" s="83">
        <v>0</v>
      </c>
      <c r="Y1216" s="83">
        <v>9143167.2921600007</v>
      </c>
      <c r="Z1216" s="83">
        <v>0</v>
      </c>
      <c r="AA1216" s="83">
        <v>806812.23430649994</v>
      </c>
      <c r="AB1216" s="83">
        <v>18004824.396440402</v>
      </c>
      <c r="AC1216" s="83">
        <v>30484.799999999999</v>
      </c>
      <c r="AD1216" s="83">
        <v>0</v>
      </c>
      <c r="AE1216" s="83">
        <v>1695554.9414232399</v>
      </c>
      <c r="AF1216" s="83">
        <v>14519594.60832</v>
      </c>
      <c r="AG1216" s="83">
        <v>0</v>
      </c>
      <c r="AH1216" s="83">
        <v>5130.1675706112001</v>
      </c>
      <c r="AI1216" s="83">
        <v>425519.35453576001</v>
      </c>
      <c r="AJ1216" s="83">
        <v>0</v>
      </c>
      <c r="AK1216" s="83">
        <v>0</v>
      </c>
      <c r="AL1216" s="83">
        <v>0</v>
      </c>
      <c r="AM1216" s="83">
        <v>0</v>
      </c>
      <c r="AN1216" s="83">
        <v>45343924.806086399</v>
      </c>
      <c r="AO1216" s="83">
        <v>14.6478576252115</v>
      </c>
      <c r="AP1216" s="83">
        <v>323.03903307561501</v>
      </c>
    </row>
    <row r="1217" spans="1:42" x14ac:dyDescent="0.2">
      <c r="A1217" s="83" t="s">
        <v>395</v>
      </c>
      <c r="B1217" s="83">
        <v>2050</v>
      </c>
      <c r="C1217" s="83" t="s">
        <v>396</v>
      </c>
      <c r="D1217" s="83" t="s">
        <v>297</v>
      </c>
      <c r="E1217" s="83">
        <v>1817.8</v>
      </c>
      <c r="F1217" s="83">
        <v>2782.549</v>
      </c>
      <c r="G1217" s="83">
        <v>0</v>
      </c>
      <c r="H1217" s="83">
        <v>263</v>
      </c>
      <c r="I1217" s="83">
        <v>293.28115873384797</v>
      </c>
      <c r="J1217" s="83">
        <v>128.35802237419099</v>
      </c>
      <c r="K1217" s="83">
        <v>4.8</v>
      </c>
      <c r="L1217" s="83">
        <v>7442.4848998073503</v>
      </c>
      <c r="M1217" s="83">
        <v>580.745454545455</v>
      </c>
      <c r="N1217" s="83">
        <v>0</v>
      </c>
      <c r="O1217" s="83">
        <v>0</v>
      </c>
      <c r="P1217" s="83">
        <v>2459.2670905760301</v>
      </c>
      <c r="Q1217" s="83">
        <v>0</v>
      </c>
      <c r="R1217" s="83">
        <v>28</v>
      </c>
      <c r="S1217" s="83">
        <v>0</v>
      </c>
      <c r="T1217" s="83">
        <v>563.69999999999902</v>
      </c>
      <c r="U1217" s="83">
        <v>0</v>
      </c>
      <c r="V1217" s="83">
        <v>414469.810002112</v>
      </c>
      <c r="W1217" s="83">
        <v>21969.05472</v>
      </c>
      <c r="X1217" s="83">
        <v>0</v>
      </c>
      <c r="Y1217" s="83">
        <v>9143167.2921600007</v>
      </c>
      <c r="Z1217" s="83">
        <v>0</v>
      </c>
      <c r="AA1217" s="83">
        <v>856201.78998899995</v>
      </c>
      <c r="AB1217" s="83">
        <v>14886882.338636899</v>
      </c>
      <c r="AC1217" s="83">
        <v>23038.799999999999</v>
      </c>
      <c r="AD1217" s="83">
        <v>0</v>
      </c>
      <c r="AE1217" s="83">
        <v>1695554.9414232399</v>
      </c>
      <c r="AF1217" s="83">
        <v>14519594.60832</v>
      </c>
      <c r="AG1217" s="83">
        <v>0</v>
      </c>
      <c r="AH1217" s="83">
        <v>51524.556026103899</v>
      </c>
      <c r="AI1217" s="83">
        <v>621052.08483164804</v>
      </c>
      <c r="AJ1217" s="83">
        <v>0</v>
      </c>
      <c r="AK1217" s="83">
        <v>472473.32033551298</v>
      </c>
      <c r="AL1217" s="83">
        <v>0</v>
      </c>
      <c r="AM1217" s="83">
        <v>0</v>
      </c>
      <c r="AN1217" s="83">
        <v>42705928.596444502</v>
      </c>
      <c r="AO1217" s="83">
        <v>13.5260686767121</v>
      </c>
      <c r="AP1217" s="83">
        <v>316.725783076364</v>
      </c>
    </row>
    <row r="1218" spans="1:42" x14ac:dyDescent="0.2">
      <c r="A1218" s="83" t="s">
        <v>397</v>
      </c>
      <c r="B1218" s="83">
        <v>2020</v>
      </c>
      <c r="C1218" s="83" t="s">
        <v>370</v>
      </c>
      <c r="D1218" s="83" t="s">
        <v>297</v>
      </c>
      <c r="E1218" s="83">
        <v>0</v>
      </c>
      <c r="F1218" s="83">
        <v>0</v>
      </c>
      <c r="G1218" s="83">
        <v>0</v>
      </c>
      <c r="H1218" s="83">
        <v>327.5</v>
      </c>
      <c r="I1218" s="83">
        <v>0</v>
      </c>
      <c r="J1218" s="83">
        <v>0</v>
      </c>
      <c r="K1218" s="83">
        <v>0</v>
      </c>
      <c r="L1218" s="83">
        <v>1312.2</v>
      </c>
      <c r="M1218" s="83">
        <v>0.70909090909090899</v>
      </c>
      <c r="N1218" s="83">
        <v>0</v>
      </c>
      <c r="O1218" s="83">
        <v>0</v>
      </c>
      <c r="P1218" s="83">
        <v>0</v>
      </c>
      <c r="Q1218" s="83">
        <v>0</v>
      </c>
      <c r="R1218" s="83">
        <v>0</v>
      </c>
      <c r="S1218" s="83">
        <v>0</v>
      </c>
      <c r="T1218" s="83">
        <v>0</v>
      </c>
      <c r="U1218" s="83">
        <v>0</v>
      </c>
      <c r="V1218" s="83">
        <v>0</v>
      </c>
      <c r="W1218" s="83">
        <v>0</v>
      </c>
      <c r="X1218" s="83">
        <v>0</v>
      </c>
      <c r="Y1218" s="83">
        <v>0</v>
      </c>
      <c r="Z1218" s="83">
        <v>0</v>
      </c>
      <c r="AA1218" s="83">
        <v>1056.4895016</v>
      </c>
      <c r="AB1218" s="83">
        <v>7612050.1944401199</v>
      </c>
      <c r="AC1218" s="83">
        <v>28689</v>
      </c>
      <c r="AD1218" s="83">
        <v>0</v>
      </c>
      <c r="AE1218" s="83">
        <v>0</v>
      </c>
      <c r="AF1218" s="83">
        <v>0</v>
      </c>
      <c r="AG1218" s="83">
        <v>0</v>
      </c>
      <c r="AH1218" s="83">
        <v>0</v>
      </c>
      <c r="AI1218" s="83">
        <v>0</v>
      </c>
      <c r="AJ1218" s="83">
        <v>0</v>
      </c>
      <c r="AK1218" s="83">
        <v>0</v>
      </c>
      <c r="AL1218" s="83">
        <v>0</v>
      </c>
      <c r="AM1218" s="83">
        <v>0</v>
      </c>
      <c r="AN1218" s="83">
        <v>7641795.6839417201</v>
      </c>
      <c r="AO1218" s="83">
        <v>3.1034175900453298</v>
      </c>
      <c r="AP1218" s="83">
        <v>406.11103965613398</v>
      </c>
    </row>
    <row r="1219" spans="1:42" x14ac:dyDescent="0.2">
      <c r="A1219" s="83" t="s">
        <v>397</v>
      </c>
      <c r="B1219" s="83">
        <v>2022</v>
      </c>
      <c r="C1219" s="83" t="s">
        <v>370</v>
      </c>
      <c r="D1219" s="83" t="s">
        <v>297</v>
      </c>
      <c r="E1219" s="83">
        <v>0</v>
      </c>
      <c r="F1219" s="83">
        <v>0</v>
      </c>
      <c r="G1219" s="83">
        <v>0</v>
      </c>
      <c r="H1219" s="83">
        <v>327.5</v>
      </c>
      <c r="I1219" s="83">
        <v>0</v>
      </c>
      <c r="J1219" s="83">
        <v>0</v>
      </c>
      <c r="K1219" s="83">
        <v>0</v>
      </c>
      <c r="L1219" s="83">
        <v>1264.5999999999999</v>
      </c>
      <c r="M1219" s="83">
        <v>0.986363636363636</v>
      </c>
      <c r="N1219" s="83">
        <v>0</v>
      </c>
      <c r="O1219" s="83">
        <v>0</v>
      </c>
      <c r="P1219" s="83">
        <v>0</v>
      </c>
      <c r="Q1219" s="83">
        <v>0</v>
      </c>
      <c r="R1219" s="83">
        <v>0</v>
      </c>
      <c r="S1219" s="83">
        <v>0</v>
      </c>
      <c r="T1219" s="83">
        <v>0</v>
      </c>
      <c r="U1219" s="83">
        <v>0</v>
      </c>
      <c r="V1219" s="83">
        <v>0</v>
      </c>
      <c r="W1219" s="83">
        <v>0</v>
      </c>
      <c r="X1219" s="83">
        <v>0</v>
      </c>
      <c r="Y1219" s="83">
        <v>0</v>
      </c>
      <c r="Z1219" s="83">
        <v>0</v>
      </c>
      <c r="AA1219" s="83">
        <v>1469.6039862</v>
      </c>
      <c r="AB1219" s="83">
        <v>6329182.5938060898</v>
      </c>
      <c r="AC1219" s="83">
        <v>28689</v>
      </c>
      <c r="AD1219" s="83">
        <v>0</v>
      </c>
      <c r="AE1219" s="83">
        <v>0</v>
      </c>
      <c r="AF1219" s="83">
        <v>0</v>
      </c>
      <c r="AG1219" s="83">
        <v>0</v>
      </c>
      <c r="AH1219" s="83">
        <v>0</v>
      </c>
      <c r="AI1219" s="83">
        <v>0</v>
      </c>
      <c r="AJ1219" s="83">
        <v>0</v>
      </c>
      <c r="AK1219" s="83">
        <v>0</v>
      </c>
      <c r="AL1219" s="83">
        <v>0</v>
      </c>
      <c r="AM1219" s="83">
        <v>0</v>
      </c>
      <c r="AN1219" s="83">
        <v>6359341.1977922898</v>
      </c>
      <c r="AO1219" s="83">
        <v>2.5790589885865201</v>
      </c>
      <c r="AP1219" s="83">
        <v>405.55442904712601</v>
      </c>
    </row>
    <row r="1220" spans="1:42" x14ac:dyDescent="0.2">
      <c r="A1220" s="83" t="s">
        <v>397</v>
      </c>
      <c r="B1220" s="83">
        <v>2024</v>
      </c>
      <c r="C1220" s="83" t="s">
        <v>370</v>
      </c>
      <c r="D1220" s="83" t="s">
        <v>297</v>
      </c>
      <c r="E1220" s="83">
        <v>0</v>
      </c>
      <c r="F1220" s="83">
        <v>0</v>
      </c>
      <c r="G1220" s="83">
        <v>0</v>
      </c>
      <c r="H1220" s="83">
        <v>327.5</v>
      </c>
      <c r="I1220" s="83">
        <v>0</v>
      </c>
      <c r="J1220" s="83">
        <v>0</v>
      </c>
      <c r="K1220" s="83">
        <v>0</v>
      </c>
      <c r="L1220" s="83">
        <v>2353.2474167599999</v>
      </c>
      <c r="M1220" s="83">
        <v>2.00181818181817</v>
      </c>
      <c r="N1220" s="83">
        <v>0</v>
      </c>
      <c r="O1220" s="83">
        <v>0</v>
      </c>
      <c r="P1220" s="83">
        <v>0</v>
      </c>
      <c r="Q1220" s="83">
        <v>0</v>
      </c>
      <c r="R1220" s="83">
        <v>0</v>
      </c>
      <c r="S1220" s="83">
        <v>0</v>
      </c>
      <c r="T1220" s="83">
        <v>0</v>
      </c>
      <c r="U1220" s="83">
        <v>0</v>
      </c>
      <c r="V1220" s="83">
        <v>0</v>
      </c>
      <c r="W1220" s="83">
        <v>0</v>
      </c>
      <c r="X1220" s="83">
        <v>0</v>
      </c>
      <c r="Y1220" s="83">
        <v>0</v>
      </c>
      <c r="Z1220" s="83">
        <v>0</v>
      </c>
      <c r="AA1220" s="83">
        <v>2982.5511314400001</v>
      </c>
      <c r="AB1220" s="83">
        <v>12776532.778186901</v>
      </c>
      <c r="AC1220" s="83">
        <v>28689</v>
      </c>
      <c r="AD1220" s="83">
        <v>0</v>
      </c>
      <c r="AE1220" s="83">
        <v>0</v>
      </c>
      <c r="AF1220" s="83">
        <v>0</v>
      </c>
      <c r="AG1220" s="83">
        <v>0</v>
      </c>
      <c r="AH1220" s="83">
        <v>0</v>
      </c>
      <c r="AI1220" s="83">
        <v>0</v>
      </c>
      <c r="AJ1220" s="83">
        <v>0</v>
      </c>
      <c r="AK1220" s="83">
        <v>0</v>
      </c>
      <c r="AL1220" s="83">
        <v>0</v>
      </c>
      <c r="AM1220" s="83">
        <v>0</v>
      </c>
      <c r="AN1220" s="83">
        <v>12808204.3293184</v>
      </c>
      <c r="AO1220" s="83">
        <v>4.8023591516475301</v>
      </c>
      <c r="AP1220" s="83">
        <v>374.943983416533</v>
      </c>
    </row>
    <row r="1221" spans="1:42" x14ac:dyDescent="0.2">
      <c r="A1221" s="83" t="s">
        <v>397</v>
      </c>
      <c r="B1221" s="83">
        <v>2026</v>
      </c>
      <c r="C1221" s="83" t="s">
        <v>370</v>
      </c>
      <c r="D1221" s="83" t="s">
        <v>297</v>
      </c>
      <c r="E1221" s="83">
        <v>0</v>
      </c>
      <c r="F1221" s="83">
        <v>0</v>
      </c>
      <c r="G1221" s="83">
        <v>0</v>
      </c>
      <c r="H1221" s="83">
        <v>327.5</v>
      </c>
      <c r="I1221" s="83">
        <v>0</v>
      </c>
      <c r="J1221" s="83">
        <v>0</v>
      </c>
      <c r="K1221" s="83">
        <v>0</v>
      </c>
      <c r="L1221" s="83">
        <v>2353.2474167599999</v>
      </c>
      <c r="M1221" s="83">
        <v>9.23</v>
      </c>
      <c r="N1221" s="83">
        <v>0</v>
      </c>
      <c r="O1221" s="83">
        <v>0</v>
      </c>
      <c r="P1221" s="83">
        <v>0</v>
      </c>
      <c r="Q1221" s="83">
        <v>0</v>
      </c>
      <c r="R1221" s="83">
        <v>0</v>
      </c>
      <c r="S1221" s="83">
        <v>0</v>
      </c>
      <c r="T1221" s="83">
        <v>0</v>
      </c>
      <c r="U1221" s="83">
        <v>0</v>
      </c>
      <c r="V1221" s="83">
        <v>0</v>
      </c>
      <c r="W1221" s="83">
        <v>0</v>
      </c>
      <c r="X1221" s="83">
        <v>0</v>
      </c>
      <c r="Y1221" s="83">
        <v>0</v>
      </c>
      <c r="Z1221" s="83">
        <v>0</v>
      </c>
      <c r="AA1221" s="83">
        <v>13751.97167916</v>
      </c>
      <c r="AB1221" s="83">
        <v>12300554.114159999</v>
      </c>
      <c r="AC1221" s="83">
        <v>28689</v>
      </c>
      <c r="AD1221" s="83">
        <v>0</v>
      </c>
      <c r="AE1221" s="83">
        <v>0</v>
      </c>
      <c r="AF1221" s="83">
        <v>0</v>
      </c>
      <c r="AG1221" s="83">
        <v>0</v>
      </c>
      <c r="AH1221" s="83">
        <v>0</v>
      </c>
      <c r="AI1221" s="83">
        <v>0</v>
      </c>
      <c r="AJ1221" s="83">
        <v>0</v>
      </c>
      <c r="AK1221" s="83">
        <v>0</v>
      </c>
      <c r="AL1221" s="83">
        <v>0</v>
      </c>
      <c r="AM1221" s="83">
        <v>0</v>
      </c>
      <c r="AN1221" s="83">
        <v>12342995.0858391</v>
      </c>
      <c r="AO1221" s="83">
        <v>4.6080646609917304</v>
      </c>
      <c r="AP1221" s="83">
        <v>373.33439970971398</v>
      </c>
    </row>
    <row r="1222" spans="1:42" x14ac:dyDescent="0.2">
      <c r="A1222" s="83" t="s">
        <v>397</v>
      </c>
      <c r="B1222" s="83">
        <v>2028</v>
      </c>
      <c r="C1222" s="83" t="s">
        <v>370</v>
      </c>
      <c r="D1222" s="83" t="s">
        <v>297</v>
      </c>
      <c r="E1222" s="83">
        <v>0</v>
      </c>
      <c r="F1222" s="83">
        <v>0</v>
      </c>
      <c r="G1222" s="83">
        <v>0</v>
      </c>
      <c r="H1222" s="83">
        <v>327.5</v>
      </c>
      <c r="I1222" s="83">
        <v>0</v>
      </c>
      <c r="J1222" s="83">
        <v>0</v>
      </c>
      <c r="K1222" s="83">
        <v>0</v>
      </c>
      <c r="L1222" s="83">
        <v>2353.2474167599999</v>
      </c>
      <c r="M1222" s="83">
        <v>21.8190909090909</v>
      </c>
      <c r="N1222" s="83">
        <v>0</v>
      </c>
      <c r="O1222" s="83">
        <v>0</v>
      </c>
      <c r="P1222" s="83">
        <v>0</v>
      </c>
      <c r="Q1222" s="83">
        <v>0</v>
      </c>
      <c r="R1222" s="83">
        <v>0</v>
      </c>
      <c r="S1222" s="83">
        <v>0</v>
      </c>
      <c r="T1222" s="83">
        <v>0</v>
      </c>
      <c r="U1222" s="83">
        <v>0</v>
      </c>
      <c r="V1222" s="83">
        <v>0</v>
      </c>
      <c r="W1222" s="83">
        <v>0</v>
      </c>
      <c r="X1222" s="83">
        <v>0</v>
      </c>
      <c r="Y1222" s="83">
        <v>0</v>
      </c>
      <c r="Z1222" s="83">
        <v>0</v>
      </c>
      <c r="AA1222" s="83">
        <v>32508.723753720002</v>
      </c>
      <c r="AB1222" s="83">
        <v>12138002.199401001</v>
      </c>
      <c r="AC1222" s="83">
        <v>28689</v>
      </c>
      <c r="AD1222" s="83">
        <v>0</v>
      </c>
      <c r="AE1222" s="83">
        <v>0</v>
      </c>
      <c r="AF1222" s="83">
        <v>0</v>
      </c>
      <c r="AG1222" s="83">
        <v>0</v>
      </c>
      <c r="AH1222" s="83">
        <v>0</v>
      </c>
      <c r="AI1222" s="83">
        <v>0</v>
      </c>
      <c r="AJ1222" s="83">
        <v>0</v>
      </c>
      <c r="AK1222" s="83">
        <v>0</v>
      </c>
      <c r="AL1222" s="83">
        <v>0</v>
      </c>
      <c r="AM1222" s="83">
        <v>0</v>
      </c>
      <c r="AN1222" s="83">
        <v>12199199.923154701</v>
      </c>
      <c r="AO1222" s="83">
        <v>4.54171096938712</v>
      </c>
      <c r="AP1222" s="83">
        <v>372.29580611812798</v>
      </c>
    </row>
    <row r="1223" spans="1:42" x14ac:dyDescent="0.2">
      <c r="A1223" s="83" t="s">
        <v>397</v>
      </c>
      <c r="B1223" s="83">
        <v>2030</v>
      </c>
      <c r="C1223" s="83" t="s">
        <v>370</v>
      </c>
      <c r="D1223" s="83" t="s">
        <v>297</v>
      </c>
      <c r="E1223" s="83">
        <v>0</v>
      </c>
      <c r="F1223" s="83">
        <v>0</v>
      </c>
      <c r="G1223" s="83">
        <v>0</v>
      </c>
      <c r="H1223" s="83">
        <v>327.5</v>
      </c>
      <c r="I1223" s="83">
        <v>6621.86351476242</v>
      </c>
      <c r="J1223" s="83">
        <v>0</v>
      </c>
      <c r="K1223" s="83">
        <v>0</v>
      </c>
      <c r="L1223" s="83">
        <v>2353.2474167599999</v>
      </c>
      <c r="M1223" s="83">
        <v>40.445454545454503</v>
      </c>
      <c r="N1223" s="83">
        <v>0</v>
      </c>
      <c r="O1223" s="83">
        <v>0</v>
      </c>
      <c r="P1223" s="83">
        <v>1200.8376516789799</v>
      </c>
      <c r="Q1223" s="83">
        <v>0</v>
      </c>
      <c r="R1223" s="83">
        <v>0</v>
      </c>
      <c r="S1223" s="83">
        <v>0</v>
      </c>
      <c r="T1223" s="83">
        <v>0</v>
      </c>
      <c r="U1223" s="83">
        <v>0</v>
      </c>
      <c r="V1223" s="83">
        <v>3099372.6957832798</v>
      </c>
      <c r="W1223" s="83">
        <v>0</v>
      </c>
      <c r="X1223" s="83">
        <v>0</v>
      </c>
      <c r="Y1223" s="83">
        <v>0</v>
      </c>
      <c r="Z1223" s="83">
        <v>0</v>
      </c>
      <c r="AA1223" s="83">
        <v>60260.535802799997</v>
      </c>
      <c r="AB1223" s="83">
        <v>12459808.999400999</v>
      </c>
      <c r="AC1223" s="83">
        <v>28689</v>
      </c>
      <c r="AD1223" s="83">
        <v>0</v>
      </c>
      <c r="AE1223" s="83">
        <v>0</v>
      </c>
      <c r="AF1223" s="83">
        <v>0</v>
      </c>
      <c r="AG1223" s="83">
        <v>0</v>
      </c>
      <c r="AH1223" s="83">
        <v>0</v>
      </c>
      <c r="AI1223" s="83">
        <v>13880769.5461368</v>
      </c>
      <c r="AJ1223" s="83">
        <v>0</v>
      </c>
      <c r="AK1223" s="83">
        <v>0</v>
      </c>
      <c r="AL1223" s="83">
        <v>0</v>
      </c>
      <c r="AM1223" s="83">
        <v>0</v>
      </c>
      <c r="AN1223" s="83">
        <v>29528900.777123898</v>
      </c>
      <c r="AO1223" s="83">
        <v>4.67307250514712</v>
      </c>
      <c r="AP1223" s="83">
        <v>158.254197825316</v>
      </c>
    </row>
    <row r="1224" spans="1:42" x14ac:dyDescent="0.2">
      <c r="A1224" s="83" t="s">
        <v>397</v>
      </c>
      <c r="B1224" s="83">
        <v>2032</v>
      </c>
      <c r="C1224" s="83" t="s">
        <v>370</v>
      </c>
      <c r="D1224" s="83" t="s">
        <v>297</v>
      </c>
      <c r="E1224" s="83">
        <v>0</v>
      </c>
      <c r="F1224" s="83">
        <v>0</v>
      </c>
      <c r="G1224" s="83">
        <v>0</v>
      </c>
      <c r="H1224" s="83">
        <v>327.5</v>
      </c>
      <c r="I1224" s="83">
        <v>6621.86351476242</v>
      </c>
      <c r="J1224" s="83">
        <v>0</v>
      </c>
      <c r="K1224" s="83">
        <v>0</v>
      </c>
      <c r="L1224" s="83">
        <v>3591.7870381165599</v>
      </c>
      <c r="M1224" s="83">
        <v>49.7872727272727</v>
      </c>
      <c r="N1224" s="83">
        <v>0</v>
      </c>
      <c r="O1224" s="83">
        <v>0</v>
      </c>
      <c r="P1224" s="83">
        <v>1201.3101739261101</v>
      </c>
      <c r="Q1224" s="83">
        <v>0</v>
      </c>
      <c r="R1224" s="83">
        <v>0</v>
      </c>
      <c r="S1224" s="83">
        <v>0</v>
      </c>
      <c r="T1224" s="83">
        <v>0</v>
      </c>
      <c r="U1224" s="83">
        <v>0</v>
      </c>
      <c r="V1224" s="83">
        <v>1217436.4350948101</v>
      </c>
      <c r="W1224" s="83">
        <v>0</v>
      </c>
      <c r="X1224" s="83">
        <v>0</v>
      </c>
      <c r="Y1224" s="83">
        <v>0</v>
      </c>
      <c r="Z1224" s="83">
        <v>0</v>
      </c>
      <c r="AA1224" s="83">
        <v>74179.107749520001</v>
      </c>
      <c r="AB1224" s="83">
        <v>20946626.852040999</v>
      </c>
      <c r="AC1224" s="83">
        <v>28689</v>
      </c>
      <c r="AD1224" s="83">
        <v>0</v>
      </c>
      <c r="AE1224" s="83">
        <v>0</v>
      </c>
      <c r="AF1224" s="83">
        <v>0</v>
      </c>
      <c r="AG1224" s="83">
        <v>0</v>
      </c>
      <c r="AH1224" s="83">
        <v>0</v>
      </c>
      <c r="AI1224" s="83">
        <v>15887482.1082993</v>
      </c>
      <c r="AJ1224" s="83">
        <v>0</v>
      </c>
      <c r="AK1224" s="83">
        <v>0</v>
      </c>
      <c r="AL1224" s="83">
        <v>0</v>
      </c>
      <c r="AM1224" s="83">
        <v>0</v>
      </c>
      <c r="AN1224" s="83">
        <v>38154413.503184602</v>
      </c>
      <c r="AO1224" s="83">
        <v>7.6768605324978996</v>
      </c>
      <c r="AP1224" s="83">
        <v>201.205046222427</v>
      </c>
    </row>
    <row r="1225" spans="1:42" x14ac:dyDescent="0.2">
      <c r="A1225" s="83" t="s">
        <v>397</v>
      </c>
      <c r="B1225" s="83">
        <v>2034</v>
      </c>
      <c r="C1225" s="83" t="s">
        <v>370</v>
      </c>
      <c r="D1225" s="83" t="s">
        <v>297</v>
      </c>
      <c r="E1225" s="83">
        <v>0</v>
      </c>
      <c r="F1225" s="83">
        <v>0</v>
      </c>
      <c r="G1225" s="83">
        <v>0</v>
      </c>
      <c r="H1225" s="83">
        <v>327.5</v>
      </c>
      <c r="I1225" s="83">
        <v>6621.86351476242</v>
      </c>
      <c r="J1225" s="83">
        <v>0</v>
      </c>
      <c r="K1225" s="83">
        <v>0</v>
      </c>
      <c r="L1225" s="83">
        <v>4003.84384669877</v>
      </c>
      <c r="M1225" s="83">
        <v>55.517272727272697</v>
      </c>
      <c r="N1225" s="83">
        <v>0</v>
      </c>
      <c r="O1225" s="83">
        <v>0</v>
      </c>
      <c r="P1225" s="83">
        <v>1202.7160739261101</v>
      </c>
      <c r="Q1225" s="83">
        <v>0</v>
      </c>
      <c r="R1225" s="83">
        <v>0</v>
      </c>
      <c r="S1225" s="83">
        <v>0</v>
      </c>
      <c r="T1225" s="83">
        <v>0</v>
      </c>
      <c r="U1225" s="83">
        <v>0</v>
      </c>
      <c r="V1225" s="83">
        <v>1227193.5299172599</v>
      </c>
      <c r="W1225" s="83">
        <v>0</v>
      </c>
      <c r="X1225" s="83">
        <v>0</v>
      </c>
      <c r="Y1225" s="83">
        <v>0</v>
      </c>
      <c r="Z1225" s="83">
        <v>0</v>
      </c>
      <c r="AA1225" s="83">
        <v>82354.149197771898</v>
      </c>
      <c r="AB1225" s="83">
        <v>23958136.225173201</v>
      </c>
      <c r="AC1225" s="83">
        <v>28689</v>
      </c>
      <c r="AD1225" s="83">
        <v>0</v>
      </c>
      <c r="AE1225" s="83">
        <v>0</v>
      </c>
      <c r="AF1225" s="83">
        <v>0</v>
      </c>
      <c r="AG1225" s="83">
        <v>0</v>
      </c>
      <c r="AH1225" s="83">
        <v>0</v>
      </c>
      <c r="AI1225" s="83">
        <v>15666554.6463836</v>
      </c>
      <c r="AJ1225" s="83">
        <v>0</v>
      </c>
      <c r="AK1225" s="83">
        <v>0</v>
      </c>
      <c r="AL1225" s="83">
        <v>0</v>
      </c>
      <c r="AM1225" s="83">
        <v>0</v>
      </c>
      <c r="AN1225" s="83">
        <v>40962927.550671801</v>
      </c>
      <c r="AO1225" s="83">
        <v>8.7522545316122997</v>
      </c>
      <c r="AP1225" s="83">
        <v>213.66281794155401</v>
      </c>
    </row>
    <row r="1226" spans="1:42" x14ac:dyDescent="0.2">
      <c r="A1226" s="83" t="s">
        <v>397</v>
      </c>
      <c r="B1226" s="83">
        <v>2036</v>
      </c>
      <c r="C1226" s="83" t="s">
        <v>370</v>
      </c>
      <c r="D1226" s="83" t="s">
        <v>297</v>
      </c>
      <c r="E1226" s="83">
        <v>0</v>
      </c>
      <c r="F1226" s="83">
        <v>0</v>
      </c>
      <c r="G1226" s="83">
        <v>0</v>
      </c>
      <c r="H1226" s="83">
        <v>327.5</v>
      </c>
      <c r="I1226" s="83">
        <v>6621.86351476242</v>
      </c>
      <c r="J1226" s="83">
        <v>0</v>
      </c>
      <c r="K1226" s="83">
        <v>0</v>
      </c>
      <c r="L1226" s="83">
        <v>4003.84384669877</v>
      </c>
      <c r="M1226" s="83">
        <v>60.476363636363601</v>
      </c>
      <c r="N1226" s="83">
        <v>0</v>
      </c>
      <c r="O1226" s="83">
        <v>0</v>
      </c>
      <c r="P1226" s="83">
        <v>1204.8169152135099</v>
      </c>
      <c r="Q1226" s="83">
        <v>0</v>
      </c>
      <c r="R1226" s="83">
        <v>0</v>
      </c>
      <c r="S1226" s="83">
        <v>0</v>
      </c>
      <c r="T1226" s="83">
        <v>0</v>
      </c>
      <c r="U1226" s="83">
        <v>0</v>
      </c>
      <c r="V1226" s="83">
        <v>1196953.83293299</v>
      </c>
      <c r="W1226" s="83">
        <v>0</v>
      </c>
      <c r="X1226" s="83">
        <v>0</v>
      </c>
      <c r="Y1226" s="83">
        <v>0</v>
      </c>
      <c r="Z1226" s="83">
        <v>0</v>
      </c>
      <c r="AA1226" s="83">
        <v>89763.984918727394</v>
      </c>
      <c r="AB1226" s="83">
        <v>24032889.4944137</v>
      </c>
      <c r="AC1226" s="83">
        <v>28689</v>
      </c>
      <c r="AD1226" s="83">
        <v>0</v>
      </c>
      <c r="AE1226" s="83">
        <v>0</v>
      </c>
      <c r="AF1226" s="83">
        <v>0</v>
      </c>
      <c r="AG1226" s="83">
        <v>0</v>
      </c>
      <c r="AH1226" s="83">
        <v>0</v>
      </c>
      <c r="AI1226" s="83">
        <v>15447595.4332927</v>
      </c>
      <c r="AJ1226" s="83">
        <v>0</v>
      </c>
      <c r="AK1226" s="83">
        <v>0</v>
      </c>
      <c r="AL1226" s="83">
        <v>0</v>
      </c>
      <c r="AM1226" s="83">
        <v>0</v>
      </c>
      <c r="AN1226" s="83">
        <v>40795891.745558098</v>
      </c>
      <c r="AO1226" s="83">
        <v>8.7820511847315696</v>
      </c>
      <c r="AP1226" s="83">
        <v>215.26802844523499</v>
      </c>
    </row>
    <row r="1227" spans="1:42" x14ac:dyDescent="0.2">
      <c r="A1227" s="83" t="s">
        <v>397</v>
      </c>
      <c r="B1227" s="83">
        <v>2038</v>
      </c>
      <c r="C1227" s="83" t="s">
        <v>370</v>
      </c>
      <c r="D1227" s="83" t="s">
        <v>297</v>
      </c>
      <c r="E1227" s="83">
        <v>0</v>
      </c>
      <c r="F1227" s="83">
        <v>0</v>
      </c>
      <c r="G1227" s="83">
        <v>0</v>
      </c>
      <c r="H1227" s="83">
        <v>327.5</v>
      </c>
      <c r="I1227" s="83">
        <v>6621.86351476242</v>
      </c>
      <c r="J1227" s="83">
        <v>0</v>
      </c>
      <c r="K1227" s="83">
        <v>0</v>
      </c>
      <c r="L1227" s="83">
        <v>4302.1195569023703</v>
      </c>
      <c r="M1227" s="83">
        <v>65.4136363636364</v>
      </c>
      <c r="N1227" s="83">
        <v>0</v>
      </c>
      <c r="O1227" s="83">
        <v>0</v>
      </c>
      <c r="P1227" s="83">
        <v>1208.27643583896</v>
      </c>
      <c r="Q1227" s="83">
        <v>0</v>
      </c>
      <c r="R1227" s="83">
        <v>0</v>
      </c>
      <c r="S1227" s="83">
        <v>0</v>
      </c>
      <c r="T1227" s="83">
        <v>0</v>
      </c>
      <c r="U1227" s="83">
        <v>0</v>
      </c>
      <c r="V1227" s="83">
        <v>1135276.8207462099</v>
      </c>
      <c r="W1227" s="83">
        <v>0</v>
      </c>
      <c r="X1227" s="83">
        <v>0</v>
      </c>
      <c r="Y1227" s="83">
        <v>0</v>
      </c>
      <c r="Z1227" s="83">
        <v>0</v>
      </c>
      <c r="AA1227" s="83">
        <v>97368.247999686399</v>
      </c>
      <c r="AB1227" s="83">
        <v>25476607.750897601</v>
      </c>
      <c r="AC1227" s="83">
        <v>28689</v>
      </c>
      <c r="AD1227" s="83">
        <v>0</v>
      </c>
      <c r="AE1227" s="83">
        <v>0</v>
      </c>
      <c r="AF1227" s="83">
        <v>0</v>
      </c>
      <c r="AG1227" s="83">
        <v>0</v>
      </c>
      <c r="AH1227" s="83">
        <v>0</v>
      </c>
      <c r="AI1227" s="83">
        <v>15233291.668545799</v>
      </c>
      <c r="AJ1227" s="83">
        <v>0</v>
      </c>
      <c r="AK1227" s="83">
        <v>0</v>
      </c>
      <c r="AL1227" s="83">
        <v>0</v>
      </c>
      <c r="AM1227" s="83">
        <v>0</v>
      </c>
      <c r="AN1227" s="83">
        <v>41971233.488189302</v>
      </c>
      <c r="AO1227" s="83">
        <v>9.2905959571944603</v>
      </c>
      <c r="AP1227" s="83">
        <v>221.356276312651</v>
      </c>
    </row>
    <row r="1228" spans="1:42" x14ac:dyDescent="0.2">
      <c r="A1228" s="83" t="s">
        <v>397</v>
      </c>
      <c r="B1228" s="83">
        <v>2040</v>
      </c>
      <c r="C1228" s="83" t="s">
        <v>370</v>
      </c>
      <c r="D1228" s="83" t="s">
        <v>297</v>
      </c>
      <c r="E1228" s="83">
        <v>0</v>
      </c>
      <c r="F1228" s="83">
        <v>0</v>
      </c>
      <c r="G1228" s="83">
        <v>0</v>
      </c>
      <c r="H1228" s="83">
        <v>327.5</v>
      </c>
      <c r="I1228" s="83">
        <v>6621.86351476242</v>
      </c>
      <c r="J1228" s="83">
        <v>0</v>
      </c>
      <c r="K1228" s="83">
        <v>0</v>
      </c>
      <c r="L1228" s="83">
        <v>5165.5853777994998</v>
      </c>
      <c r="M1228" s="83">
        <v>70.4345454545454</v>
      </c>
      <c r="N1228" s="83">
        <v>0</v>
      </c>
      <c r="O1228" s="83">
        <v>0</v>
      </c>
      <c r="P1228" s="83">
        <v>1211.2548387562099</v>
      </c>
      <c r="Q1228" s="83">
        <v>0</v>
      </c>
      <c r="R1228" s="83">
        <v>0</v>
      </c>
      <c r="S1228" s="83">
        <v>0</v>
      </c>
      <c r="T1228" s="83">
        <v>0</v>
      </c>
      <c r="U1228" s="83">
        <v>0</v>
      </c>
      <c r="V1228" s="83">
        <v>1367563.2072101799</v>
      </c>
      <c r="W1228" s="83">
        <v>0</v>
      </c>
      <c r="X1228" s="83">
        <v>0</v>
      </c>
      <c r="Y1228" s="83">
        <v>0</v>
      </c>
      <c r="Z1228" s="83">
        <v>0</v>
      </c>
      <c r="AA1228" s="83">
        <v>104049.91187816</v>
      </c>
      <c r="AB1228" s="83">
        <v>31089243.535604302</v>
      </c>
      <c r="AC1228" s="83">
        <v>28689</v>
      </c>
      <c r="AD1228" s="83">
        <v>0</v>
      </c>
      <c r="AE1228" s="83">
        <v>0</v>
      </c>
      <c r="AF1228" s="83">
        <v>0</v>
      </c>
      <c r="AG1228" s="83">
        <v>0</v>
      </c>
      <c r="AH1228" s="83">
        <v>0</v>
      </c>
      <c r="AI1228" s="83">
        <v>15020599.2103009</v>
      </c>
      <c r="AJ1228" s="83">
        <v>0</v>
      </c>
      <c r="AK1228" s="83">
        <v>0</v>
      </c>
      <c r="AL1228" s="83">
        <v>0</v>
      </c>
      <c r="AM1228" s="83">
        <v>0</v>
      </c>
      <c r="AN1228" s="83">
        <v>47610144.864993498</v>
      </c>
      <c r="AO1228" s="83">
        <v>11.298082480660399</v>
      </c>
      <c r="AP1228" s="83">
        <v>237.30409795429</v>
      </c>
    </row>
    <row r="1229" spans="1:42" x14ac:dyDescent="0.2">
      <c r="A1229" s="83" t="s">
        <v>397</v>
      </c>
      <c r="B1229" s="83">
        <v>2042</v>
      </c>
      <c r="C1229" s="83" t="s">
        <v>370</v>
      </c>
      <c r="D1229" s="83" t="s">
        <v>297</v>
      </c>
      <c r="E1229" s="83">
        <v>0</v>
      </c>
      <c r="F1229" s="83">
        <v>0</v>
      </c>
      <c r="G1229" s="83">
        <v>0</v>
      </c>
      <c r="H1229" s="83">
        <v>327.5</v>
      </c>
      <c r="I1229" s="83">
        <v>6621.86351476242</v>
      </c>
      <c r="J1229" s="83">
        <v>0</v>
      </c>
      <c r="K1229" s="83">
        <v>0</v>
      </c>
      <c r="L1229" s="83">
        <v>5659.6432097608304</v>
      </c>
      <c r="M1229" s="83">
        <v>76.068181818181799</v>
      </c>
      <c r="N1229" s="83">
        <v>0</v>
      </c>
      <c r="O1229" s="83">
        <v>0</v>
      </c>
      <c r="P1229" s="83">
        <v>1219.0429637562099</v>
      </c>
      <c r="Q1229" s="83">
        <v>0</v>
      </c>
      <c r="R1229" s="83">
        <v>0</v>
      </c>
      <c r="S1229" s="83">
        <v>0</v>
      </c>
      <c r="T1229" s="83">
        <v>0</v>
      </c>
      <c r="U1229" s="83">
        <v>0</v>
      </c>
      <c r="V1229" s="83">
        <v>1506881.6144503299</v>
      </c>
      <c r="W1229" s="83">
        <v>0</v>
      </c>
      <c r="X1229" s="83">
        <v>0</v>
      </c>
      <c r="Y1229" s="83">
        <v>0</v>
      </c>
      <c r="Z1229" s="83">
        <v>0</v>
      </c>
      <c r="AA1229" s="83">
        <v>113334.077184999</v>
      </c>
      <c r="AB1229" s="83">
        <v>33513411.133053001</v>
      </c>
      <c r="AC1229" s="83">
        <v>28689</v>
      </c>
      <c r="AD1229" s="83">
        <v>0</v>
      </c>
      <c r="AE1229" s="83">
        <v>0</v>
      </c>
      <c r="AF1229" s="83">
        <v>0</v>
      </c>
      <c r="AG1229" s="83">
        <v>0</v>
      </c>
      <c r="AH1229" s="83">
        <v>0</v>
      </c>
      <c r="AI1229" s="83">
        <v>14811129.365059599</v>
      </c>
      <c r="AJ1229" s="83">
        <v>0</v>
      </c>
      <c r="AK1229" s="83">
        <v>0</v>
      </c>
      <c r="AL1229" s="83">
        <v>0</v>
      </c>
      <c r="AM1229" s="83">
        <v>0</v>
      </c>
      <c r="AN1229" s="83">
        <v>49973445.189747997</v>
      </c>
      <c r="AO1229" s="83">
        <v>12.128885351433</v>
      </c>
      <c r="AP1229" s="83">
        <v>242.706607586887</v>
      </c>
    </row>
    <row r="1230" spans="1:42" x14ac:dyDescent="0.2">
      <c r="A1230" s="83" t="s">
        <v>397</v>
      </c>
      <c r="B1230" s="83">
        <v>2044</v>
      </c>
      <c r="C1230" s="83" t="s">
        <v>370</v>
      </c>
      <c r="D1230" s="83" t="s">
        <v>297</v>
      </c>
      <c r="E1230" s="83">
        <v>0</v>
      </c>
      <c r="F1230" s="83">
        <v>0</v>
      </c>
      <c r="G1230" s="83">
        <v>0</v>
      </c>
      <c r="H1230" s="83">
        <v>327.5</v>
      </c>
      <c r="I1230" s="83">
        <v>6621.86351476242</v>
      </c>
      <c r="J1230" s="83">
        <v>0</v>
      </c>
      <c r="K1230" s="83">
        <v>0</v>
      </c>
      <c r="L1230" s="83">
        <v>5800.9672756986001</v>
      </c>
      <c r="M1230" s="83">
        <v>81.687272727272699</v>
      </c>
      <c r="N1230" s="83">
        <v>0</v>
      </c>
      <c r="O1230" s="83">
        <v>0</v>
      </c>
      <c r="P1230" s="83">
        <v>1224.4782224830899</v>
      </c>
      <c r="Q1230" s="83">
        <v>0</v>
      </c>
      <c r="R1230" s="83">
        <v>0</v>
      </c>
      <c r="S1230" s="83">
        <v>0</v>
      </c>
      <c r="T1230" s="83">
        <v>0</v>
      </c>
      <c r="U1230" s="83">
        <v>0</v>
      </c>
      <c r="V1230" s="83">
        <v>1403636.4597316999</v>
      </c>
      <c r="W1230" s="83">
        <v>0</v>
      </c>
      <c r="X1230" s="83">
        <v>0</v>
      </c>
      <c r="Y1230" s="83">
        <v>0</v>
      </c>
      <c r="Z1230" s="83">
        <v>0</v>
      </c>
      <c r="AA1230" s="83">
        <v>121707.59058432</v>
      </c>
      <c r="AB1230" s="83">
        <v>34471291.369752802</v>
      </c>
      <c r="AC1230" s="83">
        <v>28689</v>
      </c>
      <c r="AD1230" s="83">
        <v>0</v>
      </c>
      <c r="AE1230" s="83">
        <v>0</v>
      </c>
      <c r="AF1230" s="83">
        <v>0</v>
      </c>
      <c r="AG1230" s="83">
        <v>0</v>
      </c>
      <c r="AH1230" s="83">
        <v>0</v>
      </c>
      <c r="AI1230" s="83">
        <v>14603270.826320199</v>
      </c>
      <c r="AJ1230" s="83">
        <v>0</v>
      </c>
      <c r="AK1230" s="83">
        <v>0</v>
      </c>
      <c r="AL1230" s="83">
        <v>0</v>
      </c>
      <c r="AM1230" s="83">
        <v>0</v>
      </c>
      <c r="AN1230" s="83">
        <v>50628595.246389002</v>
      </c>
      <c r="AO1230" s="83">
        <v>12.4719022641951</v>
      </c>
      <c r="AP1230" s="83">
        <v>246.341068787301</v>
      </c>
    </row>
    <row r="1231" spans="1:42" x14ac:dyDescent="0.2">
      <c r="A1231" s="83" t="s">
        <v>397</v>
      </c>
      <c r="B1231" s="83">
        <v>2046</v>
      </c>
      <c r="C1231" s="83" t="s">
        <v>370</v>
      </c>
      <c r="D1231" s="83" t="s">
        <v>297</v>
      </c>
      <c r="E1231" s="83">
        <v>0</v>
      </c>
      <c r="F1231" s="83">
        <v>0</v>
      </c>
      <c r="G1231" s="83">
        <v>0</v>
      </c>
      <c r="H1231" s="83">
        <v>327.5</v>
      </c>
      <c r="I1231" s="83">
        <v>8789.9009076482798</v>
      </c>
      <c r="J1231" s="83">
        <v>0</v>
      </c>
      <c r="K1231" s="83">
        <v>0</v>
      </c>
      <c r="L1231" s="83">
        <v>6557.8995805743898</v>
      </c>
      <c r="M1231" s="83">
        <v>87.570909090909097</v>
      </c>
      <c r="N1231" s="83">
        <v>0</v>
      </c>
      <c r="O1231" s="83">
        <v>0</v>
      </c>
      <c r="P1231" s="83">
        <v>684.27936821337698</v>
      </c>
      <c r="Q1231" s="83">
        <v>0</v>
      </c>
      <c r="R1231" s="83">
        <v>0</v>
      </c>
      <c r="S1231" s="83">
        <v>0</v>
      </c>
      <c r="T1231" s="83">
        <v>0</v>
      </c>
      <c r="U1231" s="83">
        <v>0</v>
      </c>
      <c r="V1231" s="83">
        <v>1144482.70390689</v>
      </c>
      <c r="W1231" s="83">
        <v>0</v>
      </c>
      <c r="X1231" s="83">
        <v>0</v>
      </c>
      <c r="Y1231" s="83">
        <v>0</v>
      </c>
      <c r="Z1231" s="83">
        <v>0</v>
      </c>
      <c r="AA1231" s="83">
        <v>130473.74450016</v>
      </c>
      <c r="AB1231" s="83">
        <v>34655149.9850097</v>
      </c>
      <c r="AC1231" s="83">
        <v>28689</v>
      </c>
      <c r="AD1231" s="83">
        <v>0</v>
      </c>
      <c r="AE1231" s="83">
        <v>0</v>
      </c>
      <c r="AF1231" s="83">
        <v>0</v>
      </c>
      <c r="AG1231" s="83">
        <v>0</v>
      </c>
      <c r="AH1231" s="83">
        <v>0</v>
      </c>
      <c r="AI1231" s="83">
        <v>19609783.6612188</v>
      </c>
      <c r="AJ1231" s="83">
        <v>0</v>
      </c>
      <c r="AK1231" s="83">
        <v>0</v>
      </c>
      <c r="AL1231" s="83">
        <v>0</v>
      </c>
      <c r="AM1231" s="83">
        <v>0</v>
      </c>
      <c r="AN1231" s="83">
        <v>55568579.094635598</v>
      </c>
      <c r="AO1231" s="83">
        <v>12.522172140149101</v>
      </c>
      <c r="AP1231" s="83">
        <v>225.346272015041</v>
      </c>
    </row>
    <row r="1232" spans="1:42" x14ac:dyDescent="0.2">
      <c r="A1232" s="83" t="s">
        <v>397</v>
      </c>
      <c r="B1232" s="83">
        <v>2048</v>
      </c>
      <c r="C1232" s="83" t="s">
        <v>370</v>
      </c>
      <c r="D1232" s="83" t="s">
        <v>297</v>
      </c>
      <c r="E1232" s="83">
        <v>0</v>
      </c>
      <c r="F1232" s="83">
        <v>0</v>
      </c>
      <c r="G1232" s="83">
        <v>0</v>
      </c>
      <c r="H1232" s="83">
        <v>327.5</v>
      </c>
      <c r="I1232" s="83">
        <v>8789.9009076482798</v>
      </c>
      <c r="J1232" s="83">
        <v>0</v>
      </c>
      <c r="K1232" s="83">
        <v>0</v>
      </c>
      <c r="L1232" s="83">
        <v>7052.0716096041497</v>
      </c>
      <c r="M1232" s="83">
        <v>92.885454545454493</v>
      </c>
      <c r="N1232" s="83">
        <v>0</v>
      </c>
      <c r="O1232" s="83">
        <v>0</v>
      </c>
      <c r="P1232" s="83">
        <v>693.22484596624599</v>
      </c>
      <c r="Q1232" s="83">
        <v>0</v>
      </c>
      <c r="R1232" s="83">
        <v>0</v>
      </c>
      <c r="S1232" s="83">
        <v>0</v>
      </c>
      <c r="T1232" s="83">
        <v>0</v>
      </c>
      <c r="U1232" s="83">
        <v>0</v>
      </c>
      <c r="V1232" s="83">
        <v>505357.64303804003</v>
      </c>
      <c r="W1232" s="83">
        <v>0</v>
      </c>
      <c r="X1232" s="83">
        <v>0</v>
      </c>
      <c r="Y1232" s="83">
        <v>0</v>
      </c>
      <c r="Z1232" s="83">
        <v>0</v>
      </c>
      <c r="AA1232" s="83">
        <v>138391.99786728001</v>
      </c>
      <c r="AB1232" s="83">
        <v>35279541.933481798</v>
      </c>
      <c r="AC1232" s="83">
        <v>28689</v>
      </c>
      <c r="AD1232" s="83">
        <v>0</v>
      </c>
      <c r="AE1232" s="83">
        <v>0</v>
      </c>
      <c r="AF1232" s="83">
        <v>0</v>
      </c>
      <c r="AG1232" s="83">
        <v>0</v>
      </c>
      <c r="AH1232" s="83">
        <v>0</v>
      </c>
      <c r="AI1232" s="83">
        <v>19426057.9033367</v>
      </c>
      <c r="AJ1232" s="83">
        <v>0</v>
      </c>
      <c r="AK1232" s="83">
        <v>0</v>
      </c>
      <c r="AL1232" s="83">
        <v>0</v>
      </c>
      <c r="AM1232" s="83">
        <v>0</v>
      </c>
      <c r="AN1232" s="83">
        <v>55378038.4777238</v>
      </c>
      <c r="AO1232" s="83">
        <v>12.741713218757599</v>
      </c>
      <c r="AP1232" s="83">
        <v>230.086033543479</v>
      </c>
    </row>
    <row r="1233" spans="1:42" x14ac:dyDescent="0.2">
      <c r="A1233" s="83" t="s">
        <v>397</v>
      </c>
      <c r="B1233" s="83">
        <v>2050</v>
      </c>
      <c r="C1233" s="83" t="s">
        <v>370</v>
      </c>
      <c r="D1233" s="83" t="s">
        <v>297</v>
      </c>
      <c r="E1233" s="83">
        <v>0</v>
      </c>
      <c r="F1233" s="83">
        <v>0</v>
      </c>
      <c r="G1233" s="83">
        <v>0</v>
      </c>
      <c r="H1233" s="83">
        <v>230.5</v>
      </c>
      <c r="I1233" s="83">
        <v>8789.9009076482798</v>
      </c>
      <c r="J1233" s="83">
        <v>0</v>
      </c>
      <c r="K1233" s="83">
        <v>0</v>
      </c>
      <c r="L1233" s="83">
        <v>7179.2135224977701</v>
      </c>
      <c r="M1233" s="83">
        <v>99.938181818181803</v>
      </c>
      <c r="N1233" s="83">
        <v>0</v>
      </c>
      <c r="O1233" s="83">
        <v>0</v>
      </c>
      <c r="P1233" s="83">
        <v>699.03280144943199</v>
      </c>
      <c r="Q1233" s="83">
        <v>0</v>
      </c>
      <c r="R1233" s="83">
        <v>0</v>
      </c>
      <c r="S1233" s="83">
        <v>0</v>
      </c>
      <c r="T1233" s="83">
        <v>0</v>
      </c>
      <c r="U1233" s="83">
        <v>0</v>
      </c>
      <c r="V1233" s="83">
        <v>226594.61784483699</v>
      </c>
      <c r="W1233" s="83">
        <v>0</v>
      </c>
      <c r="X1233" s="83">
        <v>0</v>
      </c>
      <c r="Y1233" s="83">
        <v>0</v>
      </c>
      <c r="Z1233" s="83">
        <v>0</v>
      </c>
      <c r="AA1233" s="83">
        <v>148900.00498704001</v>
      </c>
      <c r="AB1233" s="83">
        <v>34703457.654386103</v>
      </c>
      <c r="AC1233" s="83">
        <v>20191.8</v>
      </c>
      <c r="AD1233" s="83">
        <v>0</v>
      </c>
      <c r="AE1233" s="83">
        <v>0</v>
      </c>
      <c r="AF1233" s="83">
        <v>0</v>
      </c>
      <c r="AG1233" s="83">
        <v>0</v>
      </c>
      <c r="AH1233" s="83">
        <v>0</v>
      </c>
      <c r="AI1233" s="83">
        <v>19155237.4037879</v>
      </c>
      <c r="AJ1233" s="83">
        <v>0</v>
      </c>
      <c r="AK1233" s="83">
        <v>0</v>
      </c>
      <c r="AL1233" s="83">
        <v>0</v>
      </c>
      <c r="AM1233" s="83">
        <v>0</v>
      </c>
      <c r="AN1233" s="83">
        <v>54254381.481005996</v>
      </c>
      <c r="AO1233" s="83">
        <v>12.517711962403199</v>
      </c>
      <c r="AP1233" s="83">
        <v>230.72260010531201</v>
      </c>
    </row>
    <row r="1234" spans="1:42" x14ac:dyDescent="0.2">
      <c r="A1234" s="83" t="s">
        <v>398</v>
      </c>
      <c r="B1234" s="83">
        <v>2020</v>
      </c>
      <c r="C1234" s="83" t="s">
        <v>399</v>
      </c>
      <c r="D1234" s="83" t="s">
        <v>297</v>
      </c>
      <c r="E1234" s="83">
        <v>1401</v>
      </c>
      <c r="F1234" s="83">
        <v>1004</v>
      </c>
      <c r="G1234" s="83">
        <v>0</v>
      </c>
      <c r="H1234" s="83">
        <v>982.4</v>
      </c>
      <c r="I1234" s="83">
        <v>215</v>
      </c>
      <c r="J1234" s="83">
        <v>0</v>
      </c>
      <c r="K1234" s="83">
        <v>0</v>
      </c>
      <c r="L1234" s="83">
        <v>3960.9</v>
      </c>
      <c r="M1234" s="83">
        <v>3.8545454545454501</v>
      </c>
      <c r="N1234" s="83">
        <v>0</v>
      </c>
      <c r="O1234" s="83">
        <v>0</v>
      </c>
      <c r="P1234" s="83">
        <v>6.0303019977966298E-2</v>
      </c>
      <c r="Q1234" s="83">
        <v>0</v>
      </c>
      <c r="R1234" s="83">
        <v>0</v>
      </c>
      <c r="S1234" s="83">
        <v>0</v>
      </c>
      <c r="T1234" s="83">
        <v>0</v>
      </c>
      <c r="U1234" s="83">
        <v>2049.8000000000002</v>
      </c>
      <c r="V1234" s="83">
        <v>161.68112843821999</v>
      </c>
      <c r="W1234" s="83">
        <v>0</v>
      </c>
      <c r="X1234" s="83">
        <v>0</v>
      </c>
      <c r="Y1234" s="83">
        <v>956008.8</v>
      </c>
      <c r="Z1234" s="83">
        <v>0</v>
      </c>
      <c r="AA1234" s="83">
        <v>5796.6083888000003</v>
      </c>
      <c r="AB1234" s="83">
        <v>23164404.7998881</v>
      </c>
      <c r="AC1234" s="83">
        <v>162760.09093333301</v>
      </c>
      <c r="AD1234" s="83">
        <v>0</v>
      </c>
      <c r="AE1234" s="83">
        <v>0</v>
      </c>
      <c r="AF1234" s="83">
        <v>11190423.614399999</v>
      </c>
      <c r="AG1234" s="83">
        <v>0</v>
      </c>
      <c r="AH1234" s="83">
        <v>0</v>
      </c>
      <c r="AI1234" s="83">
        <v>471116.82662256499</v>
      </c>
      <c r="AJ1234" s="83">
        <v>0</v>
      </c>
      <c r="AK1234" s="83">
        <v>0</v>
      </c>
      <c r="AL1234" s="83">
        <v>0</v>
      </c>
      <c r="AM1234" s="83">
        <v>0</v>
      </c>
      <c r="AN1234" s="83">
        <v>35950672.421361201</v>
      </c>
      <c r="AO1234" s="83">
        <v>10.532919026166899</v>
      </c>
      <c r="AP1234" s="83">
        <v>292.98253180678802</v>
      </c>
    </row>
    <row r="1235" spans="1:42" x14ac:dyDescent="0.2">
      <c r="A1235" s="83" t="s">
        <v>398</v>
      </c>
      <c r="B1235" s="83">
        <v>2022</v>
      </c>
      <c r="C1235" s="83" t="s">
        <v>399</v>
      </c>
      <c r="D1235" s="83" t="s">
        <v>297</v>
      </c>
      <c r="E1235" s="83">
        <v>1401</v>
      </c>
      <c r="F1235" s="83">
        <v>1004</v>
      </c>
      <c r="G1235" s="83">
        <v>0</v>
      </c>
      <c r="H1235" s="83">
        <v>918.4</v>
      </c>
      <c r="I1235" s="83">
        <v>215</v>
      </c>
      <c r="J1235" s="83">
        <v>0</v>
      </c>
      <c r="K1235" s="83">
        <v>0</v>
      </c>
      <c r="L1235" s="83">
        <v>3953.4</v>
      </c>
      <c r="M1235" s="83">
        <v>6.4009090909090904</v>
      </c>
      <c r="N1235" s="83">
        <v>0</v>
      </c>
      <c r="O1235" s="83">
        <v>0</v>
      </c>
      <c r="P1235" s="83">
        <v>6.0303019977966298E-2</v>
      </c>
      <c r="Q1235" s="83">
        <v>0</v>
      </c>
      <c r="R1235" s="83">
        <v>0</v>
      </c>
      <c r="S1235" s="83">
        <v>0</v>
      </c>
      <c r="T1235" s="83">
        <v>0</v>
      </c>
      <c r="U1235" s="83">
        <v>2049.8000000000002</v>
      </c>
      <c r="V1235" s="83">
        <v>2.36387838313627</v>
      </c>
      <c r="W1235" s="83">
        <v>0</v>
      </c>
      <c r="X1235" s="83">
        <v>0</v>
      </c>
      <c r="Y1235" s="83">
        <v>2411313.2148739598</v>
      </c>
      <c r="Z1235" s="83">
        <v>0</v>
      </c>
      <c r="AA1235" s="83">
        <v>9625.9244494199993</v>
      </c>
      <c r="AB1235" s="83">
        <v>21113723.065651201</v>
      </c>
      <c r="AC1235" s="83">
        <v>149501.38226666601</v>
      </c>
      <c r="AD1235" s="83">
        <v>0</v>
      </c>
      <c r="AE1235" s="83">
        <v>0</v>
      </c>
      <c r="AF1235" s="83">
        <v>11190423.614399999</v>
      </c>
      <c r="AG1235" s="83">
        <v>0</v>
      </c>
      <c r="AH1235" s="83">
        <v>0</v>
      </c>
      <c r="AI1235" s="83">
        <v>479925.25635561498</v>
      </c>
      <c r="AJ1235" s="83">
        <v>0</v>
      </c>
      <c r="AK1235" s="83">
        <v>0</v>
      </c>
      <c r="AL1235" s="83">
        <v>0</v>
      </c>
      <c r="AM1235" s="83">
        <v>0</v>
      </c>
      <c r="AN1235" s="83">
        <v>35354514.8218752</v>
      </c>
      <c r="AO1235" s="83">
        <v>11.345745824003</v>
      </c>
      <c r="AP1235" s="83">
        <v>320.91363383617801</v>
      </c>
    </row>
    <row r="1236" spans="1:42" x14ac:dyDescent="0.2">
      <c r="A1236" s="83" t="s">
        <v>398</v>
      </c>
      <c r="B1236" s="83">
        <v>2024</v>
      </c>
      <c r="C1236" s="83" t="s">
        <v>399</v>
      </c>
      <c r="D1236" s="83" t="s">
        <v>297</v>
      </c>
      <c r="E1236" s="83">
        <v>1401</v>
      </c>
      <c r="F1236" s="83">
        <v>1004</v>
      </c>
      <c r="G1236" s="83">
        <v>0</v>
      </c>
      <c r="H1236" s="83">
        <v>918.4</v>
      </c>
      <c r="I1236" s="83">
        <v>215</v>
      </c>
      <c r="J1236" s="83">
        <v>0</v>
      </c>
      <c r="K1236" s="83">
        <v>0</v>
      </c>
      <c r="L1236" s="83">
        <v>3953.4</v>
      </c>
      <c r="M1236" s="83">
        <v>12.2454545454545</v>
      </c>
      <c r="N1236" s="83">
        <v>0</v>
      </c>
      <c r="O1236" s="83">
        <v>0</v>
      </c>
      <c r="P1236" s="83">
        <v>6.0303019977966298E-2</v>
      </c>
      <c r="Q1236" s="83">
        <v>0</v>
      </c>
      <c r="R1236" s="83">
        <v>0</v>
      </c>
      <c r="S1236" s="83">
        <v>0</v>
      </c>
      <c r="T1236" s="83">
        <v>0</v>
      </c>
      <c r="U1236" s="83">
        <v>1520</v>
      </c>
      <c r="V1236" s="83">
        <v>0</v>
      </c>
      <c r="W1236" s="83">
        <v>0</v>
      </c>
      <c r="X1236" s="83">
        <v>0</v>
      </c>
      <c r="Y1236" s="83">
        <v>3331232.3276304901</v>
      </c>
      <c r="Z1236" s="83">
        <v>0</v>
      </c>
      <c r="AA1236" s="83">
        <v>18415.1686314</v>
      </c>
      <c r="AB1236" s="83">
        <v>11523585.5724448</v>
      </c>
      <c r="AC1236" s="83">
        <v>80451.839999999997</v>
      </c>
      <c r="AD1236" s="83">
        <v>0</v>
      </c>
      <c r="AE1236" s="83">
        <v>0</v>
      </c>
      <c r="AF1236" s="83">
        <v>11190423.614399999</v>
      </c>
      <c r="AG1236" s="83">
        <v>0</v>
      </c>
      <c r="AH1236" s="83">
        <v>0</v>
      </c>
      <c r="AI1236" s="83">
        <v>474152.06588870002</v>
      </c>
      <c r="AJ1236" s="83">
        <v>0</v>
      </c>
      <c r="AK1236" s="83">
        <v>0</v>
      </c>
      <c r="AL1236" s="83">
        <v>0</v>
      </c>
      <c r="AM1236" s="83">
        <v>0</v>
      </c>
      <c r="AN1236" s="83">
        <v>26618260.5889953</v>
      </c>
      <c r="AO1236" s="83">
        <v>8.4673922298013196</v>
      </c>
      <c r="AP1236" s="83">
        <v>318.10464104111799</v>
      </c>
    </row>
    <row r="1237" spans="1:42" x14ac:dyDescent="0.2">
      <c r="A1237" s="83" t="s">
        <v>398</v>
      </c>
      <c r="B1237" s="83">
        <v>2026</v>
      </c>
      <c r="C1237" s="83" t="s">
        <v>399</v>
      </c>
      <c r="D1237" s="83" t="s">
        <v>297</v>
      </c>
      <c r="E1237" s="83">
        <v>1401</v>
      </c>
      <c r="F1237" s="83">
        <v>1004</v>
      </c>
      <c r="G1237" s="83">
        <v>0</v>
      </c>
      <c r="H1237" s="83">
        <v>918.4</v>
      </c>
      <c r="I1237" s="83">
        <v>218.64679768497501</v>
      </c>
      <c r="J1237" s="83">
        <v>0</v>
      </c>
      <c r="K1237" s="83">
        <v>0</v>
      </c>
      <c r="L1237" s="83">
        <v>3940.2</v>
      </c>
      <c r="M1237" s="83">
        <v>26.744545454545499</v>
      </c>
      <c r="N1237" s="83">
        <v>0</v>
      </c>
      <c r="O1237" s="83">
        <v>0</v>
      </c>
      <c r="P1237" s="83">
        <v>0.71756135840606095</v>
      </c>
      <c r="Q1237" s="83">
        <v>0</v>
      </c>
      <c r="R1237" s="83">
        <v>0</v>
      </c>
      <c r="S1237" s="83">
        <v>0</v>
      </c>
      <c r="T1237" s="83">
        <v>0</v>
      </c>
      <c r="U1237" s="83">
        <v>1461</v>
      </c>
      <c r="V1237" s="83">
        <v>684.10883638695498</v>
      </c>
      <c r="W1237" s="83">
        <v>0</v>
      </c>
      <c r="X1237" s="83">
        <v>0</v>
      </c>
      <c r="Y1237" s="83">
        <v>5885875.56954078</v>
      </c>
      <c r="Z1237" s="83">
        <v>0</v>
      </c>
      <c r="AA1237" s="83">
        <v>40219.439195780004</v>
      </c>
      <c r="AB1237" s="83">
        <v>5807986.4718712699</v>
      </c>
      <c r="AC1237" s="83">
        <v>80451.839999999997</v>
      </c>
      <c r="AD1237" s="83">
        <v>0</v>
      </c>
      <c r="AE1237" s="83">
        <v>0</v>
      </c>
      <c r="AF1237" s="83">
        <v>11190423.614399999</v>
      </c>
      <c r="AG1237" s="83">
        <v>0</v>
      </c>
      <c r="AH1237" s="83">
        <v>0</v>
      </c>
      <c r="AI1237" s="83">
        <v>475801.26196025399</v>
      </c>
      <c r="AJ1237" s="83">
        <v>0</v>
      </c>
      <c r="AK1237" s="83">
        <v>0</v>
      </c>
      <c r="AL1237" s="83">
        <v>0</v>
      </c>
      <c r="AM1237" s="83">
        <v>0</v>
      </c>
      <c r="AN1237" s="83">
        <v>23481442.305804402</v>
      </c>
      <c r="AO1237" s="83">
        <v>9.0548600565908295</v>
      </c>
      <c r="AP1237" s="83">
        <v>385.61771200709001</v>
      </c>
    </row>
    <row r="1238" spans="1:42" x14ac:dyDescent="0.2">
      <c r="A1238" s="83" t="s">
        <v>398</v>
      </c>
      <c r="B1238" s="83">
        <v>2028</v>
      </c>
      <c r="C1238" s="83" t="s">
        <v>399</v>
      </c>
      <c r="D1238" s="83" t="s">
        <v>297</v>
      </c>
      <c r="E1238" s="83">
        <v>1401</v>
      </c>
      <c r="F1238" s="83">
        <v>1004</v>
      </c>
      <c r="G1238" s="83">
        <v>0</v>
      </c>
      <c r="H1238" s="83">
        <v>918.4</v>
      </c>
      <c r="I1238" s="83">
        <v>1125.5079221104199</v>
      </c>
      <c r="J1238" s="83">
        <v>0</v>
      </c>
      <c r="K1238" s="83">
        <v>0</v>
      </c>
      <c r="L1238" s="83">
        <v>3925.5</v>
      </c>
      <c r="M1238" s="83">
        <v>59.785454545454499</v>
      </c>
      <c r="N1238" s="83">
        <v>0</v>
      </c>
      <c r="O1238" s="83">
        <v>0</v>
      </c>
      <c r="P1238" s="83">
        <v>82.308876150527894</v>
      </c>
      <c r="Q1238" s="83">
        <v>0</v>
      </c>
      <c r="R1238" s="83">
        <v>0</v>
      </c>
      <c r="S1238" s="83">
        <v>0</v>
      </c>
      <c r="T1238" s="83">
        <v>0</v>
      </c>
      <c r="U1238" s="83">
        <v>1461</v>
      </c>
      <c r="V1238" s="83">
        <v>87616.456972148793</v>
      </c>
      <c r="W1238" s="83">
        <v>0</v>
      </c>
      <c r="X1238" s="83">
        <v>0</v>
      </c>
      <c r="Y1238" s="83">
        <v>5698592.6694784099</v>
      </c>
      <c r="Z1238" s="83">
        <v>0</v>
      </c>
      <c r="AA1238" s="83">
        <v>89907.58350968</v>
      </c>
      <c r="AB1238" s="83">
        <v>5976404.50742843</v>
      </c>
      <c r="AC1238" s="83">
        <v>80451.839999999997</v>
      </c>
      <c r="AD1238" s="83">
        <v>0</v>
      </c>
      <c r="AE1238" s="83">
        <v>0</v>
      </c>
      <c r="AF1238" s="83">
        <v>11190423.614399999</v>
      </c>
      <c r="AG1238" s="83">
        <v>0</v>
      </c>
      <c r="AH1238" s="83">
        <v>0</v>
      </c>
      <c r="AI1238" s="83">
        <v>2582292.6824437701</v>
      </c>
      <c r="AJ1238" s="83">
        <v>0</v>
      </c>
      <c r="AK1238" s="83">
        <v>0</v>
      </c>
      <c r="AL1238" s="83">
        <v>0</v>
      </c>
      <c r="AM1238" s="83">
        <v>0</v>
      </c>
      <c r="AN1238" s="83">
        <v>25705689.354232401</v>
      </c>
      <c r="AO1238" s="83">
        <v>8.9018397360046393</v>
      </c>
      <c r="AP1238" s="83">
        <v>346.29842496478102</v>
      </c>
    </row>
    <row r="1239" spans="1:42" x14ac:dyDescent="0.2">
      <c r="A1239" s="83" t="s">
        <v>398</v>
      </c>
      <c r="B1239" s="83">
        <v>2030</v>
      </c>
      <c r="C1239" s="83" t="s">
        <v>399</v>
      </c>
      <c r="D1239" s="83" t="s">
        <v>297</v>
      </c>
      <c r="E1239" s="83">
        <v>1401</v>
      </c>
      <c r="F1239" s="83">
        <v>1004</v>
      </c>
      <c r="G1239" s="83">
        <v>0</v>
      </c>
      <c r="H1239" s="83">
        <v>918.4</v>
      </c>
      <c r="I1239" s="83">
        <v>2707.39661538461</v>
      </c>
      <c r="J1239" s="83">
        <v>0</v>
      </c>
      <c r="K1239" s="83">
        <v>0</v>
      </c>
      <c r="L1239" s="83">
        <v>3807.5</v>
      </c>
      <c r="M1239" s="83">
        <v>134.059090909091</v>
      </c>
      <c r="N1239" s="83">
        <v>0</v>
      </c>
      <c r="O1239" s="83">
        <v>0</v>
      </c>
      <c r="P1239" s="83">
        <v>82.308876150527894</v>
      </c>
      <c r="Q1239" s="83">
        <v>0</v>
      </c>
      <c r="R1239" s="83">
        <v>0</v>
      </c>
      <c r="S1239" s="83">
        <v>0</v>
      </c>
      <c r="T1239" s="83">
        <v>0</v>
      </c>
      <c r="U1239" s="83">
        <v>1461</v>
      </c>
      <c r="V1239" s="83">
        <v>0</v>
      </c>
      <c r="W1239" s="83">
        <v>0</v>
      </c>
      <c r="X1239" s="83">
        <v>0</v>
      </c>
      <c r="Y1239" s="83">
        <v>4527817.5049047098</v>
      </c>
      <c r="Z1239" s="83">
        <v>0</v>
      </c>
      <c r="AA1239" s="83">
        <v>201603.03208829899</v>
      </c>
      <c r="AB1239" s="83">
        <v>5355489.0357051603</v>
      </c>
      <c r="AC1239" s="83">
        <v>80451.839999999997</v>
      </c>
      <c r="AD1239" s="83">
        <v>0</v>
      </c>
      <c r="AE1239" s="83">
        <v>0</v>
      </c>
      <c r="AF1239" s="83">
        <v>11190423.614399999</v>
      </c>
      <c r="AG1239" s="83">
        <v>0</v>
      </c>
      <c r="AH1239" s="83">
        <v>0</v>
      </c>
      <c r="AI1239" s="83">
        <v>6442051.5346378898</v>
      </c>
      <c r="AJ1239" s="83">
        <v>0</v>
      </c>
      <c r="AK1239" s="83">
        <v>0</v>
      </c>
      <c r="AL1239" s="83">
        <v>0</v>
      </c>
      <c r="AM1239" s="83">
        <v>0</v>
      </c>
      <c r="AN1239" s="83">
        <v>27797836.561735999</v>
      </c>
      <c r="AO1239" s="83">
        <v>7.3086074768228197</v>
      </c>
      <c r="AP1239" s="83">
        <v>262.92001036092</v>
      </c>
    </row>
    <row r="1240" spans="1:42" x14ac:dyDescent="0.2">
      <c r="A1240" s="83" t="s">
        <v>398</v>
      </c>
      <c r="B1240" s="83">
        <v>2032</v>
      </c>
      <c r="C1240" s="83" t="s">
        <v>399</v>
      </c>
      <c r="D1240" s="83" t="s">
        <v>297</v>
      </c>
      <c r="E1240" s="83">
        <v>1401</v>
      </c>
      <c r="F1240" s="83">
        <v>1004</v>
      </c>
      <c r="G1240" s="83">
        <v>0</v>
      </c>
      <c r="H1240" s="83">
        <v>918.4</v>
      </c>
      <c r="I1240" s="83">
        <v>2707.39661538461</v>
      </c>
      <c r="J1240" s="83">
        <v>0</v>
      </c>
      <c r="K1240" s="83">
        <v>0</v>
      </c>
      <c r="L1240" s="83">
        <v>3785.5</v>
      </c>
      <c r="M1240" s="83">
        <v>232.39090909090899</v>
      </c>
      <c r="N1240" s="83">
        <v>0</v>
      </c>
      <c r="O1240" s="83">
        <v>0</v>
      </c>
      <c r="P1240" s="83">
        <v>82.440575684117505</v>
      </c>
      <c r="Q1240" s="83">
        <v>0</v>
      </c>
      <c r="R1240" s="83">
        <v>0</v>
      </c>
      <c r="S1240" s="83">
        <v>0</v>
      </c>
      <c r="T1240" s="83">
        <v>0</v>
      </c>
      <c r="U1240" s="83">
        <v>1461</v>
      </c>
      <c r="V1240" s="83">
        <v>19841.729364188101</v>
      </c>
      <c r="W1240" s="83">
        <v>0</v>
      </c>
      <c r="X1240" s="83">
        <v>0</v>
      </c>
      <c r="Y1240" s="83">
        <v>2871924.9862702698</v>
      </c>
      <c r="Z1240" s="83">
        <v>0</v>
      </c>
      <c r="AA1240" s="83">
        <v>349478.06661059998</v>
      </c>
      <c r="AB1240" s="83">
        <v>4291465.2215214698</v>
      </c>
      <c r="AC1240" s="83">
        <v>80451.839999999997</v>
      </c>
      <c r="AD1240" s="83">
        <v>0</v>
      </c>
      <c r="AE1240" s="83">
        <v>0</v>
      </c>
      <c r="AF1240" s="83">
        <v>11190423.614399999</v>
      </c>
      <c r="AG1240" s="83">
        <v>0</v>
      </c>
      <c r="AH1240" s="83">
        <v>0</v>
      </c>
      <c r="AI1240" s="83">
        <v>6618230.1905582799</v>
      </c>
      <c r="AJ1240" s="83">
        <v>0</v>
      </c>
      <c r="AK1240" s="83">
        <v>0</v>
      </c>
      <c r="AL1240" s="83">
        <v>0</v>
      </c>
      <c r="AM1240" s="83">
        <v>0</v>
      </c>
      <c r="AN1240" s="83">
        <v>25421815.648724802</v>
      </c>
      <c r="AO1240" s="83">
        <v>4.99970587973998</v>
      </c>
      <c r="AP1240" s="83">
        <v>196.66989757243201</v>
      </c>
    </row>
    <row r="1241" spans="1:42" x14ac:dyDescent="0.2">
      <c r="A1241" s="83" t="s">
        <v>398</v>
      </c>
      <c r="B1241" s="83">
        <v>2034</v>
      </c>
      <c r="C1241" s="83" t="s">
        <v>399</v>
      </c>
      <c r="D1241" s="83" t="s">
        <v>297</v>
      </c>
      <c r="E1241" s="83">
        <v>1401</v>
      </c>
      <c r="F1241" s="83">
        <v>1004</v>
      </c>
      <c r="G1241" s="83">
        <v>0</v>
      </c>
      <c r="H1241" s="83">
        <v>918.4</v>
      </c>
      <c r="I1241" s="83">
        <v>2707.39661538461</v>
      </c>
      <c r="J1241" s="83">
        <v>0</v>
      </c>
      <c r="K1241" s="83">
        <v>0</v>
      </c>
      <c r="L1241" s="83">
        <v>3785.5</v>
      </c>
      <c r="M1241" s="83">
        <v>336.86636363636399</v>
      </c>
      <c r="N1241" s="83">
        <v>0</v>
      </c>
      <c r="O1241" s="83">
        <v>0</v>
      </c>
      <c r="P1241" s="83">
        <v>82.440575684117505</v>
      </c>
      <c r="Q1241" s="83">
        <v>0</v>
      </c>
      <c r="R1241" s="83">
        <v>0</v>
      </c>
      <c r="S1241" s="83">
        <v>0</v>
      </c>
      <c r="T1241" s="83">
        <v>0</v>
      </c>
      <c r="U1241" s="83">
        <v>1461</v>
      </c>
      <c r="V1241" s="83">
        <v>20607.253766911599</v>
      </c>
      <c r="W1241" s="83">
        <v>0</v>
      </c>
      <c r="X1241" s="83">
        <v>0</v>
      </c>
      <c r="Y1241" s="83">
        <v>2300944.4178339001</v>
      </c>
      <c r="Z1241" s="83">
        <v>0</v>
      </c>
      <c r="AA1241" s="83">
        <v>506592.12931485998</v>
      </c>
      <c r="AB1241" s="83">
        <v>3633177.9935200699</v>
      </c>
      <c r="AC1241" s="83">
        <v>80451.839999999997</v>
      </c>
      <c r="AD1241" s="83">
        <v>0</v>
      </c>
      <c r="AE1241" s="83">
        <v>0</v>
      </c>
      <c r="AF1241" s="83">
        <v>11190423.614399999</v>
      </c>
      <c r="AG1241" s="83">
        <v>0</v>
      </c>
      <c r="AH1241" s="83">
        <v>0</v>
      </c>
      <c r="AI1241" s="83">
        <v>6525926.3684262196</v>
      </c>
      <c r="AJ1241" s="83">
        <v>0</v>
      </c>
      <c r="AK1241" s="83">
        <v>0</v>
      </c>
      <c r="AL1241" s="83">
        <v>0</v>
      </c>
      <c r="AM1241" s="83">
        <v>0</v>
      </c>
      <c r="AN1241" s="83">
        <v>24258123.617261901</v>
      </c>
      <c r="AO1241" s="83">
        <v>4.0860794476639697</v>
      </c>
      <c r="AP1241" s="83">
        <v>168.441694507498</v>
      </c>
    </row>
    <row r="1242" spans="1:42" x14ac:dyDescent="0.2">
      <c r="A1242" s="83" t="s">
        <v>398</v>
      </c>
      <c r="B1242" s="83">
        <v>2036</v>
      </c>
      <c r="C1242" s="83" t="s">
        <v>399</v>
      </c>
      <c r="D1242" s="83" t="s">
        <v>297</v>
      </c>
      <c r="E1242" s="83">
        <v>1401</v>
      </c>
      <c r="F1242" s="83">
        <v>1004</v>
      </c>
      <c r="G1242" s="83">
        <v>0</v>
      </c>
      <c r="H1242" s="83">
        <v>918.4</v>
      </c>
      <c r="I1242" s="83">
        <v>2707.39661538461</v>
      </c>
      <c r="J1242" s="83">
        <v>0</v>
      </c>
      <c r="K1242" s="83">
        <v>0</v>
      </c>
      <c r="L1242" s="83">
        <v>3785.5</v>
      </c>
      <c r="M1242" s="83">
        <v>429.516363636363</v>
      </c>
      <c r="N1242" s="83">
        <v>0</v>
      </c>
      <c r="O1242" s="83">
        <v>0</v>
      </c>
      <c r="P1242" s="83">
        <v>82.678846153298693</v>
      </c>
      <c r="Q1242" s="83">
        <v>0</v>
      </c>
      <c r="R1242" s="83">
        <v>0</v>
      </c>
      <c r="S1242" s="83">
        <v>0</v>
      </c>
      <c r="T1242" s="83">
        <v>0</v>
      </c>
      <c r="U1242" s="83">
        <v>725</v>
      </c>
      <c r="V1242" s="83">
        <v>20003.320157291801</v>
      </c>
      <c r="W1242" s="83">
        <v>0</v>
      </c>
      <c r="X1242" s="83">
        <v>0</v>
      </c>
      <c r="Y1242" s="83">
        <v>2593709.7411052398</v>
      </c>
      <c r="Z1242" s="83">
        <v>0</v>
      </c>
      <c r="AA1242" s="83">
        <v>645922.63496216002</v>
      </c>
      <c r="AB1242" s="83">
        <v>3320884.51937568</v>
      </c>
      <c r="AC1242" s="83">
        <v>80451.839999999997</v>
      </c>
      <c r="AD1242" s="83">
        <v>0</v>
      </c>
      <c r="AE1242" s="83">
        <v>0</v>
      </c>
      <c r="AF1242" s="83">
        <v>11190423.614399999</v>
      </c>
      <c r="AG1242" s="83">
        <v>0</v>
      </c>
      <c r="AH1242" s="83">
        <v>0</v>
      </c>
      <c r="AI1242" s="83">
        <v>6435002.7709280299</v>
      </c>
      <c r="AJ1242" s="83">
        <v>0</v>
      </c>
      <c r="AK1242" s="83">
        <v>0</v>
      </c>
      <c r="AL1242" s="83">
        <v>0</v>
      </c>
      <c r="AM1242" s="83">
        <v>0</v>
      </c>
      <c r="AN1242" s="83">
        <v>24286398.4409284</v>
      </c>
      <c r="AO1242" s="83">
        <v>4.2919225481281602</v>
      </c>
      <c r="AP1242" s="83">
        <v>176.721244138663</v>
      </c>
    </row>
    <row r="1243" spans="1:42" x14ac:dyDescent="0.2">
      <c r="A1243" s="83" t="s">
        <v>398</v>
      </c>
      <c r="B1243" s="83">
        <v>2038</v>
      </c>
      <c r="C1243" s="83" t="s">
        <v>399</v>
      </c>
      <c r="D1243" s="83" t="s">
        <v>297</v>
      </c>
      <c r="E1243" s="83">
        <v>1401</v>
      </c>
      <c r="F1243" s="83">
        <v>1004</v>
      </c>
      <c r="G1243" s="83">
        <v>0</v>
      </c>
      <c r="H1243" s="83">
        <v>918.4</v>
      </c>
      <c r="I1243" s="83">
        <v>2707.39661538461</v>
      </c>
      <c r="J1243" s="83">
        <v>0</v>
      </c>
      <c r="K1243" s="83">
        <v>0</v>
      </c>
      <c r="L1243" s="83">
        <v>3785.5</v>
      </c>
      <c r="M1243" s="83">
        <v>507.91090909090798</v>
      </c>
      <c r="N1243" s="83">
        <v>0</v>
      </c>
      <c r="O1243" s="83">
        <v>0</v>
      </c>
      <c r="P1243" s="83">
        <v>84.657656300734601</v>
      </c>
      <c r="Q1243" s="83">
        <v>0</v>
      </c>
      <c r="R1243" s="83">
        <v>0</v>
      </c>
      <c r="S1243" s="83">
        <v>0</v>
      </c>
      <c r="T1243" s="83">
        <v>0</v>
      </c>
      <c r="U1243" s="83">
        <v>725</v>
      </c>
      <c r="V1243" s="83">
        <v>37995.696574294598</v>
      </c>
      <c r="W1243" s="83">
        <v>0</v>
      </c>
      <c r="X1243" s="83">
        <v>0</v>
      </c>
      <c r="Y1243" s="83">
        <v>1688905.2881454499</v>
      </c>
      <c r="Z1243" s="83">
        <v>0</v>
      </c>
      <c r="AA1243" s="83">
        <v>763815.25944324001</v>
      </c>
      <c r="AB1243" s="83">
        <v>2704911.2595401001</v>
      </c>
      <c r="AC1243" s="83">
        <v>80451.839999999997</v>
      </c>
      <c r="AD1243" s="83">
        <v>0</v>
      </c>
      <c r="AE1243" s="83">
        <v>0</v>
      </c>
      <c r="AF1243" s="83">
        <v>11190423.614399999</v>
      </c>
      <c r="AG1243" s="83">
        <v>0</v>
      </c>
      <c r="AH1243" s="83">
        <v>0</v>
      </c>
      <c r="AI1243" s="83">
        <v>6345520.8302930696</v>
      </c>
      <c r="AJ1243" s="83">
        <v>0</v>
      </c>
      <c r="AK1243" s="83">
        <v>0</v>
      </c>
      <c r="AL1243" s="83">
        <v>0</v>
      </c>
      <c r="AM1243" s="83">
        <v>0</v>
      </c>
      <c r="AN1243" s="83">
        <v>22812023.788396101</v>
      </c>
      <c r="AO1243" s="83">
        <v>3.0209325320657698</v>
      </c>
      <c r="AP1243" s="83">
        <v>132.42720418354301</v>
      </c>
    </row>
    <row r="1244" spans="1:42" x14ac:dyDescent="0.2">
      <c r="A1244" s="83" t="s">
        <v>398</v>
      </c>
      <c r="B1244" s="83">
        <v>2040</v>
      </c>
      <c r="C1244" s="83" t="s">
        <v>399</v>
      </c>
      <c r="D1244" s="83" t="s">
        <v>297</v>
      </c>
      <c r="E1244" s="83">
        <v>1401</v>
      </c>
      <c r="F1244" s="83">
        <v>1004</v>
      </c>
      <c r="G1244" s="83">
        <v>0</v>
      </c>
      <c r="H1244" s="83">
        <v>918.4</v>
      </c>
      <c r="I1244" s="83">
        <v>2707.39661538461</v>
      </c>
      <c r="J1244" s="83">
        <v>0</v>
      </c>
      <c r="K1244" s="83">
        <v>0</v>
      </c>
      <c r="L1244" s="83">
        <v>3785.5</v>
      </c>
      <c r="M1244" s="83">
        <v>558.31727272727301</v>
      </c>
      <c r="N1244" s="83">
        <v>0</v>
      </c>
      <c r="O1244" s="83">
        <v>0</v>
      </c>
      <c r="P1244" s="83">
        <v>85.210068603995595</v>
      </c>
      <c r="Q1244" s="83">
        <v>0</v>
      </c>
      <c r="R1244" s="83">
        <v>0</v>
      </c>
      <c r="S1244" s="83">
        <v>0</v>
      </c>
      <c r="T1244" s="83">
        <v>0</v>
      </c>
      <c r="U1244" s="83">
        <v>725</v>
      </c>
      <c r="V1244" s="83">
        <v>37509.4104178794</v>
      </c>
      <c r="W1244" s="83">
        <v>0</v>
      </c>
      <c r="X1244" s="83">
        <v>0</v>
      </c>
      <c r="Y1244" s="83">
        <v>871134.52493828698</v>
      </c>
      <c r="Z1244" s="83">
        <v>0</v>
      </c>
      <c r="AA1244" s="83">
        <v>839618.21824838</v>
      </c>
      <c r="AB1244" s="83">
        <v>1287968.90547027</v>
      </c>
      <c r="AC1244" s="83">
        <v>80451.839999999997</v>
      </c>
      <c r="AD1244" s="83">
        <v>0</v>
      </c>
      <c r="AE1244" s="83">
        <v>0</v>
      </c>
      <c r="AF1244" s="83">
        <v>11190423.614399999</v>
      </c>
      <c r="AG1244" s="83">
        <v>0</v>
      </c>
      <c r="AH1244" s="83">
        <v>0</v>
      </c>
      <c r="AI1244" s="83">
        <v>6256857.2773524104</v>
      </c>
      <c r="AJ1244" s="83">
        <v>0</v>
      </c>
      <c r="AK1244" s="83">
        <v>0</v>
      </c>
      <c r="AL1244" s="83">
        <v>0</v>
      </c>
      <c r="AM1244" s="83">
        <v>0</v>
      </c>
      <c r="AN1244" s="83">
        <v>20563963.7908272</v>
      </c>
      <c r="AO1244" s="83">
        <v>1.5284870989116299</v>
      </c>
      <c r="AP1244" s="83">
        <v>74.328427848789801</v>
      </c>
    </row>
    <row r="1245" spans="1:42" x14ac:dyDescent="0.2">
      <c r="A1245" s="83" t="s">
        <v>398</v>
      </c>
      <c r="B1245" s="83">
        <v>2042</v>
      </c>
      <c r="C1245" s="83" t="s">
        <v>399</v>
      </c>
      <c r="D1245" s="83" t="s">
        <v>297</v>
      </c>
      <c r="E1245" s="83">
        <v>1401</v>
      </c>
      <c r="F1245" s="83">
        <v>1004</v>
      </c>
      <c r="G1245" s="83">
        <v>0</v>
      </c>
      <c r="H1245" s="83">
        <v>918.4</v>
      </c>
      <c r="I1245" s="83">
        <v>2707.39661538461</v>
      </c>
      <c r="J1245" s="83">
        <v>0</v>
      </c>
      <c r="K1245" s="83">
        <v>0</v>
      </c>
      <c r="L1245" s="83">
        <v>3785.5</v>
      </c>
      <c r="M1245" s="83">
        <v>610.87727272727295</v>
      </c>
      <c r="N1245" s="83">
        <v>0</v>
      </c>
      <c r="O1245" s="83">
        <v>0</v>
      </c>
      <c r="P1245" s="83">
        <v>85.254697765567499</v>
      </c>
      <c r="Q1245" s="83">
        <v>0</v>
      </c>
      <c r="R1245" s="83">
        <v>0</v>
      </c>
      <c r="S1245" s="83">
        <v>0</v>
      </c>
      <c r="T1245" s="83">
        <v>0</v>
      </c>
      <c r="U1245" s="83">
        <v>725</v>
      </c>
      <c r="V1245" s="83">
        <v>23550.159827862699</v>
      </c>
      <c r="W1245" s="83">
        <v>0</v>
      </c>
      <c r="X1245" s="83">
        <v>0</v>
      </c>
      <c r="Y1245" s="83">
        <v>289699.636363636</v>
      </c>
      <c r="Z1245" s="83">
        <v>0</v>
      </c>
      <c r="AA1245" s="83">
        <v>918659.89527830004</v>
      </c>
      <c r="AB1245" s="83">
        <v>782885.85</v>
      </c>
      <c r="AC1245" s="83">
        <v>80451.839999999997</v>
      </c>
      <c r="AD1245" s="83">
        <v>0</v>
      </c>
      <c r="AE1245" s="83">
        <v>0</v>
      </c>
      <c r="AF1245" s="83">
        <v>11190423.614399999</v>
      </c>
      <c r="AG1245" s="83">
        <v>0</v>
      </c>
      <c r="AH1245" s="83">
        <v>0</v>
      </c>
      <c r="AI1245" s="83">
        <v>6169549.6302610002</v>
      </c>
      <c r="AJ1245" s="83">
        <v>0</v>
      </c>
      <c r="AK1245" s="83">
        <v>0</v>
      </c>
      <c r="AL1245" s="83">
        <v>0</v>
      </c>
      <c r="AM1245" s="83">
        <v>0</v>
      </c>
      <c r="AN1245" s="83">
        <v>19455220.6261307</v>
      </c>
      <c r="AO1245" s="83">
        <v>0.67146990210709101</v>
      </c>
      <c r="AP1245" s="83">
        <v>34.513610254577202</v>
      </c>
    </row>
    <row r="1246" spans="1:42" x14ac:dyDescent="0.2">
      <c r="A1246" s="83" t="s">
        <v>398</v>
      </c>
      <c r="B1246" s="83">
        <v>2044</v>
      </c>
      <c r="C1246" s="83" t="s">
        <v>399</v>
      </c>
      <c r="D1246" s="83" t="s">
        <v>297</v>
      </c>
      <c r="E1246" s="83">
        <v>1401</v>
      </c>
      <c r="F1246" s="83">
        <v>1004</v>
      </c>
      <c r="G1246" s="83">
        <v>0</v>
      </c>
      <c r="H1246" s="83">
        <v>848.4</v>
      </c>
      <c r="I1246" s="83">
        <v>2707.39661538461</v>
      </c>
      <c r="J1246" s="83">
        <v>0</v>
      </c>
      <c r="K1246" s="83">
        <v>0</v>
      </c>
      <c r="L1246" s="83">
        <v>3785.5</v>
      </c>
      <c r="M1246" s="83">
        <v>705.36545454545501</v>
      </c>
      <c r="N1246" s="83">
        <v>0</v>
      </c>
      <c r="O1246" s="83">
        <v>0</v>
      </c>
      <c r="P1246" s="83">
        <v>4.93397708685632</v>
      </c>
      <c r="Q1246" s="83">
        <v>0</v>
      </c>
      <c r="R1246" s="83">
        <v>0</v>
      </c>
      <c r="S1246" s="83">
        <v>0</v>
      </c>
      <c r="T1246" s="83">
        <v>0</v>
      </c>
      <c r="U1246" s="83">
        <v>489</v>
      </c>
      <c r="V1246" s="83">
        <v>1873.48440862044</v>
      </c>
      <c r="W1246" s="83">
        <v>0</v>
      </c>
      <c r="X1246" s="83">
        <v>0</v>
      </c>
      <c r="Y1246" s="83">
        <v>289699.636363636</v>
      </c>
      <c r="Z1246" s="83">
        <v>0</v>
      </c>
      <c r="AA1246" s="83">
        <v>1060754.72690724</v>
      </c>
      <c r="AB1246" s="83">
        <v>782885.85</v>
      </c>
      <c r="AC1246" s="83">
        <v>74319.839999999997</v>
      </c>
      <c r="AD1246" s="83">
        <v>0</v>
      </c>
      <c r="AE1246" s="83">
        <v>0</v>
      </c>
      <c r="AF1246" s="83">
        <v>11190423.614399999</v>
      </c>
      <c r="AG1246" s="83">
        <v>0</v>
      </c>
      <c r="AH1246" s="83">
        <v>0</v>
      </c>
      <c r="AI1246" s="83">
        <v>6083272.0955602098</v>
      </c>
      <c r="AJ1246" s="83">
        <v>0</v>
      </c>
      <c r="AK1246" s="83">
        <v>0</v>
      </c>
      <c r="AL1246" s="83">
        <v>0</v>
      </c>
      <c r="AM1246" s="83">
        <v>0</v>
      </c>
      <c r="AN1246" s="83">
        <v>19483229.247639701</v>
      </c>
      <c r="AO1246" s="83">
        <v>0.66722103930709098</v>
      </c>
      <c r="AP1246" s="83">
        <v>34.245916363578203</v>
      </c>
    </row>
    <row r="1247" spans="1:42" x14ac:dyDescent="0.2">
      <c r="A1247" s="83" t="s">
        <v>398</v>
      </c>
      <c r="B1247" s="83">
        <v>2046</v>
      </c>
      <c r="C1247" s="83" t="s">
        <v>399</v>
      </c>
      <c r="D1247" s="83" t="s">
        <v>297</v>
      </c>
      <c r="E1247" s="83">
        <v>0</v>
      </c>
      <c r="F1247" s="83">
        <v>1004</v>
      </c>
      <c r="G1247" s="83">
        <v>0</v>
      </c>
      <c r="H1247" s="83">
        <v>848.4</v>
      </c>
      <c r="I1247" s="83">
        <v>2707.39661538461</v>
      </c>
      <c r="J1247" s="83">
        <v>0</v>
      </c>
      <c r="K1247" s="83">
        <v>0</v>
      </c>
      <c r="L1247" s="83">
        <v>3785.5</v>
      </c>
      <c r="M1247" s="83">
        <v>836.45818181818197</v>
      </c>
      <c r="N1247" s="83">
        <v>0</v>
      </c>
      <c r="O1247" s="83">
        <v>0</v>
      </c>
      <c r="P1247" s="83">
        <v>7.4810020868563196</v>
      </c>
      <c r="Q1247" s="83">
        <v>0</v>
      </c>
      <c r="R1247" s="83">
        <v>0</v>
      </c>
      <c r="S1247" s="83">
        <v>0</v>
      </c>
      <c r="T1247" s="83">
        <v>0</v>
      </c>
      <c r="U1247" s="83">
        <v>489</v>
      </c>
      <c r="V1247" s="83">
        <v>6361.6639603766098</v>
      </c>
      <c r="W1247" s="83">
        <v>0</v>
      </c>
      <c r="X1247" s="83">
        <v>0</v>
      </c>
      <c r="Y1247" s="83">
        <v>0</v>
      </c>
      <c r="Z1247" s="83">
        <v>0</v>
      </c>
      <c r="AA1247" s="83">
        <v>1257896.83136048</v>
      </c>
      <c r="AB1247" s="83">
        <v>570134.85</v>
      </c>
      <c r="AC1247" s="83">
        <v>74319.839999999997</v>
      </c>
      <c r="AD1247" s="83">
        <v>0</v>
      </c>
      <c r="AE1247" s="83">
        <v>0</v>
      </c>
      <c r="AF1247" s="83">
        <v>0</v>
      </c>
      <c r="AG1247" s="83">
        <v>0</v>
      </c>
      <c r="AH1247" s="83">
        <v>0</v>
      </c>
      <c r="AI1247" s="83">
        <v>5998478.5670198696</v>
      </c>
      <c r="AJ1247" s="83">
        <v>0</v>
      </c>
      <c r="AK1247" s="83">
        <v>0</v>
      </c>
      <c r="AL1247" s="83">
        <v>0</v>
      </c>
      <c r="AM1247" s="83">
        <v>0</v>
      </c>
      <c r="AN1247" s="83">
        <v>7907191.7523407303</v>
      </c>
      <c r="AO1247" s="83">
        <v>0.26280565699800001</v>
      </c>
      <c r="AP1247" s="83">
        <v>33.236282264206203</v>
      </c>
    </row>
    <row r="1248" spans="1:42" x14ac:dyDescent="0.2">
      <c r="A1248" s="83" t="s">
        <v>398</v>
      </c>
      <c r="B1248" s="83">
        <v>2048</v>
      </c>
      <c r="C1248" s="83" t="s">
        <v>399</v>
      </c>
      <c r="D1248" s="83" t="s">
        <v>297</v>
      </c>
      <c r="E1248" s="83">
        <v>0</v>
      </c>
      <c r="F1248" s="83">
        <v>1004</v>
      </c>
      <c r="G1248" s="83">
        <v>0</v>
      </c>
      <c r="H1248" s="83">
        <v>773.4</v>
      </c>
      <c r="I1248" s="83">
        <v>2549.89661538461</v>
      </c>
      <c r="J1248" s="83">
        <v>0</v>
      </c>
      <c r="K1248" s="83">
        <v>0</v>
      </c>
      <c r="L1248" s="83">
        <v>3785.5</v>
      </c>
      <c r="M1248" s="83">
        <v>984.97363636363605</v>
      </c>
      <c r="N1248" s="83">
        <v>0</v>
      </c>
      <c r="O1248" s="83">
        <v>0</v>
      </c>
      <c r="P1248" s="83">
        <v>7.5798650532672802</v>
      </c>
      <c r="Q1248" s="83">
        <v>0</v>
      </c>
      <c r="R1248" s="83">
        <v>0</v>
      </c>
      <c r="S1248" s="83">
        <v>0</v>
      </c>
      <c r="T1248" s="83">
        <v>0</v>
      </c>
      <c r="U1248" s="83">
        <v>0</v>
      </c>
      <c r="V1248" s="83">
        <v>3150.5157073200498</v>
      </c>
      <c r="W1248" s="83">
        <v>0</v>
      </c>
      <c r="X1248" s="83">
        <v>0</v>
      </c>
      <c r="Y1248" s="83">
        <v>0</v>
      </c>
      <c r="Z1248" s="83">
        <v>0</v>
      </c>
      <c r="AA1248" s="83">
        <v>1481239.87915602</v>
      </c>
      <c r="AB1248" s="83">
        <v>542090.85</v>
      </c>
      <c r="AC1248" s="83">
        <v>67749.84</v>
      </c>
      <c r="AD1248" s="83">
        <v>0</v>
      </c>
      <c r="AE1248" s="83">
        <v>0</v>
      </c>
      <c r="AF1248" s="83">
        <v>0</v>
      </c>
      <c r="AG1248" s="83">
        <v>0</v>
      </c>
      <c r="AH1248" s="83">
        <v>0</v>
      </c>
      <c r="AI1248" s="83">
        <v>5619890.5271106903</v>
      </c>
      <c r="AJ1248" s="83">
        <v>0</v>
      </c>
      <c r="AK1248" s="83">
        <v>0</v>
      </c>
      <c r="AL1248" s="83">
        <v>0</v>
      </c>
      <c r="AM1248" s="83">
        <v>0</v>
      </c>
      <c r="AN1248" s="83">
        <v>7714121.6119740298</v>
      </c>
      <c r="AO1248" s="83">
        <v>0.24753158731800001</v>
      </c>
      <c r="AP1248" s="83">
        <v>32.088110580701198</v>
      </c>
    </row>
    <row r="1249" spans="1:42" x14ac:dyDescent="0.2">
      <c r="A1249" s="83" t="s">
        <v>398</v>
      </c>
      <c r="B1249" s="83">
        <v>2050</v>
      </c>
      <c r="C1249" s="83" t="s">
        <v>399</v>
      </c>
      <c r="D1249" s="83" t="s">
        <v>297</v>
      </c>
      <c r="E1249" s="83">
        <v>0</v>
      </c>
      <c r="F1249" s="83">
        <v>1004</v>
      </c>
      <c r="G1249" s="83">
        <v>0</v>
      </c>
      <c r="H1249" s="83">
        <v>773.4</v>
      </c>
      <c r="I1249" s="83">
        <v>2646.39661538461</v>
      </c>
      <c r="J1249" s="83">
        <v>0</v>
      </c>
      <c r="K1249" s="83">
        <v>0</v>
      </c>
      <c r="L1249" s="83">
        <v>3785.5</v>
      </c>
      <c r="M1249" s="83">
        <v>1135.75636363636</v>
      </c>
      <c r="N1249" s="83">
        <v>0</v>
      </c>
      <c r="O1249" s="83">
        <v>0</v>
      </c>
      <c r="P1249" s="83">
        <v>40.174030236531003</v>
      </c>
      <c r="Q1249" s="83">
        <v>0</v>
      </c>
      <c r="R1249" s="83">
        <v>0</v>
      </c>
      <c r="S1249" s="83">
        <v>0</v>
      </c>
      <c r="T1249" s="83">
        <v>0</v>
      </c>
      <c r="U1249" s="83">
        <v>0</v>
      </c>
      <c r="V1249" s="83">
        <v>34407.797088278901</v>
      </c>
      <c r="W1249" s="83">
        <v>0</v>
      </c>
      <c r="X1249" s="83">
        <v>0</v>
      </c>
      <c r="Y1249" s="83">
        <v>0</v>
      </c>
      <c r="Z1249" s="83">
        <v>0</v>
      </c>
      <c r="AA1249" s="83">
        <v>1707992.5357538401</v>
      </c>
      <c r="AB1249" s="83">
        <v>542090.85</v>
      </c>
      <c r="AC1249" s="83">
        <v>67749.84</v>
      </c>
      <c r="AD1249" s="83">
        <v>0</v>
      </c>
      <c r="AE1249" s="83">
        <v>0</v>
      </c>
      <c r="AF1249" s="83">
        <v>0</v>
      </c>
      <c r="AG1249" s="83">
        <v>0</v>
      </c>
      <c r="AH1249" s="83">
        <v>0</v>
      </c>
      <c r="AI1249" s="83">
        <v>5826053.9167144904</v>
      </c>
      <c r="AJ1249" s="83">
        <v>0</v>
      </c>
      <c r="AK1249" s="83">
        <v>0</v>
      </c>
      <c r="AL1249" s="83">
        <v>0</v>
      </c>
      <c r="AM1249" s="83">
        <v>0</v>
      </c>
      <c r="AN1249" s="83">
        <v>8178294.9395566098</v>
      </c>
      <c r="AO1249" s="83">
        <v>0.24753158731800001</v>
      </c>
      <c r="AP1249" s="83">
        <v>30.266894156720099</v>
      </c>
    </row>
    <row r="1250" spans="1:42" x14ac:dyDescent="0.2">
      <c r="A1250" s="83" t="s">
        <v>400</v>
      </c>
      <c r="B1250" s="83">
        <v>2020</v>
      </c>
      <c r="C1250" s="83" t="s">
        <v>399</v>
      </c>
      <c r="D1250" s="83" t="s">
        <v>297</v>
      </c>
      <c r="E1250" s="83">
        <v>0</v>
      </c>
      <c r="F1250" s="83">
        <v>440</v>
      </c>
      <c r="G1250" s="83">
        <v>0</v>
      </c>
      <c r="H1250" s="83">
        <v>293.2</v>
      </c>
      <c r="I1250" s="83">
        <v>3.1</v>
      </c>
      <c r="J1250" s="83">
        <v>0</v>
      </c>
      <c r="K1250" s="83">
        <v>1.6</v>
      </c>
      <c r="L1250" s="83">
        <v>3849.5</v>
      </c>
      <c r="M1250" s="83">
        <v>1.45545454545455</v>
      </c>
      <c r="N1250" s="83">
        <v>0</v>
      </c>
      <c r="O1250" s="83">
        <v>0</v>
      </c>
      <c r="P1250" s="83">
        <v>0</v>
      </c>
      <c r="Q1250" s="83">
        <v>0</v>
      </c>
      <c r="R1250" s="83">
        <v>0</v>
      </c>
      <c r="S1250" s="83">
        <v>0</v>
      </c>
      <c r="T1250" s="83">
        <v>0</v>
      </c>
      <c r="U1250" s="83">
        <v>0</v>
      </c>
      <c r="V1250" s="83">
        <v>0</v>
      </c>
      <c r="W1250" s="83">
        <v>7323.0182400000003</v>
      </c>
      <c r="X1250" s="83">
        <v>0</v>
      </c>
      <c r="Y1250" s="83">
        <v>673317.238539282</v>
      </c>
      <c r="Z1250" s="83">
        <v>0</v>
      </c>
      <c r="AA1250" s="83">
        <v>2180.6368307399998</v>
      </c>
      <c r="AB1250" s="83">
        <v>19508513.466519199</v>
      </c>
      <c r="AC1250" s="83">
        <v>25684.32</v>
      </c>
      <c r="AD1250" s="83">
        <v>0</v>
      </c>
      <c r="AE1250" s="83">
        <v>0</v>
      </c>
      <c r="AF1250" s="83">
        <v>0</v>
      </c>
      <c r="AG1250" s="83">
        <v>0</v>
      </c>
      <c r="AH1250" s="83">
        <v>0</v>
      </c>
      <c r="AI1250" s="83">
        <v>6691.1418138446697</v>
      </c>
      <c r="AJ1250" s="83">
        <v>0</v>
      </c>
      <c r="AK1250" s="83">
        <v>0</v>
      </c>
      <c r="AL1250" s="83">
        <v>0</v>
      </c>
      <c r="AM1250" s="83">
        <v>0</v>
      </c>
      <c r="AN1250" s="83">
        <v>20223709.821943</v>
      </c>
      <c r="AO1250" s="83">
        <v>8.4317446967484404</v>
      </c>
      <c r="AP1250" s="83">
        <v>416.92373807696998</v>
      </c>
    </row>
    <row r="1251" spans="1:42" x14ac:dyDescent="0.2">
      <c r="A1251" s="83" t="s">
        <v>400</v>
      </c>
      <c r="B1251" s="83">
        <v>2022</v>
      </c>
      <c r="C1251" s="83" t="s">
        <v>399</v>
      </c>
      <c r="D1251" s="83" t="s">
        <v>297</v>
      </c>
      <c r="E1251" s="83">
        <v>0</v>
      </c>
      <c r="F1251" s="83">
        <v>440</v>
      </c>
      <c r="G1251" s="83">
        <v>0</v>
      </c>
      <c r="H1251" s="83">
        <v>293.2</v>
      </c>
      <c r="I1251" s="83">
        <v>3.1</v>
      </c>
      <c r="J1251" s="83">
        <v>0</v>
      </c>
      <c r="K1251" s="83">
        <v>1.6</v>
      </c>
      <c r="L1251" s="83">
        <v>3849.5</v>
      </c>
      <c r="M1251" s="83">
        <v>2.8027272727272701</v>
      </c>
      <c r="N1251" s="83">
        <v>0</v>
      </c>
      <c r="O1251" s="83">
        <v>0</v>
      </c>
      <c r="P1251" s="83">
        <v>0</v>
      </c>
      <c r="Q1251" s="83">
        <v>0</v>
      </c>
      <c r="R1251" s="83">
        <v>0</v>
      </c>
      <c r="S1251" s="83">
        <v>0</v>
      </c>
      <c r="T1251" s="83">
        <v>0</v>
      </c>
      <c r="U1251" s="83">
        <v>0</v>
      </c>
      <c r="V1251" s="83">
        <v>0</v>
      </c>
      <c r="W1251" s="83">
        <v>7323.0182400000003</v>
      </c>
      <c r="X1251" s="83">
        <v>0</v>
      </c>
      <c r="Y1251" s="83">
        <v>2278036.4640000002</v>
      </c>
      <c r="Z1251" s="83">
        <v>0</v>
      </c>
      <c r="AA1251" s="83">
        <v>4199.1900994199996</v>
      </c>
      <c r="AB1251" s="83">
        <v>15494546.037053799</v>
      </c>
      <c r="AC1251" s="83">
        <v>25684.32</v>
      </c>
      <c r="AD1251" s="83">
        <v>0</v>
      </c>
      <c r="AE1251" s="83">
        <v>0</v>
      </c>
      <c r="AF1251" s="83">
        <v>0</v>
      </c>
      <c r="AG1251" s="83">
        <v>0</v>
      </c>
      <c r="AH1251" s="83">
        <v>0</v>
      </c>
      <c r="AI1251" s="83">
        <v>6597.5497860052201</v>
      </c>
      <c r="AJ1251" s="83">
        <v>0</v>
      </c>
      <c r="AK1251" s="83">
        <v>0</v>
      </c>
      <c r="AL1251" s="83">
        <v>0</v>
      </c>
      <c r="AM1251" s="83">
        <v>0</v>
      </c>
      <c r="AN1251" s="83">
        <v>17816386.579179201</v>
      </c>
      <c r="AO1251" s="83">
        <v>8.6514414861675402</v>
      </c>
      <c r="AP1251" s="83">
        <v>485.58900805833798</v>
      </c>
    </row>
    <row r="1252" spans="1:42" x14ac:dyDescent="0.2">
      <c r="A1252" s="83" t="s">
        <v>400</v>
      </c>
      <c r="B1252" s="83">
        <v>2024</v>
      </c>
      <c r="C1252" s="83" t="s">
        <v>399</v>
      </c>
      <c r="D1252" s="83" t="s">
        <v>297</v>
      </c>
      <c r="E1252" s="83">
        <v>0</v>
      </c>
      <c r="F1252" s="83">
        <v>0</v>
      </c>
      <c r="G1252" s="83">
        <v>0</v>
      </c>
      <c r="H1252" s="83">
        <v>293.2</v>
      </c>
      <c r="I1252" s="83">
        <v>3.1</v>
      </c>
      <c r="J1252" s="83">
        <v>0</v>
      </c>
      <c r="K1252" s="83">
        <v>1.6</v>
      </c>
      <c r="L1252" s="83">
        <v>3849.5</v>
      </c>
      <c r="M1252" s="83">
        <v>6.0854545454545397</v>
      </c>
      <c r="N1252" s="83">
        <v>0</v>
      </c>
      <c r="O1252" s="83">
        <v>0</v>
      </c>
      <c r="P1252" s="83">
        <v>0</v>
      </c>
      <c r="Q1252" s="83">
        <v>0</v>
      </c>
      <c r="R1252" s="83">
        <v>0</v>
      </c>
      <c r="S1252" s="83">
        <v>0</v>
      </c>
      <c r="T1252" s="83">
        <v>0</v>
      </c>
      <c r="U1252" s="83">
        <v>0</v>
      </c>
      <c r="V1252" s="83">
        <v>0</v>
      </c>
      <c r="W1252" s="83">
        <v>7323.0182400000003</v>
      </c>
      <c r="X1252" s="83">
        <v>0</v>
      </c>
      <c r="Y1252" s="83">
        <v>0</v>
      </c>
      <c r="Z1252" s="83">
        <v>0</v>
      </c>
      <c r="AA1252" s="83">
        <v>9117.5408775600008</v>
      </c>
      <c r="AB1252" s="83">
        <v>7573178.34841864</v>
      </c>
      <c r="AC1252" s="83">
        <v>25684.32</v>
      </c>
      <c r="AD1252" s="83">
        <v>0</v>
      </c>
      <c r="AE1252" s="83">
        <v>0</v>
      </c>
      <c r="AF1252" s="83">
        <v>0</v>
      </c>
      <c r="AG1252" s="83">
        <v>0</v>
      </c>
      <c r="AH1252" s="83">
        <v>0</v>
      </c>
      <c r="AI1252" s="83">
        <v>6506.0222881916598</v>
      </c>
      <c r="AJ1252" s="83">
        <v>0</v>
      </c>
      <c r="AK1252" s="83">
        <v>0</v>
      </c>
      <c r="AL1252" s="83">
        <v>0</v>
      </c>
      <c r="AM1252" s="83">
        <v>0</v>
      </c>
      <c r="AN1252" s="83">
        <v>7621809.2498243898</v>
      </c>
      <c r="AO1252" s="83">
        <v>2.8658705629242398</v>
      </c>
      <c r="AP1252" s="83">
        <v>376.00922156248902</v>
      </c>
    </row>
    <row r="1253" spans="1:42" x14ac:dyDescent="0.2">
      <c r="A1253" s="83" t="s">
        <v>400</v>
      </c>
      <c r="B1253" s="83">
        <v>2026</v>
      </c>
      <c r="C1253" s="83" t="s">
        <v>399</v>
      </c>
      <c r="D1253" s="83" t="s">
        <v>297</v>
      </c>
      <c r="E1253" s="83">
        <v>0</v>
      </c>
      <c r="F1253" s="83">
        <v>0</v>
      </c>
      <c r="G1253" s="83">
        <v>0</v>
      </c>
      <c r="H1253" s="83">
        <v>293.2</v>
      </c>
      <c r="I1253" s="83">
        <v>3.1</v>
      </c>
      <c r="J1253" s="83">
        <v>0</v>
      </c>
      <c r="K1253" s="83">
        <v>1.6</v>
      </c>
      <c r="L1253" s="83">
        <v>3849.5</v>
      </c>
      <c r="M1253" s="83">
        <v>14.3936363636364</v>
      </c>
      <c r="N1253" s="83">
        <v>0</v>
      </c>
      <c r="O1253" s="83">
        <v>0</v>
      </c>
      <c r="P1253" s="83">
        <v>0</v>
      </c>
      <c r="Q1253" s="83">
        <v>0</v>
      </c>
      <c r="R1253" s="83">
        <v>0</v>
      </c>
      <c r="S1253" s="83">
        <v>0</v>
      </c>
      <c r="T1253" s="83">
        <v>0</v>
      </c>
      <c r="U1253" s="83">
        <v>0</v>
      </c>
      <c r="V1253" s="83">
        <v>0</v>
      </c>
      <c r="W1253" s="83">
        <v>7323.0182400000003</v>
      </c>
      <c r="X1253" s="83">
        <v>0</v>
      </c>
      <c r="Y1253" s="83">
        <v>0</v>
      </c>
      <c r="Z1253" s="83">
        <v>0</v>
      </c>
      <c r="AA1253" s="83">
        <v>21565.286034420002</v>
      </c>
      <c r="AB1253" s="83">
        <v>6343244.1757349996</v>
      </c>
      <c r="AC1253" s="83">
        <v>25684.32</v>
      </c>
      <c r="AD1253" s="83">
        <v>0</v>
      </c>
      <c r="AE1253" s="83">
        <v>0</v>
      </c>
      <c r="AF1253" s="83">
        <v>0</v>
      </c>
      <c r="AG1253" s="83">
        <v>0</v>
      </c>
      <c r="AH1253" s="83">
        <v>0</v>
      </c>
      <c r="AI1253" s="83">
        <v>6415.1829670533798</v>
      </c>
      <c r="AJ1253" s="83">
        <v>0</v>
      </c>
      <c r="AK1253" s="83">
        <v>0</v>
      </c>
      <c r="AL1253" s="83">
        <v>0</v>
      </c>
      <c r="AM1253" s="83">
        <v>0</v>
      </c>
      <c r="AN1253" s="83">
        <v>6404231.9829764701</v>
      </c>
      <c r="AO1253" s="83">
        <v>2.37156001892268</v>
      </c>
      <c r="AP1253" s="83">
        <v>370.31138553798399</v>
      </c>
    </row>
    <row r="1254" spans="1:42" x14ac:dyDescent="0.2">
      <c r="A1254" s="83" t="s">
        <v>400</v>
      </c>
      <c r="B1254" s="83">
        <v>2028</v>
      </c>
      <c r="C1254" s="83" t="s">
        <v>399</v>
      </c>
      <c r="D1254" s="83" t="s">
        <v>297</v>
      </c>
      <c r="E1254" s="83">
        <v>0</v>
      </c>
      <c r="F1254" s="83">
        <v>0</v>
      </c>
      <c r="G1254" s="83">
        <v>0</v>
      </c>
      <c r="H1254" s="83">
        <v>293.2</v>
      </c>
      <c r="I1254" s="83">
        <v>3.1</v>
      </c>
      <c r="J1254" s="83">
        <v>0</v>
      </c>
      <c r="K1254" s="83">
        <v>1.6</v>
      </c>
      <c r="L1254" s="83">
        <v>3849.5</v>
      </c>
      <c r="M1254" s="83">
        <v>32.868181818181803</v>
      </c>
      <c r="N1254" s="83">
        <v>0</v>
      </c>
      <c r="O1254" s="83">
        <v>0</v>
      </c>
      <c r="P1254" s="83">
        <v>0</v>
      </c>
      <c r="Q1254" s="83">
        <v>0</v>
      </c>
      <c r="R1254" s="83">
        <v>0</v>
      </c>
      <c r="S1254" s="83">
        <v>0</v>
      </c>
      <c r="T1254" s="83">
        <v>0</v>
      </c>
      <c r="U1254" s="83">
        <v>0</v>
      </c>
      <c r="V1254" s="83">
        <v>0</v>
      </c>
      <c r="W1254" s="83">
        <v>7323.0182400000003</v>
      </c>
      <c r="X1254" s="83">
        <v>0</v>
      </c>
      <c r="Y1254" s="83">
        <v>0</v>
      </c>
      <c r="Z1254" s="83">
        <v>0</v>
      </c>
      <c r="AA1254" s="83">
        <v>49244.799884699903</v>
      </c>
      <c r="AB1254" s="83">
        <v>5736938.9888750101</v>
      </c>
      <c r="AC1254" s="83">
        <v>25684.32</v>
      </c>
      <c r="AD1254" s="83">
        <v>0</v>
      </c>
      <c r="AE1254" s="83">
        <v>0</v>
      </c>
      <c r="AF1254" s="83">
        <v>0</v>
      </c>
      <c r="AG1254" s="83">
        <v>0</v>
      </c>
      <c r="AH1254" s="83">
        <v>0</v>
      </c>
      <c r="AI1254" s="83">
        <v>6325.7199992656797</v>
      </c>
      <c r="AJ1254" s="83">
        <v>0</v>
      </c>
      <c r="AK1254" s="83">
        <v>0</v>
      </c>
      <c r="AL1254" s="83">
        <v>0</v>
      </c>
      <c r="AM1254" s="83">
        <v>0</v>
      </c>
      <c r="AN1254" s="83">
        <v>5825516.84699897</v>
      </c>
      <c r="AO1254" s="83">
        <v>2.1278859643236698</v>
      </c>
      <c r="AP1254" s="83">
        <v>365.26990140279997</v>
      </c>
    </row>
    <row r="1255" spans="1:42" x14ac:dyDescent="0.2">
      <c r="A1255" s="83" t="s">
        <v>400</v>
      </c>
      <c r="B1255" s="83">
        <v>2030</v>
      </c>
      <c r="C1255" s="83" t="s">
        <v>399</v>
      </c>
      <c r="D1255" s="83" t="s">
        <v>297</v>
      </c>
      <c r="E1255" s="83">
        <v>0</v>
      </c>
      <c r="F1255" s="83">
        <v>0</v>
      </c>
      <c r="G1255" s="83">
        <v>0</v>
      </c>
      <c r="H1255" s="83">
        <v>293.2</v>
      </c>
      <c r="I1255" s="83">
        <v>3.1</v>
      </c>
      <c r="J1255" s="83">
        <v>0</v>
      </c>
      <c r="K1255" s="83">
        <v>1.6</v>
      </c>
      <c r="L1255" s="83">
        <v>3849.5</v>
      </c>
      <c r="M1255" s="83">
        <v>72.374545454545398</v>
      </c>
      <c r="N1255" s="83">
        <v>0</v>
      </c>
      <c r="O1255" s="83">
        <v>0</v>
      </c>
      <c r="P1255" s="83">
        <v>0</v>
      </c>
      <c r="Q1255" s="83">
        <v>0</v>
      </c>
      <c r="R1255" s="83">
        <v>0</v>
      </c>
      <c r="S1255" s="83">
        <v>0</v>
      </c>
      <c r="T1255" s="83">
        <v>0</v>
      </c>
      <c r="U1255" s="83">
        <v>0</v>
      </c>
      <c r="V1255" s="83">
        <v>0</v>
      </c>
      <c r="W1255" s="83">
        <v>7323.0182400000003</v>
      </c>
      <c r="X1255" s="83">
        <v>0</v>
      </c>
      <c r="Y1255" s="83">
        <v>0</v>
      </c>
      <c r="Z1255" s="83">
        <v>0</v>
      </c>
      <c r="AA1255" s="83">
        <v>108435.26506488</v>
      </c>
      <c r="AB1255" s="83">
        <v>6567074.7479999997</v>
      </c>
      <c r="AC1255" s="83">
        <v>25684.32</v>
      </c>
      <c r="AD1255" s="83">
        <v>0</v>
      </c>
      <c r="AE1255" s="83">
        <v>0</v>
      </c>
      <c r="AF1255" s="83">
        <v>0</v>
      </c>
      <c r="AG1255" s="83">
        <v>0</v>
      </c>
      <c r="AH1255" s="83">
        <v>0</v>
      </c>
      <c r="AI1255" s="83">
        <v>6236.94520815327</v>
      </c>
      <c r="AJ1255" s="83">
        <v>0</v>
      </c>
      <c r="AK1255" s="83">
        <v>0</v>
      </c>
      <c r="AL1255" s="83">
        <v>0</v>
      </c>
      <c r="AM1255" s="83">
        <v>0</v>
      </c>
      <c r="AN1255" s="83">
        <v>6714754.2965130303</v>
      </c>
      <c r="AO1255" s="83">
        <v>2.4615175259159998</v>
      </c>
      <c r="AP1255" s="83">
        <v>366.58340978973098</v>
      </c>
    </row>
    <row r="1256" spans="1:42" x14ac:dyDescent="0.2">
      <c r="A1256" s="83" t="s">
        <v>400</v>
      </c>
      <c r="B1256" s="83">
        <v>2032</v>
      </c>
      <c r="C1256" s="83" t="s">
        <v>399</v>
      </c>
      <c r="D1256" s="83" t="s">
        <v>297</v>
      </c>
      <c r="E1256" s="83">
        <v>0</v>
      </c>
      <c r="F1256" s="83">
        <v>0</v>
      </c>
      <c r="G1256" s="83">
        <v>0</v>
      </c>
      <c r="H1256" s="83">
        <v>293.2</v>
      </c>
      <c r="I1256" s="83">
        <v>4.69507692307692</v>
      </c>
      <c r="J1256" s="83">
        <v>0</v>
      </c>
      <c r="K1256" s="83">
        <v>1.6</v>
      </c>
      <c r="L1256" s="83">
        <v>3849.5</v>
      </c>
      <c r="M1256" s="83">
        <v>122.58545454545499</v>
      </c>
      <c r="N1256" s="83">
        <v>0</v>
      </c>
      <c r="O1256" s="83">
        <v>0</v>
      </c>
      <c r="P1256" s="83">
        <v>1.5958238213681299</v>
      </c>
      <c r="Q1256" s="83">
        <v>0</v>
      </c>
      <c r="R1256" s="83">
        <v>0</v>
      </c>
      <c r="S1256" s="83">
        <v>0</v>
      </c>
      <c r="T1256" s="83">
        <v>0</v>
      </c>
      <c r="U1256" s="83">
        <v>0</v>
      </c>
      <c r="V1256" s="83">
        <v>872.49287898992702</v>
      </c>
      <c r="W1256" s="83">
        <v>7323.0182400000003</v>
      </c>
      <c r="X1256" s="83">
        <v>0</v>
      </c>
      <c r="Y1256" s="83">
        <v>0</v>
      </c>
      <c r="Z1256" s="83">
        <v>0</v>
      </c>
      <c r="AA1256" s="83">
        <v>183663.83060856001</v>
      </c>
      <c r="AB1256" s="83">
        <v>5612081.2470251201</v>
      </c>
      <c r="AC1256" s="83">
        <v>25684.32</v>
      </c>
      <c r="AD1256" s="83">
        <v>0</v>
      </c>
      <c r="AE1256" s="83">
        <v>0</v>
      </c>
      <c r="AF1256" s="83">
        <v>0</v>
      </c>
      <c r="AG1256" s="83">
        <v>0</v>
      </c>
      <c r="AH1256" s="83">
        <v>0</v>
      </c>
      <c r="AI1256" s="83">
        <v>9656.9744260092993</v>
      </c>
      <c r="AJ1256" s="83">
        <v>0</v>
      </c>
      <c r="AK1256" s="83">
        <v>0</v>
      </c>
      <c r="AL1256" s="83">
        <v>0</v>
      </c>
      <c r="AM1256" s="83">
        <v>0</v>
      </c>
      <c r="AN1256" s="83">
        <v>5839281.8831786802</v>
      </c>
      <c r="AO1256" s="83">
        <v>2.0777056378742</v>
      </c>
      <c r="AP1256" s="83">
        <v>355.81526623324697</v>
      </c>
    </row>
    <row r="1257" spans="1:42" x14ac:dyDescent="0.2">
      <c r="A1257" s="83" t="s">
        <v>400</v>
      </c>
      <c r="B1257" s="83">
        <v>2034</v>
      </c>
      <c r="C1257" s="83" t="s">
        <v>399</v>
      </c>
      <c r="D1257" s="83" t="s">
        <v>297</v>
      </c>
      <c r="E1257" s="83">
        <v>0</v>
      </c>
      <c r="F1257" s="83">
        <v>0</v>
      </c>
      <c r="G1257" s="83">
        <v>0</v>
      </c>
      <c r="H1257" s="83">
        <v>293.2</v>
      </c>
      <c r="I1257" s="83">
        <v>4.69507692307692</v>
      </c>
      <c r="J1257" s="83">
        <v>0</v>
      </c>
      <c r="K1257" s="83">
        <v>1.6</v>
      </c>
      <c r="L1257" s="83">
        <v>4393.8454992653196</v>
      </c>
      <c r="M1257" s="83">
        <v>173.36636363636299</v>
      </c>
      <c r="N1257" s="83">
        <v>0</v>
      </c>
      <c r="O1257" s="83">
        <v>0</v>
      </c>
      <c r="P1257" s="83">
        <v>3.3990626453681299</v>
      </c>
      <c r="Q1257" s="83">
        <v>0</v>
      </c>
      <c r="R1257" s="83">
        <v>0</v>
      </c>
      <c r="S1257" s="83">
        <v>0</v>
      </c>
      <c r="T1257" s="83">
        <v>0</v>
      </c>
      <c r="U1257" s="83">
        <v>0</v>
      </c>
      <c r="V1257" s="83">
        <v>3797.6800726387401</v>
      </c>
      <c r="W1257" s="83">
        <v>7323.0182400000003</v>
      </c>
      <c r="X1257" s="83">
        <v>0</v>
      </c>
      <c r="Y1257" s="83">
        <v>0</v>
      </c>
      <c r="Z1257" s="83">
        <v>0</v>
      </c>
      <c r="AA1257" s="83">
        <v>259746.39945822</v>
      </c>
      <c r="AB1257" s="83">
        <v>9136515.9255652893</v>
      </c>
      <c r="AC1257" s="83">
        <v>25684.32</v>
      </c>
      <c r="AD1257" s="83">
        <v>0</v>
      </c>
      <c r="AE1257" s="83">
        <v>0</v>
      </c>
      <c r="AF1257" s="83">
        <v>0</v>
      </c>
      <c r="AG1257" s="83">
        <v>0</v>
      </c>
      <c r="AH1257" s="83">
        <v>0</v>
      </c>
      <c r="AI1257" s="83">
        <v>9693.15493942373</v>
      </c>
      <c r="AJ1257" s="83">
        <v>0</v>
      </c>
      <c r="AK1257" s="83">
        <v>0</v>
      </c>
      <c r="AL1257" s="83">
        <v>0</v>
      </c>
      <c r="AM1257" s="83">
        <v>0</v>
      </c>
      <c r="AN1257" s="83">
        <v>9442760.4982755706</v>
      </c>
      <c r="AO1257" s="83">
        <v>3.3155993416021299</v>
      </c>
      <c r="AP1257" s="83">
        <v>351.12606554064502</v>
      </c>
    </row>
    <row r="1258" spans="1:42" x14ac:dyDescent="0.2">
      <c r="A1258" s="83" t="s">
        <v>400</v>
      </c>
      <c r="B1258" s="83">
        <v>2036</v>
      </c>
      <c r="C1258" s="83" t="s">
        <v>399</v>
      </c>
      <c r="D1258" s="83" t="s">
        <v>297</v>
      </c>
      <c r="E1258" s="83">
        <v>0</v>
      </c>
      <c r="F1258" s="83">
        <v>0</v>
      </c>
      <c r="G1258" s="83">
        <v>0</v>
      </c>
      <c r="H1258" s="83">
        <v>293.2</v>
      </c>
      <c r="I1258" s="83">
        <v>4.69507692307692</v>
      </c>
      <c r="J1258" s="83">
        <v>0</v>
      </c>
      <c r="K1258" s="83">
        <v>1.6</v>
      </c>
      <c r="L1258" s="83">
        <v>4393.8454992653196</v>
      </c>
      <c r="M1258" s="83">
        <v>215.12454545454401</v>
      </c>
      <c r="N1258" s="83">
        <v>0</v>
      </c>
      <c r="O1258" s="83">
        <v>0</v>
      </c>
      <c r="P1258" s="83">
        <v>5.4027251453681204</v>
      </c>
      <c r="Q1258" s="83">
        <v>0</v>
      </c>
      <c r="R1258" s="83">
        <v>0</v>
      </c>
      <c r="S1258" s="83">
        <v>0</v>
      </c>
      <c r="T1258" s="83">
        <v>0</v>
      </c>
      <c r="U1258" s="83">
        <v>0</v>
      </c>
      <c r="V1258" s="83">
        <v>6572.6674991293703</v>
      </c>
      <c r="W1258" s="83">
        <v>7323.0182400000003</v>
      </c>
      <c r="X1258" s="83">
        <v>0</v>
      </c>
      <c r="Y1258" s="83">
        <v>0</v>
      </c>
      <c r="Z1258" s="83">
        <v>0</v>
      </c>
      <c r="AA1258" s="83">
        <v>322310.65441338002</v>
      </c>
      <c r="AB1258" s="83">
        <v>9136515.9255652893</v>
      </c>
      <c r="AC1258" s="83">
        <v>25684.32</v>
      </c>
      <c r="AD1258" s="83">
        <v>0</v>
      </c>
      <c r="AE1258" s="83">
        <v>0</v>
      </c>
      <c r="AF1258" s="83">
        <v>0</v>
      </c>
      <c r="AG1258" s="83">
        <v>0</v>
      </c>
      <c r="AH1258" s="83">
        <v>0</v>
      </c>
      <c r="AI1258" s="83">
        <v>9558.0867880266305</v>
      </c>
      <c r="AJ1258" s="83">
        <v>0</v>
      </c>
      <c r="AK1258" s="83">
        <v>0</v>
      </c>
      <c r="AL1258" s="83">
        <v>0</v>
      </c>
      <c r="AM1258" s="83">
        <v>0</v>
      </c>
      <c r="AN1258" s="83">
        <v>9507964.6725058202</v>
      </c>
      <c r="AO1258" s="83">
        <v>3.3155993416021299</v>
      </c>
      <c r="AP1258" s="83">
        <v>348.718096438646</v>
      </c>
    </row>
    <row r="1259" spans="1:42" x14ac:dyDescent="0.2">
      <c r="A1259" s="83" t="s">
        <v>400</v>
      </c>
      <c r="B1259" s="83">
        <v>2038</v>
      </c>
      <c r="C1259" s="83" t="s">
        <v>399</v>
      </c>
      <c r="D1259" s="83" t="s">
        <v>297</v>
      </c>
      <c r="E1259" s="83">
        <v>0</v>
      </c>
      <c r="F1259" s="83">
        <v>0</v>
      </c>
      <c r="G1259" s="83">
        <v>0</v>
      </c>
      <c r="H1259" s="83">
        <v>293.2</v>
      </c>
      <c r="I1259" s="83">
        <v>4.69507692307692</v>
      </c>
      <c r="J1259" s="83">
        <v>0</v>
      </c>
      <c r="K1259" s="83">
        <v>1.6</v>
      </c>
      <c r="L1259" s="83">
        <v>4454.43132409397</v>
      </c>
      <c r="M1259" s="83">
        <v>247.226363636363</v>
      </c>
      <c r="N1259" s="83">
        <v>0</v>
      </c>
      <c r="O1259" s="83">
        <v>0</v>
      </c>
      <c r="P1259" s="83">
        <v>6.1374378167055896</v>
      </c>
      <c r="Q1259" s="83">
        <v>0</v>
      </c>
      <c r="R1259" s="83">
        <v>0</v>
      </c>
      <c r="S1259" s="83">
        <v>0</v>
      </c>
      <c r="T1259" s="83">
        <v>0</v>
      </c>
      <c r="U1259" s="83">
        <v>0</v>
      </c>
      <c r="V1259" s="83">
        <v>7860.8897597392597</v>
      </c>
      <c r="W1259" s="83">
        <v>7323.0182400000003</v>
      </c>
      <c r="X1259" s="83">
        <v>0</v>
      </c>
      <c r="Y1259" s="83">
        <v>0</v>
      </c>
      <c r="Z1259" s="83">
        <v>0</v>
      </c>
      <c r="AA1259" s="83">
        <v>370407.24889625999</v>
      </c>
      <c r="AB1259" s="83">
        <v>9590297.45260619</v>
      </c>
      <c r="AC1259" s="83">
        <v>25684.32</v>
      </c>
      <c r="AD1259" s="83">
        <v>0</v>
      </c>
      <c r="AE1259" s="83">
        <v>0</v>
      </c>
      <c r="AF1259" s="83">
        <v>0</v>
      </c>
      <c r="AG1259" s="83">
        <v>0</v>
      </c>
      <c r="AH1259" s="83">
        <v>0</v>
      </c>
      <c r="AI1259" s="83">
        <v>9424.7630368438695</v>
      </c>
      <c r="AJ1259" s="83">
        <v>0</v>
      </c>
      <c r="AK1259" s="83">
        <v>0</v>
      </c>
      <c r="AL1259" s="83">
        <v>0</v>
      </c>
      <c r="AM1259" s="83">
        <v>0</v>
      </c>
      <c r="AN1259" s="83">
        <v>10010997.692539001</v>
      </c>
      <c r="AO1259" s="83">
        <v>3.4780985064354799</v>
      </c>
      <c r="AP1259" s="83">
        <v>347.42776027484501</v>
      </c>
    </row>
    <row r="1260" spans="1:42" x14ac:dyDescent="0.2">
      <c r="A1260" s="83" t="s">
        <v>400</v>
      </c>
      <c r="B1260" s="83">
        <v>2040</v>
      </c>
      <c r="C1260" s="83" t="s">
        <v>399</v>
      </c>
      <c r="D1260" s="83" t="s">
        <v>297</v>
      </c>
      <c r="E1260" s="83">
        <v>0</v>
      </c>
      <c r="F1260" s="83">
        <v>0</v>
      </c>
      <c r="G1260" s="83">
        <v>0</v>
      </c>
      <c r="H1260" s="83">
        <v>293.2</v>
      </c>
      <c r="I1260" s="83">
        <v>4.69507692307692</v>
      </c>
      <c r="J1260" s="83">
        <v>0</v>
      </c>
      <c r="K1260" s="83">
        <v>1.6</v>
      </c>
      <c r="L1260" s="83">
        <v>4488.06709179483</v>
      </c>
      <c r="M1260" s="83">
        <v>266.19</v>
      </c>
      <c r="N1260" s="83">
        <v>0</v>
      </c>
      <c r="O1260" s="83">
        <v>0</v>
      </c>
      <c r="P1260" s="83">
        <v>7.9170901158517797</v>
      </c>
      <c r="Q1260" s="83">
        <v>0</v>
      </c>
      <c r="R1260" s="83">
        <v>0</v>
      </c>
      <c r="S1260" s="83">
        <v>0</v>
      </c>
      <c r="T1260" s="83">
        <v>0</v>
      </c>
      <c r="U1260" s="83">
        <v>0</v>
      </c>
      <c r="V1260" s="83">
        <v>10355.2609217728</v>
      </c>
      <c r="W1260" s="83">
        <v>7323.0182400000003</v>
      </c>
      <c r="X1260" s="83">
        <v>0</v>
      </c>
      <c r="Y1260" s="83">
        <v>0</v>
      </c>
      <c r="Z1260" s="83">
        <v>0</v>
      </c>
      <c r="AA1260" s="83">
        <v>398819.54389266</v>
      </c>
      <c r="AB1260" s="83">
        <v>9484202.7485657409</v>
      </c>
      <c r="AC1260" s="83">
        <v>25684.32</v>
      </c>
      <c r="AD1260" s="83">
        <v>0</v>
      </c>
      <c r="AE1260" s="83">
        <v>0</v>
      </c>
      <c r="AF1260" s="83">
        <v>0</v>
      </c>
      <c r="AG1260" s="83">
        <v>0</v>
      </c>
      <c r="AH1260" s="83">
        <v>0</v>
      </c>
      <c r="AI1260" s="83">
        <v>9293.9197796030094</v>
      </c>
      <c r="AJ1260" s="83">
        <v>0</v>
      </c>
      <c r="AK1260" s="83">
        <v>0</v>
      </c>
      <c r="AL1260" s="83">
        <v>0</v>
      </c>
      <c r="AM1260" s="83">
        <v>0</v>
      </c>
      <c r="AN1260" s="83">
        <v>9935678.8113997802</v>
      </c>
      <c r="AO1260" s="83">
        <v>3.43835167969918</v>
      </c>
      <c r="AP1260" s="83">
        <v>346.06107393026502</v>
      </c>
    </row>
    <row r="1261" spans="1:42" x14ac:dyDescent="0.2">
      <c r="A1261" s="83" t="s">
        <v>400</v>
      </c>
      <c r="B1261" s="83">
        <v>2042</v>
      </c>
      <c r="C1261" s="83" t="s">
        <v>399</v>
      </c>
      <c r="D1261" s="83" t="s">
        <v>297</v>
      </c>
      <c r="E1261" s="83">
        <v>0</v>
      </c>
      <c r="F1261" s="83">
        <v>0</v>
      </c>
      <c r="G1261" s="83">
        <v>0</v>
      </c>
      <c r="H1261" s="83">
        <v>293.2</v>
      </c>
      <c r="I1261" s="83">
        <v>4.69507692307692</v>
      </c>
      <c r="J1261" s="83">
        <v>0</v>
      </c>
      <c r="K1261" s="83">
        <v>1.6</v>
      </c>
      <c r="L1261" s="83">
        <v>4488.06709179483</v>
      </c>
      <c r="M1261" s="83">
        <v>280.007272727273</v>
      </c>
      <c r="N1261" s="83">
        <v>0</v>
      </c>
      <c r="O1261" s="83">
        <v>0</v>
      </c>
      <c r="P1261" s="83">
        <v>9.3564418898137092</v>
      </c>
      <c r="Q1261" s="83">
        <v>0</v>
      </c>
      <c r="R1261" s="83">
        <v>0</v>
      </c>
      <c r="S1261" s="83">
        <v>0</v>
      </c>
      <c r="T1261" s="83">
        <v>0</v>
      </c>
      <c r="U1261" s="83">
        <v>0</v>
      </c>
      <c r="V1261" s="83">
        <v>12562.242260123299</v>
      </c>
      <c r="W1261" s="83">
        <v>7323.0182400000003</v>
      </c>
      <c r="X1261" s="83">
        <v>0</v>
      </c>
      <c r="Y1261" s="83">
        <v>0</v>
      </c>
      <c r="Z1261" s="83">
        <v>0</v>
      </c>
      <c r="AA1261" s="83">
        <v>419521.29229392001</v>
      </c>
      <c r="AB1261" s="83">
        <v>8340986.5874090297</v>
      </c>
      <c r="AC1261" s="83">
        <v>25684.32</v>
      </c>
      <c r="AD1261" s="83">
        <v>0</v>
      </c>
      <c r="AE1261" s="83">
        <v>0</v>
      </c>
      <c r="AF1261" s="83">
        <v>0</v>
      </c>
      <c r="AG1261" s="83">
        <v>0</v>
      </c>
      <c r="AH1261" s="83">
        <v>0</v>
      </c>
      <c r="AI1261" s="83">
        <v>9164.13274590119</v>
      </c>
      <c r="AJ1261" s="83">
        <v>0</v>
      </c>
      <c r="AK1261" s="83">
        <v>0</v>
      </c>
      <c r="AL1261" s="83">
        <v>0</v>
      </c>
      <c r="AM1261" s="83">
        <v>0</v>
      </c>
      <c r="AN1261" s="83">
        <v>8815241.5929489695</v>
      </c>
      <c r="AO1261" s="83">
        <v>3.0261498851989899</v>
      </c>
      <c r="AP1261" s="83">
        <v>343.28609752675499</v>
      </c>
    </row>
    <row r="1262" spans="1:42" x14ac:dyDescent="0.2">
      <c r="A1262" s="83" t="s">
        <v>400</v>
      </c>
      <c r="B1262" s="83">
        <v>2044</v>
      </c>
      <c r="C1262" s="83" t="s">
        <v>399</v>
      </c>
      <c r="D1262" s="83" t="s">
        <v>297</v>
      </c>
      <c r="E1262" s="83">
        <v>0</v>
      </c>
      <c r="F1262" s="83">
        <v>0</v>
      </c>
      <c r="G1262" s="83">
        <v>0</v>
      </c>
      <c r="H1262" s="83">
        <v>293.2</v>
      </c>
      <c r="I1262" s="83">
        <v>4.69507692307692</v>
      </c>
      <c r="J1262" s="83">
        <v>0</v>
      </c>
      <c r="K1262" s="83">
        <v>1.6</v>
      </c>
      <c r="L1262" s="83">
        <v>4488.06709179483</v>
      </c>
      <c r="M1262" s="83">
        <v>296.273636363636</v>
      </c>
      <c r="N1262" s="83">
        <v>0</v>
      </c>
      <c r="O1262" s="83">
        <v>0</v>
      </c>
      <c r="P1262" s="83">
        <v>12.253241889813699</v>
      </c>
      <c r="Q1262" s="83">
        <v>0</v>
      </c>
      <c r="R1262" s="83">
        <v>0</v>
      </c>
      <c r="S1262" s="83">
        <v>0</v>
      </c>
      <c r="T1262" s="83">
        <v>0</v>
      </c>
      <c r="U1262" s="83">
        <v>0</v>
      </c>
      <c r="V1262" s="83">
        <v>7560.4039950673396</v>
      </c>
      <c r="W1262" s="83">
        <v>7323.0182400000003</v>
      </c>
      <c r="X1262" s="83">
        <v>0</v>
      </c>
      <c r="Y1262" s="83">
        <v>0</v>
      </c>
      <c r="Z1262" s="83">
        <v>0</v>
      </c>
      <c r="AA1262" s="83">
        <v>443892.39461274003</v>
      </c>
      <c r="AB1262" s="83">
        <v>7884002.8727677297</v>
      </c>
      <c r="AC1262" s="83">
        <v>25684.32</v>
      </c>
      <c r="AD1262" s="83">
        <v>0</v>
      </c>
      <c r="AE1262" s="83">
        <v>0</v>
      </c>
      <c r="AF1262" s="83">
        <v>0</v>
      </c>
      <c r="AG1262" s="83">
        <v>0</v>
      </c>
      <c r="AH1262" s="83">
        <v>0</v>
      </c>
      <c r="AI1262" s="83">
        <v>9035.7699826022199</v>
      </c>
      <c r="AJ1262" s="83">
        <v>0</v>
      </c>
      <c r="AK1262" s="83">
        <v>0</v>
      </c>
      <c r="AL1262" s="83">
        <v>0</v>
      </c>
      <c r="AM1262" s="83">
        <v>0</v>
      </c>
      <c r="AN1262" s="83">
        <v>8377498.7795981402</v>
      </c>
      <c r="AO1262" s="83">
        <v>2.8602393190634401</v>
      </c>
      <c r="AP1262" s="83">
        <v>341.41924628255703</v>
      </c>
    </row>
    <row r="1263" spans="1:42" x14ac:dyDescent="0.2">
      <c r="A1263" s="83" t="s">
        <v>400</v>
      </c>
      <c r="B1263" s="83">
        <v>2046</v>
      </c>
      <c r="C1263" s="83" t="s">
        <v>399</v>
      </c>
      <c r="D1263" s="83" t="s">
        <v>297</v>
      </c>
      <c r="E1263" s="83">
        <v>0</v>
      </c>
      <c r="F1263" s="83">
        <v>0</v>
      </c>
      <c r="G1263" s="83">
        <v>0</v>
      </c>
      <c r="H1263" s="83">
        <v>293.2</v>
      </c>
      <c r="I1263" s="83">
        <v>2.3469448791887499</v>
      </c>
      <c r="J1263" s="83">
        <v>0</v>
      </c>
      <c r="K1263" s="83">
        <v>1.6</v>
      </c>
      <c r="L1263" s="83">
        <v>4622.7391315370496</v>
      </c>
      <c r="M1263" s="83">
        <v>315.91727272727297</v>
      </c>
      <c r="N1263" s="83">
        <v>0</v>
      </c>
      <c r="O1263" s="83">
        <v>0</v>
      </c>
      <c r="P1263" s="83">
        <v>13.5028912993899</v>
      </c>
      <c r="Q1263" s="83">
        <v>0</v>
      </c>
      <c r="R1263" s="83">
        <v>0</v>
      </c>
      <c r="S1263" s="83">
        <v>0</v>
      </c>
      <c r="T1263" s="83">
        <v>0</v>
      </c>
      <c r="U1263" s="83">
        <v>0</v>
      </c>
      <c r="V1263" s="83">
        <v>1436.97363236824</v>
      </c>
      <c r="W1263" s="83">
        <v>7323.0182400000003</v>
      </c>
      <c r="X1263" s="83">
        <v>0</v>
      </c>
      <c r="Y1263" s="83">
        <v>0</v>
      </c>
      <c r="Z1263" s="83">
        <v>0</v>
      </c>
      <c r="AA1263" s="83">
        <v>473323.50057065999</v>
      </c>
      <c r="AB1263" s="83">
        <v>8756108.8511424996</v>
      </c>
      <c r="AC1263" s="83">
        <v>25684.32</v>
      </c>
      <c r="AD1263" s="83">
        <v>0</v>
      </c>
      <c r="AE1263" s="83">
        <v>0</v>
      </c>
      <c r="AF1263" s="83">
        <v>0</v>
      </c>
      <c r="AG1263" s="83">
        <v>0</v>
      </c>
      <c r="AH1263" s="83">
        <v>0</v>
      </c>
      <c r="AI1263" s="83">
        <v>5114.0355554284897</v>
      </c>
      <c r="AJ1263" s="83">
        <v>0</v>
      </c>
      <c r="AK1263" s="83">
        <v>0</v>
      </c>
      <c r="AL1263" s="83">
        <v>0</v>
      </c>
      <c r="AM1263" s="83">
        <v>0</v>
      </c>
      <c r="AN1263" s="83">
        <v>9268990.6991409492</v>
      </c>
      <c r="AO1263" s="83">
        <v>3.17226672537595</v>
      </c>
      <c r="AP1263" s="83">
        <v>342.24510826944203</v>
      </c>
    </row>
    <row r="1264" spans="1:42" x14ac:dyDescent="0.2">
      <c r="A1264" s="83" t="s">
        <v>400</v>
      </c>
      <c r="B1264" s="83">
        <v>2048</v>
      </c>
      <c r="C1264" s="83" t="s">
        <v>399</v>
      </c>
      <c r="D1264" s="83" t="s">
        <v>297</v>
      </c>
      <c r="E1264" s="83">
        <v>0</v>
      </c>
      <c r="F1264" s="83">
        <v>0</v>
      </c>
      <c r="G1264" s="83">
        <v>0</v>
      </c>
      <c r="H1264" s="83">
        <v>293.2</v>
      </c>
      <c r="I1264" s="83">
        <v>3290.58712137468</v>
      </c>
      <c r="J1264" s="83">
        <v>0</v>
      </c>
      <c r="K1264" s="83">
        <v>1.6</v>
      </c>
      <c r="L1264" s="83">
        <v>4622.7391315370496</v>
      </c>
      <c r="M1264" s="83">
        <v>335.53090909090901</v>
      </c>
      <c r="N1264" s="83">
        <v>0</v>
      </c>
      <c r="O1264" s="83">
        <v>0</v>
      </c>
      <c r="P1264" s="83">
        <v>946.54355091428204</v>
      </c>
      <c r="Q1264" s="83">
        <v>0</v>
      </c>
      <c r="R1264" s="83">
        <v>0</v>
      </c>
      <c r="S1264" s="83">
        <v>0</v>
      </c>
      <c r="T1264" s="83">
        <v>0</v>
      </c>
      <c r="U1264" s="83">
        <v>0</v>
      </c>
      <c r="V1264" s="83">
        <v>1010874.9793303499</v>
      </c>
      <c r="W1264" s="83">
        <v>7323.0182400000003</v>
      </c>
      <c r="X1264" s="83">
        <v>0</v>
      </c>
      <c r="Y1264" s="83">
        <v>0</v>
      </c>
      <c r="Z1264" s="83">
        <v>0</v>
      </c>
      <c r="AA1264" s="83">
        <v>502709.65898616001</v>
      </c>
      <c r="AB1264" s="83">
        <v>6516385.1407671301</v>
      </c>
      <c r="AC1264" s="83">
        <v>25684.32</v>
      </c>
      <c r="AD1264" s="83">
        <v>0</v>
      </c>
      <c r="AE1264" s="83">
        <v>0</v>
      </c>
      <c r="AF1264" s="83">
        <v>0</v>
      </c>
      <c r="AG1264" s="83">
        <v>0</v>
      </c>
      <c r="AH1264" s="83">
        <v>0</v>
      </c>
      <c r="AI1264" s="83">
        <v>7712724.3366911197</v>
      </c>
      <c r="AJ1264" s="83">
        <v>0</v>
      </c>
      <c r="AK1264" s="83">
        <v>0</v>
      </c>
      <c r="AL1264" s="83">
        <v>0</v>
      </c>
      <c r="AM1264" s="83">
        <v>0</v>
      </c>
      <c r="AN1264" s="83">
        <v>15775701.4540147</v>
      </c>
      <c r="AO1264" s="83">
        <v>2.3669962141772198</v>
      </c>
      <c r="AP1264" s="83">
        <v>150.04063185886599</v>
      </c>
    </row>
    <row r="1265" spans="1:42" x14ac:dyDescent="0.2">
      <c r="A1265" s="83" t="s">
        <v>400</v>
      </c>
      <c r="B1265" s="83">
        <v>2050</v>
      </c>
      <c r="C1265" s="83" t="s">
        <v>399</v>
      </c>
      <c r="D1265" s="83" t="s">
        <v>297</v>
      </c>
      <c r="E1265" s="83">
        <v>0</v>
      </c>
      <c r="F1265" s="83">
        <v>0</v>
      </c>
      <c r="G1265" s="83">
        <v>0</v>
      </c>
      <c r="H1265" s="83">
        <v>293.2</v>
      </c>
      <c r="I1265" s="83">
        <v>7400.4183096098604</v>
      </c>
      <c r="J1265" s="83">
        <v>0</v>
      </c>
      <c r="K1265" s="83">
        <v>1.6</v>
      </c>
      <c r="L1265" s="83">
        <v>4622.7391315370496</v>
      </c>
      <c r="M1265" s="83">
        <v>356.20636363636299</v>
      </c>
      <c r="N1265" s="83">
        <v>0</v>
      </c>
      <c r="O1265" s="83">
        <v>0</v>
      </c>
      <c r="P1265" s="83">
        <v>2249.4294299247599</v>
      </c>
      <c r="Q1265" s="83">
        <v>0</v>
      </c>
      <c r="R1265" s="83">
        <v>0</v>
      </c>
      <c r="S1265" s="83">
        <v>0</v>
      </c>
      <c r="T1265" s="83">
        <v>0</v>
      </c>
      <c r="U1265" s="83">
        <v>0</v>
      </c>
      <c r="V1265" s="83">
        <v>2183491.61522592</v>
      </c>
      <c r="W1265" s="83">
        <v>7323.0182400000003</v>
      </c>
      <c r="X1265" s="83">
        <v>0</v>
      </c>
      <c r="Y1265" s="83">
        <v>0</v>
      </c>
      <c r="Z1265" s="83">
        <v>0</v>
      </c>
      <c r="AA1265" s="83">
        <v>533686.68799398001</v>
      </c>
      <c r="AB1265" s="83">
        <v>5523456.5956007699</v>
      </c>
      <c r="AC1265" s="83">
        <v>25684.32</v>
      </c>
      <c r="AD1265" s="83">
        <v>0</v>
      </c>
      <c r="AE1265" s="83">
        <v>0</v>
      </c>
      <c r="AF1265" s="83">
        <v>0</v>
      </c>
      <c r="AG1265" s="83">
        <v>0</v>
      </c>
      <c r="AH1265" s="83">
        <v>0</v>
      </c>
      <c r="AI1265" s="83">
        <v>17349055.049150798</v>
      </c>
      <c r="AJ1265" s="83">
        <v>0</v>
      </c>
      <c r="AK1265" s="83">
        <v>0</v>
      </c>
      <c r="AL1265" s="83">
        <v>0</v>
      </c>
      <c r="AM1265" s="83">
        <v>0</v>
      </c>
      <c r="AN1265" s="83">
        <v>25622697.286211502</v>
      </c>
      <c r="AO1265" s="83">
        <v>2.00852101950169</v>
      </c>
      <c r="AP1265" s="83">
        <v>78.388352212338802</v>
      </c>
    </row>
    <row r="1266" spans="1:42" x14ac:dyDescent="0.2">
      <c r="A1266" s="83" t="s">
        <v>401</v>
      </c>
      <c r="B1266" s="83">
        <v>2020</v>
      </c>
      <c r="C1266" s="83" t="s">
        <v>402</v>
      </c>
      <c r="D1266" s="83" t="s">
        <v>297</v>
      </c>
      <c r="E1266" s="83">
        <v>3774.4</v>
      </c>
      <c r="F1266" s="83">
        <v>3601.5</v>
      </c>
      <c r="G1266" s="83">
        <v>0</v>
      </c>
      <c r="H1266" s="83">
        <v>1103.2</v>
      </c>
      <c r="I1266" s="83">
        <v>96.9</v>
      </c>
      <c r="J1266" s="83">
        <v>0</v>
      </c>
      <c r="K1266" s="83">
        <v>6.4</v>
      </c>
      <c r="L1266" s="83">
        <v>1474</v>
      </c>
      <c r="M1266" s="83">
        <v>10.807272727272601</v>
      </c>
      <c r="N1266" s="83">
        <v>0</v>
      </c>
      <c r="O1266" s="83">
        <v>0</v>
      </c>
      <c r="P1266" s="83">
        <v>2</v>
      </c>
      <c r="Q1266" s="83">
        <v>0</v>
      </c>
      <c r="R1266" s="83">
        <v>0</v>
      </c>
      <c r="S1266" s="83">
        <v>0</v>
      </c>
      <c r="T1266" s="83">
        <v>1559.6599999999901</v>
      </c>
      <c r="U1266" s="83">
        <v>1553.7</v>
      </c>
      <c r="V1266" s="83">
        <v>78.400000000000006</v>
      </c>
      <c r="W1266" s="83">
        <v>29292.072960000001</v>
      </c>
      <c r="X1266" s="83">
        <v>0</v>
      </c>
      <c r="Y1266" s="83">
        <v>20341740.2764799</v>
      </c>
      <c r="Z1266" s="83">
        <v>0</v>
      </c>
      <c r="AA1266" s="83">
        <v>16063.08010336</v>
      </c>
      <c r="AB1266" s="83">
        <v>9835041.1967325993</v>
      </c>
      <c r="AC1266" s="83">
        <v>96640.320000000007</v>
      </c>
      <c r="AD1266" s="83">
        <v>0</v>
      </c>
      <c r="AE1266" s="83">
        <v>4850368.5468633901</v>
      </c>
      <c r="AF1266" s="83">
        <v>30147847.887359999</v>
      </c>
      <c r="AG1266" s="83">
        <v>0</v>
      </c>
      <c r="AH1266" s="83">
        <v>0</v>
      </c>
      <c r="AI1266" s="83">
        <v>192203.80483161801</v>
      </c>
      <c r="AJ1266" s="83">
        <v>0</v>
      </c>
      <c r="AK1266" s="83">
        <v>0</v>
      </c>
      <c r="AL1266" s="83">
        <v>0</v>
      </c>
      <c r="AM1266" s="83">
        <v>0</v>
      </c>
      <c r="AN1266" s="83">
        <v>65509275.585330904</v>
      </c>
      <c r="AO1266" s="83">
        <v>25.363577221282299</v>
      </c>
      <c r="AP1266" s="83">
        <v>387.17535791163198</v>
      </c>
    </row>
    <row r="1267" spans="1:42" x14ac:dyDescent="0.2">
      <c r="A1267" s="83" t="s">
        <v>401</v>
      </c>
      <c r="B1267" s="83">
        <v>2022</v>
      </c>
      <c r="C1267" s="83" t="s">
        <v>402</v>
      </c>
      <c r="D1267" s="83" t="s">
        <v>297</v>
      </c>
      <c r="E1267" s="83">
        <v>3774.4</v>
      </c>
      <c r="F1267" s="83">
        <v>3601.5</v>
      </c>
      <c r="G1267" s="83">
        <v>0</v>
      </c>
      <c r="H1267" s="83">
        <v>740</v>
      </c>
      <c r="I1267" s="83">
        <v>323.89999999999998</v>
      </c>
      <c r="J1267" s="83">
        <v>0</v>
      </c>
      <c r="K1267" s="83">
        <v>6.4</v>
      </c>
      <c r="L1267" s="83">
        <v>1474</v>
      </c>
      <c r="M1267" s="83">
        <v>14.1336363636364</v>
      </c>
      <c r="N1267" s="83">
        <v>0</v>
      </c>
      <c r="O1267" s="83">
        <v>0</v>
      </c>
      <c r="P1267" s="83">
        <v>2</v>
      </c>
      <c r="Q1267" s="83">
        <v>0</v>
      </c>
      <c r="R1267" s="83">
        <v>0</v>
      </c>
      <c r="S1267" s="83">
        <v>0</v>
      </c>
      <c r="T1267" s="83">
        <v>1559.6599999999901</v>
      </c>
      <c r="U1267" s="83">
        <v>1553.7</v>
      </c>
      <c r="V1267" s="83">
        <v>2799.4255513513499</v>
      </c>
      <c r="W1267" s="83">
        <v>29292.072960000001</v>
      </c>
      <c r="X1267" s="83">
        <v>0</v>
      </c>
      <c r="Y1267" s="83">
        <v>22213561.811913598</v>
      </c>
      <c r="Z1267" s="83">
        <v>0</v>
      </c>
      <c r="AA1267" s="83">
        <v>21007.125367339999</v>
      </c>
      <c r="AB1267" s="83">
        <v>9230048.5039999895</v>
      </c>
      <c r="AC1267" s="83">
        <v>64824</v>
      </c>
      <c r="AD1267" s="83">
        <v>0</v>
      </c>
      <c r="AE1267" s="83">
        <v>4850240.1972650196</v>
      </c>
      <c r="AF1267" s="83">
        <v>30147847.887359999</v>
      </c>
      <c r="AG1267" s="83">
        <v>0</v>
      </c>
      <c r="AH1267" s="83">
        <v>0</v>
      </c>
      <c r="AI1267" s="83">
        <v>560964.74338036601</v>
      </c>
      <c r="AJ1267" s="83">
        <v>0</v>
      </c>
      <c r="AK1267" s="83">
        <v>0</v>
      </c>
      <c r="AL1267" s="83">
        <v>0</v>
      </c>
      <c r="AM1267" s="83">
        <v>0</v>
      </c>
      <c r="AN1267" s="83">
        <v>67120585.767797694</v>
      </c>
      <c r="AO1267" s="83">
        <v>27.001007847895</v>
      </c>
      <c r="AP1267" s="83">
        <v>402.27610559455502</v>
      </c>
    </row>
    <row r="1268" spans="1:42" x14ac:dyDescent="0.2">
      <c r="A1268" s="83" t="s">
        <v>401</v>
      </c>
      <c r="B1268" s="83">
        <v>2024</v>
      </c>
      <c r="C1268" s="83" t="s">
        <v>402</v>
      </c>
      <c r="D1268" s="83" t="s">
        <v>297</v>
      </c>
      <c r="E1268" s="83">
        <v>3774.4</v>
      </c>
      <c r="F1268" s="83">
        <v>3601.5</v>
      </c>
      <c r="G1268" s="83">
        <v>0</v>
      </c>
      <c r="H1268" s="83">
        <v>740</v>
      </c>
      <c r="I1268" s="83">
        <v>323.89999999999998</v>
      </c>
      <c r="J1268" s="83">
        <v>0</v>
      </c>
      <c r="K1268" s="83">
        <v>6.4</v>
      </c>
      <c r="L1268" s="83">
        <v>1474</v>
      </c>
      <c r="M1268" s="83">
        <v>22.7790909090909</v>
      </c>
      <c r="N1268" s="83">
        <v>0</v>
      </c>
      <c r="O1268" s="83">
        <v>0</v>
      </c>
      <c r="P1268" s="83">
        <v>2</v>
      </c>
      <c r="Q1268" s="83">
        <v>0</v>
      </c>
      <c r="R1268" s="83">
        <v>0</v>
      </c>
      <c r="S1268" s="83">
        <v>0</v>
      </c>
      <c r="T1268" s="83">
        <v>1559.6599999999901</v>
      </c>
      <c r="U1268" s="83">
        <v>1553.7</v>
      </c>
      <c r="V1268" s="83">
        <v>78.400000000000006</v>
      </c>
      <c r="W1268" s="83">
        <v>29292.072960000001</v>
      </c>
      <c r="X1268" s="83">
        <v>0</v>
      </c>
      <c r="Y1268" s="83">
        <v>24598577.3009318</v>
      </c>
      <c r="Z1268" s="83">
        <v>0</v>
      </c>
      <c r="AA1268" s="83">
        <v>33857.048969540003</v>
      </c>
      <c r="AB1268" s="83">
        <v>5002581.0747850202</v>
      </c>
      <c r="AC1268" s="83">
        <v>64824</v>
      </c>
      <c r="AD1268" s="83">
        <v>0</v>
      </c>
      <c r="AE1268" s="83">
        <v>4848714.5731482804</v>
      </c>
      <c r="AF1268" s="83">
        <v>30147847.887359999</v>
      </c>
      <c r="AG1268" s="83">
        <v>0</v>
      </c>
      <c r="AH1268" s="83">
        <v>0</v>
      </c>
      <c r="AI1268" s="83">
        <v>672577.21361513098</v>
      </c>
      <c r="AJ1268" s="83">
        <v>0</v>
      </c>
      <c r="AK1268" s="83">
        <v>0</v>
      </c>
      <c r="AL1268" s="83">
        <v>0</v>
      </c>
      <c r="AM1268" s="83">
        <v>0</v>
      </c>
      <c r="AN1268" s="83">
        <v>65398349.571769796</v>
      </c>
      <c r="AO1268" s="83">
        <v>27.581969099347798</v>
      </c>
      <c r="AP1268" s="83">
        <v>421.753290105259</v>
      </c>
    </row>
    <row r="1269" spans="1:42" x14ac:dyDescent="0.2">
      <c r="A1269" s="83" t="s">
        <v>401</v>
      </c>
      <c r="B1269" s="83">
        <v>2026</v>
      </c>
      <c r="C1269" s="83" t="s">
        <v>402</v>
      </c>
      <c r="D1269" s="83" t="s">
        <v>297</v>
      </c>
      <c r="E1269" s="83">
        <v>3774.4</v>
      </c>
      <c r="F1269" s="83">
        <v>3601.5</v>
      </c>
      <c r="G1269" s="83">
        <v>0</v>
      </c>
      <c r="H1269" s="83">
        <v>740</v>
      </c>
      <c r="I1269" s="83">
        <v>323.89999999999998</v>
      </c>
      <c r="J1269" s="83">
        <v>0</v>
      </c>
      <c r="K1269" s="83">
        <v>6.4</v>
      </c>
      <c r="L1269" s="83">
        <v>1474</v>
      </c>
      <c r="M1269" s="83">
        <v>44.661818181818198</v>
      </c>
      <c r="N1269" s="83">
        <v>0</v>
      </c>
      <c r="O1269" s="83">
        <v>0</v>
      </c>
      <c r="P1269" s="83">
        <v>2</v>
      </c>
      <c r="Q1269" s="83">
        <v>0</v>
      </c>
      <c r="R1269" s="83">
        <v>0</v>
      </c>
      <c r="S1269" s="83">
        <v>0</v>
      </c>
      <c r="T1269" s="83">
        <v>1591.6599999999901</v>
      </c>
      <c r="U1269" s="83">
        <v>1553.7</v>
      </c>
      <c r="V1269" s="83">
        <v>0</v>
      </c>
      <c r="W1269" s="83">
        <v>29292.072960000001</v>
      </c>
      <c r="X1269" s="83">
        <v>0</v>
      </c>
      <c r="Y1269" s="83">
        <v>25542287.4672</v>
      </c>
      <c r="Z1269" s="83">
        <v>0</v>
      </c>
      <c r="AA1269" s="83">
        <v>66381.81353616</v>
      </c>
      <c r="AB1269" s="83">
        <v>2316384.6170013002</v>
      </c>
      <c r="AC1269" s="83">
        <v>64824</v>
      </c>
      <c r="AD1269" s="83">
        <v>0</v>
      </c>
      <c r="AE1269" s="83">
        <v>4961774.58220788</v>
      </c>
      <c r="AF1269" s="83">
        <v>30147847.887359999</v>
      </c>
      <c r="AG1269" s="83">
        <v>0</v>
      </c>
      <c r="AH1269" s="83">
        <v>0</v>
      </c>
      <c r="AI1269" s="83">
        <v>663223.21575947304</v>
      </c>
      <c r="AJ1269" s="83">
        <v>0</v>
      </c>
      <c r="AK1269" s="83">
        <v>0</v>
      </c>
      <c r="AL1269" s="83">
        <v>0</v>
      </c>
      <c r="AM1269" s="83">
        <v>0</v>
      </c>
      <c r="AN1269" s="83">
        <v>63792015.656024799</v>
      </c>
      <c r="AO1269" s="83">
        <v>27.374356920381601</v>
      </c>
      <c r="AP1269" s="83">
        <v>429.11885819673398</v>
      </c>
    </row>
    <row r="1270" spans="1:42" x14ac:dyDescent="0.2">
      <c r="A1270" s="83" t="s">
        <v>401</v>
      </c>
      <c r="B1270" s="83">
        <v>2028</v>
      </c>
      <c r="C1270" s="83" t="s">
        <v>402</v>
      </c>
      <c r="D1270" s="83" t="s">
        <v>297</v>
      </c>
      <c r="E1270" s="83">
        <v>3774.4</v>
      </c>
      <c r="F1270" s="83">
        <v>3601.5</v>
      </c>
      <c r="G1270" s="83">
        <v>0</v>
      </c>
      <c r="H1270" s="83">
        <v>740</v>
      </c>
      <c r="I1270" s="83">
        <v>323.89999999999998</v>
      </c>
      <c r="J1270" s="83">
        <v>0</v>
      </c>
      <c r="K1270" s="83">
        <v>6.4</v>
      </c>
      <c r="L1270" s="83">
        <v>1474</v>
      </c>
      <c r="M1270" s="83">
        <v>86.3272727272727</v>
      </c>
      <c r="N1270" s="83">
        <v>0</v>
      </c>
      <c r="O1270" s="83">
        <v>0</v>
      </c>
      <c r="P1270" s="83">
        <v>2</v>
      </c>
      <c r="Q1270" s="83">
        <v>0</v>
      </c>
      <c r="R1270" s="83">
        <v>0</v>
      </c>
      <c r="S1270" s="83">
        <v>0</v>
      </c>
      <c r="T1270" s="83">
        <v>1591.6599999999901</v>
      </c>
      <c r="U1270" s="83">
        <v>1553.7</v>
      </c>
      <c r="V1270" s="83">
        <v>0</v>
      </c>
      <c r="W1270" s="83">
        <v>29292.072960000001</v>
      </c>
      <c r="X1270" s="83">
        <v>0</v>
      </c>
      <c r="Y1270" s="83">
        <v>25542287.4672</v>
      </c>
      <c r="Z1270" s="83">
        <v>0</v>
      </c>
      <c r="AA1270" s="83">
        <v>128310.0678512</v>
      </c>
      <c r="AB1270" s="83">
        <v>2139623.3358080601</v>
      </c>
      <c r="AC1270" s="83">
        <v>64824</v>
      </c>
      <c r="AD1270" s="83">
        <v>0</v>
      </c>
      <c r="AE1270" s="83">
        <v>4961774.58220788</v>
      </c>
      <c r="AF1270" s="83">
        <v>30147847.887359999</v>
      </c>
      <c r="AG1270" s="83">
        <v>0</v>
      </c>
      <c r="AH1270" s="83">
        <v>0</v>
      </c>
      <c r="AI1270" s="83">
        <v>653953.43362515303</v>
      </c>
      <c r="AJ1270" s="83">
        <v>0</v>
      </c>
      <c r="AK1270" s="83">
        <v>0</v>
      </c>
      <c r="AL1270" s="83">
        <v>0</v>
      </c>
      <c r="AM1270" s="83">
        <v>0</v>
      </c>
      <c r="AN1270" s="83">
        <v>63667912.847012296</v>
      </c>
      <c r="AO1270" s="83">
        <v>27.2964222336816</v>
      </c>
      <c r="AP1270" s="83">
        <v>428.73122445951998</v>
      </c>
    </row>
    <row r="1271" spans="1:42" x14ac:dyDescent="0.2">
      <c r="A1271" s="83" t="s">
        <v>401</v>
      </c>
      <c r="B1271" s="83">
        <v>2030</v>
      </c>
      <c r="C1271" s="83" t="s">
        <v>402</v>
      </c>
      <c r="D1271" s="83" t="s">
        <v>297</v>
      </c>
      <c r="E1271" s="83">
        <v>3774.4</v>
      </c>
      <c r="F1271" s="83">
        <v>3601.5</v>
      </c>
      <c r="G1271" s="83">
        <v>0</v>
      </c>
      <c r="H1271" s="83">
        <v>740</v>
      </c>
      <c r="I1271" s="83">
        <v>323.89999999999998</v>
      </c>
      <c r="J1271" s="83">
        <v>0</v>
      </c>
      <c r="K1271" s="83">
        <v>6.4</v>
      </c>
      <c r="L1271" s="83">
        <v>1474</v>
      </c>
      <c r="M1271" s="83">
        <v>157.35545454545499</v>
      </c>
      <c r="N1271" s="83">
        <v>0</v>
      </c>
      <c r="O1271" s="83">
        <v>0</v>
      </c>
      <c r="P1271" s="83">
        <v>2</v>
      </c>
      <c r="Q1271" s="83">
        <v>0</v>
      </c>
      <c r="R1271" s="83">
        <v>0</v>
      </c>
      <c r="S1271" s="83">
        <v>0</v>
      </c>
      <c r="T1271" s="83">
        <v>1591.6599999999901</v>
      </c>
      <c r="U1271" s="83">
        <v>1553.7</v>
      </c>
      <c r="V1271" s="83">
        <v>0</v>
      </c>
      <c r="W1271" s="83">
        <v>29292.072960000001</v>
      </c>
      <c r="X1271" s="83">
        <v>0</v>
      </c>
      <c r="Y1271" s="83">
        <v>25293972.60768</v>
      </c>
      <c r="Z1271" s="83">
        <v>0</v>
      </c>
      <c r="AA1271" s="83">
        <v>233880.77037101999</v>
      </c>
      <c r="AB1271" s="83">
        <v>2137944.6448434</v>
      </c>
      <c r="AC1271" s="83">
        <v>64824</v>
      </c>
      <c r="AD1271" s="83">
        <v>0</v>
      </c>
      <c r="AE1271" s="83">
        <v>4961774.58220788</v>
      </c>
      <c r="AF1271" s="83">
        <v>30147847.887359999</v>
      </c>
      <c r="AG1271" s="83">
        <v>0</v>
      </c>
      <c r="AH1271" s="83">
        <v>0</v>
      </c>
      <c r="AI1271" s="83">
        <v>644855.58663693105</v>
      </c>
      <c r="AJ1271" s="83">
        <v>0</v>
      </c>
      <c r="AK1271" s="83">
        <v>0</v>
      </c>
      <c r="AL1271" s="83">
        <v>0</v>
      </c>
      <c r="AM1271" s="83">
        <v>0</v>
      </c>
      <c r="AN1271" s="83">
        <v>63514392.152059197</v>
      </c>
      <c r="AO1271" s="83">
        <v>27.036166764409099</v>
      </c>
      <c r="AP1271" s="83">
        <v>425.66992847356602</v>
      </c>
    </row>
    <row r="1272" spans="1:42" x14ac:dyDescent="0.2">
      <c r="A1272" s="83" t="s">
        <v>401</v>
      </c>
      <c r="B1272" s="83">
        <v>2032</v>
      </c>
      <c r="C1272" s="83" t="s">
        <v>402</v>
      </c>
      <c r="D1272" s="83" t="s">
        <v>297</v>
      </c>
      <c r="E1272" s="83">
        <v>3774.4</v>
      </c>
      <c r="F1272" s="83">
        <v>3601.5</v>
      </c>
      <c r="G1272" s="83">
        <v>0</v>
      </c>
      <c r="H1272" s="83">
        <v>740</v>
      </c>
      <c r="I1272" s="83">
        <v>323.89999999999998</v>
      </c>
      <c r="J1272" s="83">
        <v>0</v>
      </c>
      <c r="K1272" s="83">
        <v>6.4</v>
      </c>
      <c r="L1272" s="83">
        <v>1474</v>
      </c>
      <c r="M1272" s="83">
        <v>219.41</v>
      </c>
      <c r="N1272" s="83">
        <v>0</v>
      </c>
      <c r="O1272" s="83">
        <v>0</v>
      </c>
      <c r="P1272" s="83">
        <v>47.929001058000701</v>
      </c>
      <c r="Q1272" s="83">
        <v>0</v>
      </c>
      <c r="R1272" s="83">
        <v>0</v>
      </c>
      <c r="S1272" s="83">
        <v>0</v>
      </c>
      <c r="T1272" s="83">
        <v>1591.6599999999901</v>
      </c>
      <c r="U1272" s="83">
        <v>1553.7</v>
      </c>
      <c r="V1272" s="83">
        <v>0</v>
      </c>
      <c r="W1272" s="83">
        <v>29292.072960000001</v>
      </c>
      <c r="X1272" s="83">
        <v>0</v>
      </c>
      <c r="Y1272" s="83">
        <v>24574521.86352</v>
      </c>
      <c r="Z1272" s="83">
        <v>0</v>
      </c>
      <c r="AA1272" s="83">
        <v>326113.76564822003</v>
      </c>
      <c r="AB1272" s="83">
        <v>1839623.35850088</v>
      </c>
      <c r="AC1272" s="83">
        <v>64824</v>
      </c>
      <c r="AD1272" s="83">
        <v>0</v>
      </c>
      <c r="AE1272" s="83">
        <v>4961774.58220788</v>
      </c>
      <c r="AF1272" s="83">
        <v>30147847.887359999</v>
      </c>
      <c r="AG1272" s="83">
        <v>0</v>
      </c>
      <c r="AH1272" s="83">
        <v>0</v>
      </c>
      <c r="AI1272" s="83">
        <v>635857.20707411401</v>
      </c>
      <c r="AJ1272" s="83">
        <v>0</v>
      </c>
      <c r="AK1272" s="83">
        <v>0</v>
      </c>
      <c r="AL1272" s="83">
        <v>0</v>
      </c>
      <c r="AM1272" s="83">
        <v>0</v>
      </c>
      <c r="AN1272" s="83">
        <v>62579854.737271003</v>
      </c>
      <c r="AO1272" s="83">
        <v>26.158362963519501</v>
      </c>
      <c r="AP1272" s="83">
        <v>417.99973926657498</v>
      </c>
    </row>
    <row r="1273" spans="1:42" x14ac:dyDescent="0.2">
      <c r="A1273" s="83" t="s">
        <v>401</v>
      </c>
      <c r="B1273" s="83">
        <v>2034</v>
      </c>
      <c r="C1273" s="83" t="s">
        <v>402</v>
      </c>
      <c r="D1273" s="83" t="s">
        <v>297</v>
      </c>
      <c r="E1273" s="83">
        <v>3774.4</v>
      </c>
      <c r="F1273" s="83">
        <v>3601.5</v>
      </c>
      <c r="G1273" s="83">
        <v>0</v>
      </c>
      <c r="H1273" s="83">
        <v>740</v>
      </c>
      <c r="I1273" s="83">
        <v>323.89999999999998</v>
      </c>
      <c r="J1273" s="83">
        <v>0</v>
      </c>
      <c r="K1273" s="83">
        <v>6.4</v>
      </c>
      <c r="L1273" s="83">
        <v>1474</v>
      </c>
      <c r="M1273" s="83">
        <v>262.03181818181798</v>
      </c>
      <c r="N1273" s="83">
        <v>0</v>
      </c>
      <c r="O1273" s="83">
        <v>0</v>
      </c>
      <c r="P1273" s="83">
        <v>45.929001058000701</v>
      </c>
      <c r="Q1273" s="83">
        <v>0</v>
      </c>
      <c r="R1273" s="83">
        <v>0</v>
      </c>
      <c r="S1273" s="83">
        <v>0</v>
      </c>
      <c r="T1273" s="83">
        <v>1591.6599999999901</v>
      </c>
      <c r="U1273" s="83">
        <v>1553.7</v>
      </c>
      <c r="V1273" s="83">
        <v>15854.6911652218</v>
      </c>
      <c r="W1273" s="83">
        <v>29292.072960000001</v>
      </c>
      <c r="X1273" s="83">
        <v>0</v>
      </c>
      <c r="Y1273" s="83">
        <v>24574521.86352</v>
      </c>
      <c r="Z1273" s="83">
        <v>0</v>
      </c>
      <c r="AA1273" s="83">
        <v>389463.48364669998</v>
      </c>
      <c r="AB1273" s="83">
        <v>1541572.855</v>
      </c>
      <c r="AC1273" s="83">
        <v>64824</v>
      </c>
      <c r="AD1273" s="83">
        <v>0</v>
      </c>
      <c r="AE1273" s="83">
        <v>4961774.58220788</v>
      </c>
      <c r="AF1273" s="83">
        <v>30147847.887359999</v>
      </c>
      <c r="AG1273" s="83">
        <v>0</v>
      </c>
      <c r="AH1273" s="83">
        <v>0</v>
      </c>
      <c r="AI1273" s="83">
        <v>626985.95733936201</v>
      </c>
      <c r="AJ1273" s="83">
        <v>0</v>
      </c>
      <c r="AK1273" s="83">
        <v>0</v>
      </c>
      <c r="AL1273" s="83">
        <v>0</v>
      </c>
      <c r="AM1273" s="83">
        <v>0</v>
      </c>
      <c r="AN1273" s="83">
        <v>62352137.393199101</v>
      </c>
      <c r="AO1273" s="83">
        <v>26.026863081374898</v>
      </c>
      <c r="AP1273" s="83">
        <v>417.41733594867401</v>
      </c>
    </row>
    <row r="1274" spans="1:42" x14ac:dyDescent="0.2">
      <c r="A1274" s="83" t="s">
        <v>401</v>
      </c>
      <c r="B1274" s="83">
        <v>2036</v>
      </c>
      <c r="C1274" s="83" t="s">
        <v>402</v>
      </c>
      <c r="D1274" s="83" t="s">
        <v>297</v>
      </c>
      <c r="E1274" s="83">
        <v>3774.4</v>
      </c>
      <c r="F1274" s="83">
        <v>3601.5</v>
      </c>
      <c r="G1274" s="83">
        <v>0</v>
      </c>
      <c r="H1274" s="83">
        <v>740</v>
      </c>
      <c r="I1274" s="83">
        <v>323.89999999999998</v>
      </c>
      <c r="J1274" s="83">
        <v>0</v>
      </c>
      <c r="K1274" s="83">
        <v>6.4</v>
      </c>
      <c r="L1274" s="83">
        <v>1474</v>
      </c>
      <c r="M1274" s="83">
        <v>290.994545454545</v>
      </c>
      <c r="N1274" s="83">
        <v>0</v>
      </c>
      <c r="O1274" s="83">
        <v>0</v>
      </c>
      <c r="P1274" s="83">
        <v>71.813142858481399</v>
      </c>
      <c r="Q1274" s="83">
        <v>0</v>
      </c>
      <c r="R1274" s="83">
        <v>0</v>
      </c>
      <c r="S1274" s="83">
        <v>0</v>
      </c>
      <c r="T1274" s="83">
        <v>1591.6599999999901</v>
      </c>
      <c r="U1274" s="83">
        <v>789.7</v>
      </c>
      <c r="V1274" s="83">
        <v>69160.715228464498</v>
      </c>
      <c r="W1274" s="83">
        <v>29292.072960000001</v>
      </c>
      <c r="X1274" s="83">
        <v>0</v>
      </c>
      <c r="Y1274" s="83">
        <v>24574521.86352</v>
      </c>
      <c r="Z1274" s="83">
        <v>0</v>
      </c>
      <c r="AA1274" s="83">
        <v>432511.40331467998</v>
      </c>
      <c r="AB1274" s="83">
        <v>1533070.75725594</v>
      </c>
      <c r="AC1274" s="83">
        <v>64824</v>
      </c>
      <c r="AD1274" s="83">
        <v>0</v>
      </c>
      <c r="AE1274" s="83">
        <v>4961774.58220788</v>
      </c>
      <c r="AF1274" s="83">
        <v>30147847.887359999</v>
      </c>
      <c r="AG1274" s="83">
        <v>0</v>
      </c>
      <c r="AH1274" s="83">
        <v>0</v>
      </c>
      <c r="AI1274" s="83">
        <v>618198.923325949</v>
      </c>
      <c r="AJ1274" s="83">
        <v>0</v>
      </c>
      <c r="AK1274" s="83">
        <v>0</v>
      </c>
      <c r="AL1274" s="83">
        <v>0</v>
      </c>
      <c r="AM1274" s="83">
        <v>0</v>
      </c>
      <c r="AN1274" s="83">
        <v>62431202.205172896</v>
      </c>
      <c r="AO1274" s="83">
        <v>26.023083898927698</v>
      </c>
      <c r="AP1274" s="83">
        <v>416.82817212787</v>
      </c>
    </row>
    <row r="1275" spans="1:42" x14ac:dyDescent="0.2">
      <c r="A1275" s="83" t="s">
        <v>401</v>
      </c>
      <c r="B1275" s="83">
        <v>2038</v>
      </c>
      <c r="C1275" s="83" t="s">
        <v>402</v>
      </c>
      <c r="D1275" s="83" t="s">
        <v>297</v>
      </c>
      <c r="E1275" s="83">
        <v>3774.4</v>
      </c>
      <c r="F1275" s="83">
        <v>3601.5</v>
      </c>
      <c r="G1275" s="83">
        <v>0</v>
      </c>
      <c r="H1275" s="83">
        <v>740</v>
      </c>
      <c r="I1275" s="83">
        <v>323.89999999999998</v>
      </c>
      <c r="J1275" s="83">
        <v>0</v>
      </c>
      <c r="K1275" s="83">
        <v>6.4</v>
      </c>
      <c r="L1275" s="83">
        <v>1512.26156131173</v>
      </c>
      <c r="M1275" s="83">
        <v>313.927272727272</v>
      </c>
      <c r="N1275" s="83">
        <v>0</v>
      </c>
      <c r="O1275" s="83">
        <v>0</v>
      </c>
      <c r="P1275" s="83">
        <v>71.813142858481399</v>
      </c>
      <c r="Q1275" s="83">
        <v>0</v>
      </c>
      <c r="R1275" s="83">
        <v>0</v>
      </c>
      <c r="S1275" s="83">
        <v>0</v>
      </c>
      <c r="T1275" s="83">
        <v>1607.6599999999901</v>
      </c>
      <c r="U1275" s="83">
        <v>533.70000000000005</v>
      </c>
      <c r="V1275" s="83">
        <v>69160.715228464498</v>
      </c>
      <c r="W1275" s="83">
        <v>29292.072960000001</v>
      </c>
      <c r="X1275" s="83">
        <v>0</v>
      </c>
      <c r="Y1275" s="83">
        <v>23660657.709866598</v>
      </c>
      <c r="Z1275" s="83">
        <v>0</v>
      </c>
      <c r="AA1275" s="83">
        <v>466596.80529039999</v>
      </c>
      <c r="AB1275" s="83">
        <v>1428232.21569798</v>
      </c>
      <c r="AC1275" s="83">
        <v>64824</v>
      </c>
      <c r="AD1275" s="83">
        <v>0</v>
      </c>
      <c r="AE1275" s="83">
        <v>5009053.6471678801</v>
      </c>
      <c r="AF1275" s="83">
        <v>30147847.887359999</v>
      </c>
      <c r="AG1275" s="83">
        <v>0</v>
      </c>
      <c r="AH1275" s="83">
        <v>0</v>
      </c>
      <c r="AI1275" s="83">
        <v>609599.07616269996</v>
      </c>
      <c r="AJ1275" s="83">
        <v>0</v>
      </c>
      <c r="AK1275" s="83">
        <v>0</v>
      </c>
      <c r="AL1275" s="83">
        <v>0</v>
      </c>
      <c r="AM1275" s="83">
        <v>0</v>
      </c>
      <c r="AN1275" s="83">
        <v>61485264.129734002</v>
      </c>
      <c r="AO1275" s="83">
        <v>25.010772279734802</v>
      </c>
      <c r="AP1275" s="83">
        <v>406.77669086632</v>
      </c>
    </row>
    <row r="1276" spans="1:42" x14ac:dyDescent="0.2">
      <c r="A1276" s="83" t="s">
        <v>401</v>
      </c>
      <c r="B1276" s="83">
        <v>2040</v>
      </c>
      <c r="C1276" s="83" t="s">
        <v>402</v>
      </c>
      <c r="D1276" s="83" t="s">
        <v>297</v>
      </c>
      <c r="E1276" s="83">
        <v>3774.4</v>
      </c>
      <c r="F1276" s="83">
        <v>3601.5</v>
      </c>
      <c r="G1276" s="83">
        <v>0</v>
      </c>
      <c r="H1276" s="83">
        <v>740</v>
      </c>
      <c r="I1276" s="83">
        <v>323.89999999999998</v>
      </c>
      <c r="J1276" s="83">
        <v>0</v>
      </c>
      <c r="K1276" s="83">
        <v>6.4</v>
      </c>
      <c r="L1276" s="83">
        <v>2132.8353254472099</v>
      </c>
      <c r="M1276" s="83">
        <v>338.625454545455</v>
      </c>
      <c r="N1276" s="83">
        <v>0</v>
      </c>
      <c r="O1276" s="83">
        <v>0</v>
      </c>
      <c r="P1276" s="83">
        <v>71.813142858481399</v>
      </c>
      <c r="Q1276" s="83">
        <v>0</v>
      </c>
      <c r="R1276" s="83">
        <v>0</v>
      </c>
      <c r="S1276" s="83">
        <v>0</v>
      </c>
      <c r="T1276" s="83">
        <v>1607.6599999999901</v>
      </c>
      <c r="U1276" s="83">
        <v>275.89999999999998</v>
      </c>
      <c r="V1276" s="83">
        <v>51184.414851215399</v>
      </c>
      <c r="W1276" s="83">
        <v>29292.072960000001</v>
      </c>
      <c r="X1276" s="83">
        <v>0</v>
      </c>
      <c r="Y1276" s="83">
        <v>22754955.179714698</v>
      </c>
      <c r="Z1276" s="83">
        <v>0</v>
      </c>
      <c r="AA1276" s="83">
        <v>503306.24003535998</v>
      </c>
      <c r="AB1276" s="83">
        <v>5821112.18485469</v>
      </c>
      <c r="AC1276" s="83">
        <v>64824</v>
      </c>
      <c r="AD1276" s="83">
        <v>0</v>
      </c>
      <c r="AE1276" s="83">
        <v>5009053.6471678801</v>
      </c>
      <c r="AF1276" s="83">
        <v>30147847.887359999</v>
      </c>
      <c r="AG1276" s="83">
        <v>0</v>
      </c>
      <c r="AH1276" s="83">
        <v>0</v>
      </c>
      <c r="AI1276" s="83">
        <v>601087.89821837796</v>
      </c>
      <c r="AJ1276" s="83">
        <v>0</v>
      </c>
      <c r="AK1276" s="83">
        <v>0</v>
      </c>
      <c r="AL1276" s="83">
        <v>0</v>
      </c>
      <c r="AM1276" s="83">
        <v>0</v>
      </c>
      <c r="AN1276" s="83">
        <v>64982663.525162198</v>
      </c>
      <c r="AO1276" s="83">
        <v>25.620720019117702</v>
      </c>
      <c r="AP1276" s="83">
        <v>394.27008111474299</v>
      </c>
    </row>
    <row r="1277" spans="1:42" x14ac:dyDescent="0.2">
      <c r="A1277" s="83" t="s">
        <v>401</v>
      </c>
      <c r="B1277" s="83">
        <v>2042</v>
      </c>
      <c r="C1277" s="83" t="s">
        <v>402</v>
      </c>
      <c r="D1277" s="83" t="s">
        <v>297</v>
      </c>
      <c r="E1277" s="83">
        <v>3774.4</v>
      </c>
      <c r="F1277" s="83">
        <v>3601.5</v>
      </c>
      <c r="G1277" s="83">
        <v>0</v>
      </c>
      <c r="H1277" s="83">
        <v>740</v>
      </c>
      <c r="I1277" s="83">
        <v>323.89999999999998</v>
      </c>
      <c r="J1277" s="83">
        <v>0</v>
      </c>
      <c r="K1277" s="83">
        <v>6.4</v>
      </c>
      <c r="L1277" s="83">
        <v>2237.6204144875501</v>
      </c>
      <c r="M1277" s="83">
        <v>373.61727272727302</v>
      </c>
      <c r="N1277" s="83">
        <v>0</v>
      </c>
      <c r="O1277" s="83">
        <v>0</v>
      </c>
      <c r="P1277" s="83">
        <v>71.813142858481399</v>
      </c>
      <c r="Q1277" s="83">
        <v>0</v>
      </c>
      <c r="R1277" s="83">
        <v>0</v>
      </c>
      <c r="S1277" s="83">
        <v>0</v>
      </c>
      <c r="T1277" s="83">
        <v>1607.6599999999901</v>
      </c>
      <c r="U1277" s="83">
        <v>17.600000000000001</v>
      </c>
      <c r="V1277" s="83">
        <v>29895.369105642199</v>
      </c>
      <c r="W1277" s="83">
        <v>29292.072960000001</v>
      </c>
      <c r="X1277" s="83">
        <v>0</v>
      </c>
      <c r="Y1277" s="83">
        <v>22578791.719079301</v>
      </c>
      <c r="Z1277" s="83">
        <v>0</v>
      </c>
      <c r="AA1277" s="83">
        <v>555315.32619437994</v>
      </c>
      <c r="AB1277" s="83">
        <v>5489675.75592406</v>
      </c>
      <c r="AC1277" s="83">
        <v>64824</v>
      </c>
      <c r="AD1277" s="83">
        <v>0</v>
      </c>
      <c r="AE1277" s="83">
        <v>5009053.6471678801</v>
      </c>
      <c r="AF1277" s="83">
        <v>30147847.887359999</v>
      </c>
      <c r="AG1277" s="83">
        <v>0</v>
      </c>
      <c r="AH1277" s="83">
        <v>0</v>
      </c>
      <c r="AI1277" s="83">
        <v>592699.39660453401</v>
      </c>
      <c r="AJ1277" s="83">
        <v>0</v>
      </c>
      <c r="AK1277" s="83">
        <v>0</v>
      </c>
      <c r="AL1277" s="83">
        <v>0</v>
      </c>
      <c r="AM1277" s="83">
        <v>0</v>
      </c>
      <c r="AN1277" s="83">
        <v>64497395.1743958</v>
      </c>
      <c r="AO1277" s="83">
        <v>25.273804087142299</v>
      </c>
      <c r="AP1277" s="83">
        <v>391.85774896496099</v>
      </c>
    </row>
    <row r="1278" spans="1:42" x14ac:dyDescent="0.2">
      <c r="A1278" s="83" t="s">
        <v>401</v>
      </c>
      <c r="B1278" s="83">
        <v>2044</v>
      </c>
      <c r="C1278" s="83" t="s">
        <v>402</v>
      </c>
      <c r="D1278" s="83" t="s">
        <v>297</v>
      </c>
      <c r="E1278" s="83">
        <v>3774.4</v>
      </c>
      <c r="F1278" s="83">
        <v>3545.335</v>
      </c>
      <c r="G1278" s="83">
        <v>0</v>
      </c>
      <c r="H1278" s="83">
        <v>740</v>
      </c>
      <c r="I1278" s="83">
        <v>323.89999999999998</v>
      </c>
      <c r="J1278" s="83">
        <v>0</v>
      </c>
      <c r="K1278" s="83">
        <v>6.4</v>
      </c>
      <c r="L1278" s="83">
        <v>2870.8679144918701</v>
      </c>
      <c r="M1278" s="83">
        <v>432.96090909090799</v>
      </c>
      <c r="N1278" s="83">
        <v>0</v>
      </c>
      <c r="O1278" s="83">
        <v>0</v>
      </c>
      <c r="P1278" s="83">
        <v>71.813142858481399</v>
      </c>
      <c r="Q1278" s="83">
        <v>0</v>
      </c>
      <c r="R1278" s="83">
        <v>0</v>
      </c>
      <c r="S1278" s="83">
        <v>0</v>
      </c>
      <c r="T1278" s="83">
        <v>1607.6599999999901</v>
      </c>
      <c r="U1278" s="83">
        <v>17.600000000000001</v>
      </c>
      <c r="V1278" s="83">
        <v>29895.369105642199</v>
      </c>
      <c r="W1278" s="83">
        <v>29292.072960000001</v>
      </c>
      <c r="X1278" s="83">
        <v>0</v>
      </c>
      <c r="Y1278" s="83">
        <v>21381703.3853583</v>
      </c>
      <c r="Z1278" s="83">
        <v>0</v>
      </c>
      <c r="AA1278" s="83">
        <v>643519.03943353996</v>
      </c>
      <c r="AB1278" s="83">
        <v>9829462.7340068091</v>
      </c>
      <c r="AC1278" s="83">
        <v>64824</v>
      </c>
      <c r="AD1278" s="83">
        <v>0</v>
      </c>
      <c r="AE1278" s="83">
        <v>5009053.6471678801</v>
      </c>
      <c r="AF1278" s="83">
        <v>30147847.887359999</v>
      </c>
      <c r="AG1278" s="83">
        <v>0</v>
      </c>
      <c r="AH1278" s="83">
        <v>0</v>
      </c>
      <c r="AI1278" s="83">
        <v>584429.11782358296</v>
      </c>
      <c r="AJ1278" s="83">
        <v>0</v>
      </c>
      <c r="AK1278" s="83">
        <v>0</v>
      </c>
      <c r="AL1278" s="83">
        <v>0</v>
      </c>
      <c r="AM1278" s="83">
        <v>0</v>
      </c>
      <c r="AN1278" s="83">
        <v>67720027.253215805</v>
      </c>
      <c r="AO1278" s="83">
        <v>25.551309431709601</v>
      </c>
      <c r="AP1278" s="83">
        <v>377.30802050875099</v>
      </c>
    </row>
    <row r="1279" spans="1:42" x14ac:dyDescent="0.2">
      <c r="A1279" s="83" t="s">
        <v>401</v>
      </c>
      <c r="B1279" s="83">
        <v>2046</v>
      </c>
      <c r="C1279" s="83" t="s">
        <v>402</v>
      </c>
      <c r="D1279" s="83" t="s">
        <v>297</v>
      </c>
      <c r="E1279" s="83">
        <v>3774.4</v>
      </c>
      <c r="F1279" s="83">
        <v>3545.335</v>
      </c>
      <c r="G1279" s="83">
        <v>0</v>
      </c>
      <c r="H1279" s="83">
        <v>0</v>
      </c>
      <c r="I1279" s="83">
        <v>248.9</v>
      </c>
      <c r="J1279" s="83">
        <v>0</v>
      </c>
      <c r="K1279" s="83">
        <v>6.4</v>
      </c>
      <c r="L1279" s="83">
        <v>2884.4841272296198</v>
      </c>
      <c r="M1279" s="83">
        <v>516.16363636363599</v>
      </c>
      <c r="N1279" s="83">
        <v>0</v>
      </c>
      <c r="O1279" s="83">
        <v>0</v>
      </c>
      <c r="P1279" s="83">
        <v>71.813142858481399</v>
      </c>
      <c r="Q1279" s="83">
        <v>0</v>
      </c>
      <c r="R1279" s="83">
        <v>0</v>
      </c>
      <c r="S1279" s="83">
        <v>0</v>
      </c>
      <c r="T1279" s="83">
        <v>1607.6599999999901</v>
      </c>
      <c r="U1279" s="83">
        <v>17.600000000000001</v>
      </c>
      <c r="V1279" s="83">
        <v>0</v>
      </c>
      <c r="W1279" s="83">
        <v>29292.072960000001</v>
      </c>
      <c r="X1279" s="83">
        <v>0</v>
      </c>
      <c r="Y1279" s="83">
        <v>20862384.274515498</v>
      </c>
      <c r="Z1279" s="83">
        <v>0</v>
      </c>
      <c r="AA1279" s="83">
        <v>767185.02869159996</v>
      </c>
      <c r="AB1279" s="83">
        <v>8052705.9161062296</v>
      </c>
      <c r="AC1279" s="83">
        <v>0</v>
      </c>
      <c r="AD1279" s="83">
        <v>0</v>
      </c>
      <c r="AE1279" s="83">
        <v>5009053.6471678801</v>
      </c>
      <c r="AF1279" s="83">
        <v>30147847.887359999</v>
      </c>
      <c r="AG1279" s="83">
        <v>0</v>
      </c>
      <c r="AH1279" s="83">
        <v>0</v>
      </c>
      <c r="AI1279" s="83">
        <v>452768.76235715603</v>
      </c>
      <c r="AJ1279" s="83">
        <v>0</v>
      </c>
      <c r="AK1279" s="83">
        <v>0</v>
      </c>
      <c r="AL1279" s="83">
        <v>0</v>
      </c>
      <c r="AM1279" s="83">
        <v>0</v>
      </c>
      <c r="AN1279" s="83">
        <v>65321237.589158401</v>
      </c>
      <c r="AO1279" s="83">
        <v>24.3224711885114</v>
      </c>
      <c r="AP1279" s="83">
        <v>372.35165906514101</v>
      </c>
    </row>
    <row r="1280" spans="1:42" x14ac:dyDescent="0.2">
      <c r="A1280" s="83" t="s">
        <v>401</v>
      </c>
      <c r="B1280" s="83">
        <v>2048</v>
      </c>
      <c r="C1280" s="83" t="s">
        <v>402</v>
      </c>
      <c r="D1280" s="83" t="s">
        <v>297</v>
      </c>
      <c r="E1280" s="83">
        <v>3774.4</v>
      </c>
      <c r="F1280" s="83">
        <v>3545.335</v>
      </c>
      <c r="G1280" s="83">
        <v>0</v>
      </c>
      <c r="H1280" s="83">
        <v>0</v>
      </c>
      <c r="I1280" s="83">
        <v>302</v>
      </c>
      <c r="J1280" s="83">
        <v>0</v>
      </c>
      <c r="K1280" s="83">
        <v>6.4</v>
      </c>
      <c r="L1280" s="83">
        <v>2884.4841272296198</v>
      </c>
      <c r="M1280" s="83">
        <v>596.36363636363603</v>
      </c>
      <c r="N1280" s="83">
        <v>0</v>
      </c>
      <c r="O1280" s="83">
        <v>0</v>
      </c>
      <c r="P1280" s="83">
        <v>49.375741231159303</v>
      </c>
      <c r="Q1280" s="83">
        <v>0</v>
      </c>
      <c r="R1280" s="83">
        <v>0</v>
      </c>
      <c r="S1280" s="83">
        <v>0</v>
      </c>
      <c r="T1280" s="83">
        <v>1607.6599999999901</v>
      </c>
      <c r="U1280" s="83">
        <v>3.6</v>
      </c>
      <c r="V1280" s="83">
        <v>37573.875151763699</v>
      </c>
      <c r="W1280" s="83">
        <v>29292.072960000001</v>
      </c>
      <c r="X1280" s="83">
        <v>0</v>
      </c>
      <c r="Y1280" s="83">
        <v>20025021.9282226</v>
      </c>
      <c r="Z1280" s="83">
        <v>0</v>
      </c>
      <c r="AA1280" s="83">
        <v>886388.00031999999</v>
      </c>
      <c r="AB1280" s="83">
        <v>7500989.5104983198</v>
      </c>
      <c r="AC1280" s="83">
        <v>0</v>
      </c>
      <c r="AD1280" s="83">
        <v>0</v>
      </c>
      <c r="AE1280" s="83">
        <v>5009053.6471678801</v>
      </c>
      <c r="AF1280" s="83">
        <v>30147847.887359999</v>
      </c>
      <c r="AG1280" s="83">
        <v>0</v>
      </c>
      <c r="AH1280" s="83">
        <v>0</v>
      </c>
      <c r="AI1280" s="83">
        <v>577042.08089057705</v>
      </c>
      <c r="AJ1280" s="83">
        <v>0</v>
      </c>
      <c r="AK1280" s="83">
        <v>0</v>
      </c>
      <c r="AL1280" s="83">
        <v>0</v>
      </c>
      <c r="AM1280" s="83">
        <v>0</v>
      </c>
      <c r="AN1280" s="83">
        <v>64213209.002571099</v>
      </c>
      <c r="AO1280" s="83">
        <v>23.258756929264901</v>
      </c>
      <c r="AP1280" s="83">
        <v>362.211409311963</v>
      </c>
    </row>
    <row r="1281" spans="1:42" x14ac:dyDescent="0.2">
      <c r="A1281" s="83" t="s">
        <v>401</v>
      </c>
      <c r="B1281" s="83">
        <v>2050</v>
      </c>
      <c r="C1281" s="83" t="s">
        <v>402</v>
      </c>
      <c r="D1281" s="83" t="s">
        <v>297</v>
      </c>
      <c r="E1281" s="83">
        <v>3774.4</v>
      </c>
      <c r="F1281" s="83">
        <v>2656.607</v>
      </c>
      <c r="G1281" s="83">
        <v>0</v>
      </c>
      <c r="H1281" s="83">
        <v>0</v>
      </c>
      <c r="I1281" s="83">
        <v>323.89999999999998</v>
      </c>
      <c r="J1281" s="83">
        <v>0</v>
      </c>
      <c r="K1281" s="83">
        <v>6.4</v>
      </c>
      <c r="L1281" s="83">
        <v>3276.6006152117702</v>
      </c>
      <c r="M1281" s="83">
        <v>659.41363636363599</v>
      </c>
      <c r="N1281" s="83">
        <v>0</v>
      </c>
      <c r="O1281" s="83">
        <v>0</v>
      </c>
      <c r="P1281" s="83">
        <v>57.300686579110099</v>
      </c>
      <c r="Q1281" s="83">
        <v>0</v>
      </c>
      <c r="R1281" s="83">
        <v>0</v>
      </c>
      <c r="S1281" s="83">
        <v>0</v>
      </c>
      <c r="T1281" s="83">
        <v>1607.6599999999901</v>
      </c>
      <c r="U1281" s="83">
        <v>0</v>
      </c>
      <c r="V1281" s="83">
        <v>12580.878355160001</v>
      </c>
      <c r="W1281" s="83">
        <v>29292.072960000001</v>
      </c>
      <c r="X1281" s="83">
        <v>0</v>
      </c>
      <c r="Y1281" s="83">
        <v>15177180.2530015</v>
      </c>
      <c r="Z1281" s="83">
        <v>0</v>
      </c>
      <c r="AA1281" s="83">
        <v>980100.56093309994</v>
      </c>
      <c r="AB1281" s="83">
        <v>8245396.6928196801</v>
      </c>
      <c r="AC1281" s="83">
        <v>0</v>
      </c>
      <c r="AD1281" s="83">
        <v>0</v>
      </c>
      <c r="AE1281" s="83">
        <v>5009053.6471678801</v>
      </c>
      <c r="AF1281" s="83">
        <v>30147847.887359999</v>
      </c>
      <c r="AG1281" s="83">
        <v>0</v>
      </c>
      <c r="AH1281" s="83">
        <v>0</v>
      </c>
      <c r="AI1281" s="83">
        <v>622003.71805861103</v>
      </c>
      <c r="AJ1281" s="83">
        <v>0</v>
      </c>
      <c r="AK1281" s="83">
        <v>0</v>
      </c>
      <c r="AL1281" s="83">
        <v>0</v>
      </c>
      <c r="AM1281" s="83">
        <v>0</v>
      </c>
      <c r="AN1281" s="83">
        <v>60223455.710655898</v>
      </c>
      <c r="AO1281" s="83">
        <v>18.488859240750699</v>
      </c>
      <c r="AP1281" s="83">
        <v>307.00428965053999</v>
      </c>
    </row>
    <row r="1282" spans="1:42" x14ac:dyDescent="0.2">
      <c r="A1282" s="83" t="s">
        <v>403</v>
      </c>
      <c r="B1282" s="83">
        <v>2020</v>
      </c>
      <c r="C1282" s="83" t="s">
        <v>402</v>
      </c>
      <c r="D1282" s="83" t="s">
        <v>297</v>
      </c>
      <c r="E1282" s="83">
        <v>1751</v>
      </c>
      <c r="F1282" s="83">
        <v>1118.5</v>
      </c>
      <c r="G1282" s="83">
        <v>0</v>
      </c>
      <c r="H1282" s="83">
        <v>1515</v>
      </c>
      <c r="I1282" s="83">
        <v>97.2</v>
      </c>
      <c r="J1282" s="83">
        <v>0</v>
      </c>
      <c r="K1282" s="83">
        <v>0</v>
      </c>
      <c r="L1282" s="83">
        <v>8118.7</v>
      </c>
      <c r="M1282" s="83">
        <v>10.4181818181818</v>
      </c>
      <c r="N1282" s="83">
        <v>0</v>
      </c>
      <c r="O1282" s="83">
        <v>0</v>
      </c>
      <c r="P1282" s="83">
        <v>0</v>
      </c>
      <c r="Q1282" s="83">
        <v>0</v>
      </c>
      <c r="R1282" s="83">
        <v>0</v>
      </c>
      <c r="S1282" s="83">
        <v>0</v>
      </c>
      <c r="T1282" s="83">
        <v>1482.9</v>
      </c>
      <c r="U1282" s="83">
        <v>9</v>
      </c>
      <c r="V1282" s="83">
        <v>0</v>
      </c>
      <c r="W1282" s="83">
        <v>0</v>
      </c>
      <c r="X1282" s="83">
        <v>0</v>
      </c>
      <c r="Y1282" s="83">
        <v>3952224.6713999999</v>
      </c>
      <c r="Z1282" s="83">
        <v>0</v>
      </c>
      <c r="AA1282" s="83">
        <v>16048.0106562</v>
      </c>
      <c r="AB1282" s="83">
        <v>60808218.655199997</v>
      </c>
      <c r="AC1282" s="83">
        <v>132714</v>
      </c>
      <c r="AD1282" s="83">
        <v>0</v>
      </c>
      <c r="AE1282" s="83">
        <v>3328318.88957327</v>
      </c>
      <c r="AF1282" s="83">
        <v>13986032.6544</v>
      </c>
      <c r="AG1282" s="83">
        <v>0</v>
      </c>
      <c r="AH1282" s="83">
        <v>0</v>
      </c>
      <c r="AI1282" s="83">
        <v>213587.95473868301</v>
      </c>
      <c r="AJ1282" s="83">
        <v>0</v>
      </c>
      <c r="AK1282" s="83">
        <v>0</v>
      </c>
      <c r="AL1282" s="83">
        <v>0</v>
      </c>
      <c r="AM1282" s="83">
        <v>0</v>
      </c>
      <c r="AN1282" s="83">
        <v>82437144.835968107</v>
      </c>
      <c r="AO1282" s="83">
        <v>28.456953034881199</v>
      </c>
      <c r="AP1282" s="83">
        <v>345.195762074296</v>
      </c>
    </row>
    <row r="1283" spans="1:42" x14ac:dyDescent="0.2">
      <c r="A1283" s="83" t="s">
        <v>403</v>
      </c>
      <c r="B1283" s="83">
        <v>2022</v>
      </c>
      <c r="C1283" s="83" t="s">
        <v>402</v>
      </c>
      <c r="D1283" s="83" t="s">
        <v>297</v>
      </c>
      <c r="E1283" s="83">
        <v>1751</v>
      </c>
      <c r="F1283" s="83">
        <v>1118.5</v>
      </c>
      <c r="G1283" s="83">
        <v>0</v>
      </c>
      <c r="H1283" s="83">
        <v>1515</v>
      </c>
      <c r="I1283" s="83">
        <v>97.2</v>
      </c>
      <c r="J1283" s="83">
        <v>0</v>
      </c>
      <c r="K1283" s="83">
        <v>0</v>
      </c>
      <c r="L1283" s="83">
        <v>8118.7</v>
      </c>
      <c r="M1283" s="83">
        <v>13.4363636363636</v>
      </c>
      <c r="N1283" s="83">
        <v>0</v>
      </c>
      <c r="O1283" s="83">
        <v>0</v>
      </c>
      <c r="P1283" s="83">
        <v>0</v>
      </c>
      <c r="Q1283" s="83">
        <v>0</v>
      </c>
      <c r="R1283" s="83">
        <v>0</v>
      </c>
      <c r="S1283" s="83">
        <v>0</v>
      </c>
      <c r="T1283" s="83">
        <v>1482.9</v>
      </c>
      <c r="U1283" s="83">
        <v>9</v>
      </c>
      <c r="V1283" s="83">
        <v>0</v>
      </c>
      <c r="W1283" s="83">
        <v>0</v>
      </c>
      <c r="X1283" s="83">
        <v>0</v>
      </c>
      <c r="Y1283" s="83">
        <v>5144447.2434</v>
      </c>
      <c r="Z1283" s="83">
        <v>0</v>
      </c>
      <c r="AA1283" s="83">
        <v>20697.172556599999</v>
      </c>
      <c r="AB1283" s="83">
        <v>59352529.799199998</v>
      </c>
      <c r="AC1283" s="83">
        <v>132714</v>
      </c>
      <c r="AD1283" s="83">
        <v>0</v>
      </c>
      <c r="AE1283" s="83">
        <v>3326744.2436587899</v>
      </c>
      <c r="AF1283" s="83">
        <v>13986032.6544</v>
      </c>
      <c r="AG1283" s="83">
        <v>0</v>
      </c>
      <c r="AH1283" s="83">
        <v>0</v>
      </c>
      <c r="AI1283" s="83">
        <v>210620.251919292</v>
      </c>
      <c r="AJ1283" s="83">
        <v>0</v>
      </c>
      <c r="AK1283" s="83">
        <v>0</v>
      </c>
      <c r="AL1283" s="83">
        <v>0</v>
      </c>
      <c r="AM1283" s="83">
        <v>0</v>
      </c>
      <c r="AN1283" s="83">
        <v>82173785.365134597</v>
      </c>
      <c r="AO1283" s="83">
        <v>29.074071360780799</v>
      </c>
      <c r="AP1283" s="83">
        <v>353.81200016029101</v>
      </c>
    </row>
    <row r="1284" spans="1:42" x14ac:dyDescent="0.2">
      <c r="A1284" s="83" t="s">
        <v>403</v>
      </c>
      <c r="B1284" s="83">
        <v>2024</v>
      </c>
      <c r="C1284" s="83" t="s">
        <v>402</v>
      </c>
      <c r="D1284" s="83" t="s">
        <v>297</v>
      </c>
      <c r="E1284" s="83">
        <v>1751</v>
      </c>
      <c r="F1284" s="83">
        <v>1118.5</v>
      </c>
      <c r="G1284" s="83">
        <v>0</v>
      </c>
      <c r="H1284" s="83">
        <v>1515</v>
      </c>
      <c r="I1284" s="83">
        <v>97.2</v>
      </c>
      <c r="J1284" s="83">
        <v>0</v>
      </c>
      <c r="K1284" s="83">
        <v>0</v>
      </c>
      <c r="L1284" s="83">
        <v>8118.7</v>
      </c>
      <c r="M1284" s="83">
        <v>22.035454545454499</v>
      </c>
      <c r="N1284" s="83">
        <v>0</v>
      </c>
      <c r="O1284" s="83">
        <v>0</v>
      </c>
      <c r="P1284" s="83">
        <v>0</v>
      </c>
      <c r="Q1284" s="83">
        <v>0</v>
      </c>
      <c r="R1284" s="83">
        <v>0</v>
      </c>
      <c r="S1284" s="83">
        <v>0</v>
      </c>
      <c r="T1284" s="83">
        <v>1482.9</v>
      </c>
      <c r="U1284" s="83">
        <v>9</v>
      </c>
      <c r="V1284" s="83">
        <v>0</v>
      </c>
      <c r="W1284" s="83">
        <v>0</v>
      </c>
      <c r="X1284" s="83">
        <v>0</v>
      </c>
      <c r="Y1284" s="83">
        <v>6509834.2852800004</v>
      </c>
      <c r="Z1284" s="83">
        <v>0</v>
      </c>
      <c r="AA1284" s="83">
        <v>33943.082922829999</v>
      </c>
      <c r="AB1284" s="83">
        <v>48222332.339579798</v>
      </c>
      <c r="AC1284" s="83">
        <v>132714</v>
      </c>
      <c r="AD1284" s="83">
        <v>0</v>
      </c>
      <c r="AE1284" s="83">
        <v>3325011.8811654602</v>
      </c>
      <c r="AF1284" s="83">
        <v>13986032.6544</v>
      </c>
      <c r="AG1284" s="83">
        <v>0</v>
      </c>
      <c r="AH1284" s="83">
        <v>0</v>
      </c>
      <c r="AI1284" s="83">
        <v>207674.21116427501</v>
      </c>
      <c r="AJ1284" s="83">
        <v>0</v>
      </c>
      <c r="AK1284" s="83">
        <v>0</v>
      </c>
      <c r="AL1284" s="83">
        <v>0</v>
      </c>
      <c r="AM1284" s="83">
        <v>0</v>
      </c>
      <c r="AN1284" s="83">
        <v>72417542.454512298</v>
      </c>
      <c r="AO1284" s="83">
        <v>26.032805419579599</v>
      </c>
      <c r="AP1284" s="83">
        <v>359.48203345800601</v>
      </c>
    </row>
    <row r="1285" spans="1:42" x14ac:dyDescent="0.2">
      <c r="A1285" s="83" t="s">
        <v>403</v>
      </c>
      <c r="B1285" s="83">
        <v>2026</v>
      </c>
      <c r="C1285" s="83" t="s">
        <v>402</v>
      </c>
      <c r="D1285" s="83" t="s">
        <v>297</v>
      </c>
      <c r="E1285" s="83">
        <v>1751</v>
      </c>
      <c r="F1285" s="83">
        <v>1118.5</v>
      </c>
      <c r="G1285" s="83">
        <v>0</v>
      </c>
      <c r="H1285" s="83">
        <v>1515</v>
      </c>
      <c r="I1285" s="83">
        <v>97.2</v>
      </c>
      <c r="J1285" s="83">
        <v>0</v>
      </c>
      <c r="K1285" s="83">
        <v>0</v>
      </c>
      <c r="L1285" s="83">
        <v>8118.7</v>
      </c>
      <c r="M1285" s="83">
        <v>44.513636363636401</v>
      </c>
      <c r="N1285" s="83">
        <v>0</v>
      </c>
      <c r="O1285" s="83">
        <v>0</v>
      </c>
      <c r="P1285" s="83">
        <v>0</v>
      </c>
      <c r="Q1285" s="83">
        <v>0</v>
      </c>
      <c r="R1285" s="83">
        <v>0</v>
      </c>
      <c r="S1285" s="83">
        <v>0</v>
      </c>
      <c r="T1285" s="83">
        <v>1482.9</v>
      </c>
      <c r="U1285" s="83">
        <v>9</v>
      </c>
      <c r="V1285" s="83">
        <v>0</v>
      </c>
      <c r="W1285" s="83">
        <v>0</v>
      </c>
      <c r="X1285" s="83">
        <v>0</v>
      </c>
      <c r="Y1285" s="83">
        <v>7932541.5888</v>
      </c>
      <c r="Z1285" s="83">
        <v>0</v>
      </c>
      <c r="AA1285" s="83">
        <v>68568.13628105</v>
      </c>
      <c r="AB1285" s="83">
        <v>42153751.832362197</v>
      </c>
      <c r="AC1285" s="83">
        <v>132714</v>
      </c>
      <c r="AD1285" s="83">
        <v>0</v>
      </c>
      <c r="AE1285" s="83">
        <v>3334577.9553362899</v>
      </c>
      <c r="AF1285" s="83">
        <v>13986032.6544</v>
      </c>
      <c r="AG1285" s="83">
        <v>0</v>
      </c>
      <c r="AH1285" s="83">
        <v>0</v>
      </c>
      <c r="AI1285" s="83">
        <v>204793.156602384</v>
      </c>
      <c r="AJ1285" s="83">
        <v>0</v>
      </c>
      <c r="AK1285" s="83">
        <v>0</v>
      </c>
      <c r="AL1285" s="83">
        <v>0</v>
      </c>
      <c r="AM1285" s="83">
        <v>0</v>
      </c>
      <c r="AN1285" s="83">
        <v>67812979.323781893</v>
      </c>
      <c r="AO1285" s="83">
        <v>25.058071897452901</v>
      </c>
      <c r="AP1285" s="83">
        <v>369.51734236317702</v>
      </c>
    </row>
    <row r="1286" spans="1:42" x14ac:dyDescent="0.2">
      <c r="A1286" s="83" t="s">
        <v>403</v>
      </c>
      <c r="B1286" s="83">
        <v>2028</v>
      </c>
      <c r="C1286" s="83" t="s">
        <v>402</v>
      </c>
      <c r="D1286" s="83" t="s">
        <v>297</v>
      </c>
      <c r="E1286" s="83">
        <v>1751</v>
      </c>
      <c r="F1286" s="83">
        <v>1118.5</v>
      </c>
      <c r="G1286" s="83">
        <v>0</v>
      </c>
      <c r="H1286" s="83">
        <v>1515</v>
      </c>
      <c r="I1286" s="83">
        <v>97.2</v>
      </c>
      <c r="J1286" s="83">
        <v>0</v>
      </c>
      <c r="K1286" s="83">
        <v>0</v>
      </c>
      <c r="L1286" s="83">
        <v>8118.7</v>
      </c>
      <c r="M1286" s="83">
        <v>90.286363636363603</v>
      </c>
      <c r="N1286" s="83">
        <v>0</v>
      </c>
      <c r="O1286" s="83">
        <v>0</v>
      </c>
      <c r="P1286" s="83">
        <v>0</v>
      </c>
      <c r="Q1286" s="83">
        <v>0</v>
      </c>
      <c r="R1286" s="83">
        <v>0</v>
      </c>
      <c r="S1286" s="83">
        <v>0</v>
      </c>
      <c r="T1286" s="83">
        <v>1482.9</v>
      </c>
      <c r="U1286" s="83">
        <v>9</v>
      </c>
      <c r="V1286" s="83">
        <v>0</v>
      </c>
      <c r="W1286" s="83">
        <v>0</v>
      </c>
      <c r="X1286" s="83">
        <v>0</v>
      </c>
      <c r="Y1286" s="83">
        <v>7932541.5888</v>
      </c>
      <c r="Z1286" s="83">
        <v>0</v>
      </c>
      <c r="AA1286" s="83">
        <v>139075.75727055001</v>
      </c>
      <c r="AB1286" s="83">
        <v>35159630.747483701</v>
      </c>
      <c r="AC1286" s="83">
        <v>132714</v>
      </c>
      <c r="AD1286" s="83">
        <v>0</v>
      </c>
      <c r="AE1286" s="83">
        <v>3334577.9553362899</v>
      </c>
      <c r="AF1286" s="83">
        <v>13986032.6544</v>
      </c>
      <c r="AG1286" s="83">
        <v>0</v>
      </c>
      <c r="AH1286" s="83">
        <v>0</v>
      </c>
      <c r="AI1286" s="83">
        <v>201933.76410486799</v>
      </c>
      <c r="AJ1286" s="83">
        <v>0</v>
      </c>
      <c r="AK1286" s="83">
        <v>0</v>
      </c>
      <c r="AL1286" s="83">
        <v>0</v>
      </c>
      <c r="AM1286" s="83">
        <v>0</v>
      </c>
      <c r="AN1286" s="83">
        <v>60886506.467395402</v>
      </c>
      <c r="AO1286" s="83">
        <v>22.2486282166103</v>
      </c>
      <c r="AP1286" s="83">
        <v>365.41147632643998</v>
      </c>
    </row>
    <row r="1287" spans="1:42" x14ac:dyDescent="0.2">
      <c r="A1287" s="83" t="s">
        <v>403</v>
      </c>
      <c r="B1287" s="83">
        <v>2030</v>
      </c>
      <c r="C1287" s="83" t="s">
        <v>402</v>
      </c>
      <c r="D1287" s="83" t="s">
        <v>297</v>
      </c>
      <c r="E1287" s="83">
        <v>1751</v>
      </c>
      <c r="F1287" s="83">
        <v>1118.5</v>
      </c>
      <c r="G1287" s="83">
        <v>0</v>
      </c>
      <c r="H1287" s="83">
        <v>1515</v>
      </c>
      <c r="I1287" s="83">
        <v>97.2</v>
      </c>
      <c r="J1287" s="83">
        <v>0</v>
      </c>
      <c r="K1287" s="83">
        <v>0</v>
      </c>
      <c r="L1287" s="83">
        <v>8118.7</v>
      </c>
      <c r="M1287" s="83">
        <v>164.80818181818199</v>
      </c>
      <c r="N1287" s="83">
        <v>0</v>
      </c>
      <c r="O1287" s="83">
        <v>0</v>
      </c>
      <c r="P1287" s="83">
        <v>0</v>
      </c>
      <c r="Q1287" s="83">
        <v>0</v>
      </c>
      <c r="R1287" s="83">
        <v>0</v>
      </c>
      <c r="S1287" s="83">
        <v>0</v>
      </c>
      <c r="T1287" s="83">
        <v>1482.9</v>
      </c>
      <c r="U1287" s="83">
        <v>9</v>
      </c>
      <c r="V1287" s="83">
        <v>0</v>
      </c>
      <c r="W1287" s="83">
        <v>0</v>
      </c>
      <c r="X1287" s="83">
        <v>0</v>
      </c>
      <c r="Y1287" s="83">
        <v>7598719.2686399901</v>
      </c>
      <c r="Z1287" s="83">
        <v>0</v>
      </c>
      <c r="AA1287" s="83">
        <v>253868.04571132999</v>
      </c>
      <c r="AB1287" s="83">
        <v>32843621.659222201</v>
      </c>
      <c r="AC1287" s="83">
        <v>132714</v>
      </c>
      <c r="AD1287" s="83">
        <v>0</v>
      </c>
      <c r="AE1287" s="83">
        <v>3334577.9553362899</v>
      </c>
      <c r="AF1287" s="83">
        <v>13986032.6544</v>
      </c>
      <c r="AG1287" s="83">
        <v>0</v>
      </c>
      <c r="AH1287" s="83">
        <v>0</v>
      </c>
      <c r="AI1287" s="83">
        <v>199117.69573610299</v>
      </c>
      <c r="AJ1287" s="83">
        <v>0</v>
      </c>
      <c r="AK1287" s="83">
        <v>0</v>
      </c>
      <c r="AL1287" s="83">
        <v>0</v>
      </c>
      <c r="AM1287" s="83">
        <v>0</v>
      </c>
      <c r="AN1287" s="83">
        <v>58348651.279045999</v>
      </c>
      <c r="AO1287" s="83">
        <v>20.9738907965923</v>
      </c>
      <c r="AP1287" s="83">
        <v>359.458022367767</v>
      </c>
    </row>
    <row r="1288" spans="1:42" x14ac:dyDescent="0.2">
      <c r="A1288" s="83" t="s">
        <v>403</v>
      </c>
      <c r="B1288" s="83">
        <v>2032</v>
      </c>
      <c r="C1288" s="83" t="s">
        <v>402</v>
      </c>
      <c r="D1288" s="83" t="s">
        <v>297</v>
      </c>
      <c r="E1288" s="83">
        <v>1751</v>
      </c>
      <c r="F1288" s="83">
        <v>1118.5</v>
      </c>
      <c r="G1288" s="83">
        <v>0</v>
      </c>
      <c r="H1288" s="83">
        <v>1515</v>
      </c>
      <c r="I1288" s="83">
        <v>97.2</v>
      </c>
      <c r="J1288" s="83">
        <v>0</v>
      </c>
      <c r="K1288" s="83">
        <v>0</v>
      </c>
      <c r="L1288" s="83">
        <v>8118.7</v>
      </c>
      <c r="M1288" s="83">
        <v>226.678181818182</v>
      </c>
      <c r="N1288" s="83">
        <v>0</v>
      </c>
      <c r="O1288" s="83">
        <v>0</v>
      </c>
      <c r="P1288" s="83">
        <v>0.16588546973710999</v>
      </c>
      <c r="Q1288" s="83">
        <v>0</v>
      </c>
      <c r="R1288" s="83">
        <v>0</v>
      </c>
      <c r="S1288" s="83">
        <v>0</v>
      </c>
      <c r="T1288" s="83">
        <v>1482.9</v>
      </c>
      <c r="U1288" s="83">
        <v>9</v>
      </c>
      <c r="V1288" s="83">
        <v>41.2896</v>
      </c>
      <c r="W1288" s="83">
        <v>0</v>
      </c>
      <c r="X1288" s="83">
        <v>0</v>
      </c>
      <c r="Y1288" s="83">
        <v>7032088.76523316</v>
      </c>
      <c r="Z1288" s="83">
        <v>0</v>
      </c>
      <c r="AA1288" s="83">
        <v>349171.66361962003</v>
      </c>
      <c r="AB1288" s="83">
        <v>30062680.995519102</v>
      </c>
      <c r="AC1288" s="83">
        <v>132714</v>
      </c>
      <c r="AD1288" s="83">
        <v>0</v>
      </c>
      <c r="AE1288" s="83">
        <v>3334577.9553362899</v>
      </c>
      <c r="AF1288" s="83">
        <v>13986032.6544</v>
      </c>
      <c r="AG1288" s="83">
        <v>0</v>
      </c>
      <c r="AH1288" s="83">
        <v>0</v>
      </c>
      <c r="AI1288" s="83">
        <v>196323.289431713</v>
      </c>
      <c r="AJ1288" s="83">
        <v>0</v>
      </c>
      <c r="AK1288" s="83">
        <v>0</v>
      </c>
      <c r="AL1288" s="83">
        <v>0</v>
      </c>
      <c r="AM1288" s="83">
        <v>0</v>
      </c>
      <c r="AN1288" s="83">
        <v>55093630.613139898</v>
      </c>
      <c r="AO1288" s="83">
        <v>19.2621566658751</v>
      </c>
      <c r="AP1288" s="83">
        <v>349.62583608133099</v>
      </c>
    </row>
    <row r="1289" spans="1:42" x14ac:dyDescent="0.2">
      <c r="A1289" s="83" t="s">
        <v>403</v>
      </c>
      <c r="B1289" s="83">
        <v>2034</v>
      </c>
      <c r="C1289" s="83" t="s">
        <v>402</v>
      </c>
      <c r="D1289" s="83" t="s">
        <v>297</v>
      </c>
      <c r="E1289" s="83">
        <v>1751</v>
      </c>
      <c r="F1289" s="83">
        <v>1118.5</v>
      </c>
      <c r="G1289" s="83">
        <v>0</v>
      </c>
      <c r="H1289" s="83">
        <v>1515</v>
      </c>
      <c r="I1289" s="83">
        <v>97.2</v>
      </c>
      <c r="J1289" s="83">
        <v>0</v>
      </c>
      <c r="K1289" s="83">
        <v>0</v>
      </c>
      <c r="L1289" s="83">
        <v>8118.7</v>
      </c>
      <c r="M1289" s="83">
        <v>266.52636363636401</v>
      </c>
      <c r="N1289" s="83">
        <v>0</v>
      </c>
      <c r="O1289" s="83">
        <v>0</v>
      </c>
      <c r="P1289" s="83">
        <v>0.16588546973710999</v>
      </c>
      <c r="Q1289" s="83">
        <v>0</v>
      </c>
      <c r="R1289" s="83">
        <v>0</v>
      </c>
      <c r="S1289" s="83">
        <v>0</v>
      </c>
      <c r="T1289" s="83">
        <v>1482.9</v>
      </c>
      <c r="U1289" s="83">
        <v>9</v>
      </c>
      <c r="V1289" s="83">
        <v>0</v>
      </c>
      <c r="W1289" s="83">
        <v>0</v>
      </c>
      <c r="X1289" s="83">
        <v>0</v>
      </c>
      <c r="Y1289" s="83">
        <v>6984108.8771238504</v>
      </c>
      <c r="Z1289" s="83">
        <v>0</v>
      </c>
      <c r="AA1289" s="83">
        <v>410553.20385463</v>
      </c>
      <c r="AB1289" s="83">
        <v>27766613.261479098</v>
      </c>
      <c r="AC1289" s="83">
        <v>132714</v>
      </c>
      <c r="AD1289" s="83">
        <v>0</v>
      </c>
      <c r="AE1289" s="83">
        <v>3334577.9553362899</v>
      </c>
      <c r="AF1289" s="83">
        <v>13986032.6544</v>
      </c>
      <c r="AG1289" s="83">
        <v>0</v>
      </c>
      <c r="AH1289" s="83">
        <v>0</v>
      </c>
      <c r="AI1289" s="83">
        <v>193593.869320447</v>
      </c>
      <c r="AJ1289" s="83">
        <v>0</v>
      </c>
      <c r="AK1289" s="83">
        <v>0</v>
      </c>
      <c r="AL1289" s="83">
        <v>0</v>
      </c>
      <c r="AM1289" s="83">
        <v>0</v>
      </c>
      <c r="AN1289" s="83">
        <v>52808193.821514301</v>
      </c>
      <c r="AO1289" s="83">
        <v>18.268195810291601</v>
      </c>
      <c r="AP1289" s="83">
        <v>345.93487275925401</v>
      </c>
    </row>
    <row r="1290" spans="1:42" x14ac:dyDescent="0.2">
      <c r="A1290" s="83" t="s">
        <v>403</v>
      </c>
      <c r="B1290" s="83">
        <v>2036</v>
      </c>
      <c r="C1290" s="83" t="s">
        <v>402</v>
      </c>
      <c r="D1290" s="83" t="s">
        <v>297</v>
      </c>
      <c r="E1290" s="83">
        <v>1751</v>
      </c>
      <c r="F1290" s="83">
        <v>1118.5</v>
      </c>
      <c r="G1290" s="83">
        <v>0</v>
      </c>
      <c r="H1290" s="83">
        <v>1515</v>
      </c>
      <c r="I1290" s="83">
        <v>97.2</v>
      </c>
      <c r="J1290" s="83">
        <v>0</v>
      </c>
      <c r="K1290" s="83">
        <v>0</v>
      </c>
      <c r="L1290" s="83">
        <v>8118.7</v>
      </c>
      <c r="M1290" s="83">
        <v>294.32818181818197</v>
      </c>
      <c r="N1290" s="83">
        <v>0</v>
      </c>
      <c r="O1290" s="83">
        <v>0</v>
      </c>
      <c r="P1290" s="83">
        <v>0.32955175921350199</v>
      </c>
      <c r="Q1290" s="83">
        <v>0</v>
      </c>
      <c r="R1290" s="83">
        <v>0</v>
      </c>
      <c r="S1290" s="83">
        <v>0</v>
      </c>
      <c r="T1290" s="83">
        <v>1482.9</v>
      </c>
      <c r="U1290" s="83">
        <v>9</v>
      </c>
      <c r="V1290" s="83">
        <v>87.813636580598697</v>
      </c>
      <c r="W1290" s="83">
        <v>0</v>
      </c>
      <c r="X1290" s="83">
        <v>0</v>
      </c>
      <c r="Y1290" s="83">
        <v>7186624.9448399898</v>
      </c>
      <c r="Z1290" s="83">
        <v>0</v>
      </c>
      <c r="AA1290" s="83">
        <v>453367.93679785298</v>
      </c>
      <c r="AB1290" s="83">
        <v>27054688.955709498</v>
      </c>
      <c r="AC1290" s="83">
        <v>132714</v>
      </c>
      <c r="AD1290" s="83">
        <v>0</v>
      </c>
      <c r="AE1290" s="83">
        <v>3334577.9553362899</v>
      </c>
      <c r="AF1290" s="83">
        <v>13986032.6544</v>
      </c>
      <c r="AG1290" s="83">
        <v>0</v>
      </c>
      <c r="AH1290" s="83">
        <v>0</v>
      </c>
      <c r="AI1290" s="83">
        <v>190886.11127355701</v>
      </c>
      <c r="AJ1290" s="83">
        <v>0</v>
      </c>
      <c r="AK1290" s="83">
        <v>0</v>
      </c>
      <c r="AL1290" s="83">
        <v>0</v>
      </c>
      <c r="AM1290" s="83">
        <v>0</v>
      </c>
      <c r="AN1290" s="83">
        <v>52338980.371993802</v>
      </c>
      <c r="AO1290" s="83">
        <v>18.182377335228601</v>
      </c>
      <c r="AP1290" s="83">
        <v>347.39647593436501</v>
      </c>
    </row>
    <row r="1291" spans="1:42" x14ac:dyDescent="0.2">
      <c r="A1291" s="83" t="s">
        <v>403</v>
      </c>
      <c r="B1291" s="83">
        <v>2038</v>
      </c>
      <c r="C1291" s="83" t="s">
        <v>402</v>
      </c>
      <c r="D1291" s="83" t="s">
        <v>297</v>
      </c>
      <c r="E1291" s="83">
        <v>1751</v>
      </c>
      <c r="F1291" s="83">
        <v>1118.5</v>
      </c>
      <c r="G1291" s="83">
        <v>0</v>
      </c>
      <c r="H1291" s="83">
        <v>1515</v>
      </c>
      <c r="I1291" s="83">
        <v>436.45292307692301</v>
      </c>
      <c r="J1291" s="83">
        <v>0</v>
      </c>
      <c r="K1291" s="83">
        <v>0</v>
      </c>
      <c r="L1291" s="83">
        <v>8118.7</v>
      </c>
      <c r="M1291" s="83">
        <v>318.85545454545502</v>
      </c>
      <c r="N1291" s="83">
        <v>0</v>
      </c>
      <c r="O1291" s="83">
        <v>0</v>
      </c>
      <c r="P1291" s="83">
        <v>106.104102178989</v>
      </c>
      <c r="Q1291" s="83">
        <v>0</v>
      </c>
      <c r="R1291" s="83">
        <v>0</v>
      </c>
      <c r="S1291" s="83">
        <v>0</v>
      </c>
      <c r="T1291" s="83">
        <v>1482.9</v>
      </c>
      <c r="U1291" s="83">
        <v>9</v>
      </c>
      <c r="V1291" s="83">
        <v>148173.484967255</v>
      </c>
      <c r="W1291" s="83">
        <v>0</v>
      </c>
      <c r="X1291" s="83">
        <v>0</v>
      </c>
      <c r="Y1291" s="83">
        <v>6136528.0520500699</v>
      </c>
      <c r="Z1291" s="83">
        <v>0</v>
      </c>
      <c r="AA1291" s="83">
        <v>491160.14882777003</v>
      </c>
      <c r="AB1291" s="83">
        <v>25208115.9915925</v>
      </c>
      <c r="AC1291" s="83">
        <v>132714</v>
      </c>
      <c r="AD1291" s="83">
        <v>0</v>
      </c>
      <c r="AE1291" s="83">
        <v>3334577.9553362899</v>
      </c>
      <c r="AF1291" s="83">
        <v>13986032.6544</v>
      </c>
      <c r="AG1291" s="83">
        <v>0</v>
      </c>
      <c r="AH1291" s="83">
        <v>0</v>
      </c>
      <c r="AI1291" s="83">
        <v>997878.67734467797</v>
      </c>
      <c r="AJ1291" s="83">
        <v>0</v>
      </c>
      <c r="AK1291" s="83">
        <v>0</v>
      </c>
      <c r="AL1291" s="83">
        <v>0</v>
      </c>
      <c r="AM1291" s="83">
        <v>0</v>
      </c>
      <c r="AN1291" s="83">
        <v>50435180.964518502</v>
      </c>
      <c r="AO1291" s="83">
        <v>16.3585131613873</v>
      </c>
      <c r="AP1291" s="83">
        <v>324.34726808843197</v>
      </c>
    </row>
    <row r="1292" spans="1:42" x14ac:dyDescent="0.2">
      <c r="A1292" s="83" t="s">
        <v>403</v>
      </c>
      <c r="B1292" s="83">
        <v>2040</v>
      </c>
      <c r="C1292" s="83" t="s">
        <v>402</v>
      </c>
      <c r="D1292" s="83" t="s">
        <v>297</v>
      </c>
      <c r="E1292" s="83">
        <v>1751</v>
      </c>
      <c r="F1292" s="83">
        <v>1118.5</v>
      </c>
      <c r="G1292" s="83">
        <v>0</v>
      </c>
      <c r="H1292" s="83">
        <v>1515</v>
      </c>
      <c r="I1292" s="83">
        <v>437.613372368304</v>
      </c>
      <c r="J1292" s="83">
        <v>0</v>
      </c>
      <c r="K1292" s="83">
        <v>0</v>
      </c>
      <c r="L1292" s="83">
        <v>8382.2481952567996</v>
      </c>
      <c r="M1292" s="83">
        <v>347.39636363636299</v>
      </c>
      <c r="N1292" s="83">
        <v>0</v>
      </c>
      <c r="O1292" s="83">
        <v>0</v>
      </c>
      <c r="P1292" s="83">
        <v>106.71882716501</v>
      </c>
      <c r="Q1292" s="83">
        <v>0</v>
      </c>
      <c r="R1292" s="83">
        <v>0</v>
      </c>
      <c r="S1292" s="83">
        <v>0</v>
      </c>
      <c r="T1292" s="83">
        <v>1482.9</v>
      </c>
      <c r="U1292" s="83">
        <v>9</v>
      </c>
      <c r="V1292" s="83">
        <v>8496.7086201829698</v>
      </c>
      <c r="W1292" s="83">
        <v>0</v>
      </c>
      <c r="X1292" s="83">
        <v>0</v>
      </c>
      <c r="Y1292" s="83">
        <v>5664628.7231325498</v>
      </c>
      <c r="Z1292" s="83">
        <v>0</v>
      </c>
      <c r="AA1292" s="83">
        <v>535124.13613591995</v>
      </c>
      <c r="AB1292" s="83">
        <v>24521055.043623202</v>
      </c>
      <c r="AC1292" s="83">
        <v>132714</v>
      </c>
      <c r="AD1292" s="83">
        <v>0</v>
      </c>
      <c r="AE1292" s="83">
        <v>3334577.9553362899</v>
      </c>
      <c r="AF1292" s="83">
        <v>13986032.6544</v>
      </c>
      <c r="AG1292" s="83">
        <v>0</v>
      </c>
      <c r="AH1292" s="83">
        <v>0</v>
      </c>
      <c r="AI1292" s="83">
        <v>1026545.79105322</v>
      </c>
      <c r="AJ1292" s="83">
        <v>0</v>
      </c>
      <c r="AK1292" s="83">
        <v>0</v>
      </c>
      <c r="AL1292" s="83">
        <v>0</v>
      </c>
      <c r="AM1292" s="83">
        <v>0</v>
      </c>
      <c r="AN1292" s="83">
        <v>49209175.0123014</v>
      </c>
      <c r="AO1292" s="83">
        <v>15.4979979533215</v>
      </c>
      <c r="AP1292" s="83">
        <v>314.94122690427702</v>
      </c>
    </row>
    <row r="1293" spans="1:42" x14ac:dyDescent="0.2">
      <c r="A1293" s="83" t="s">
        <v>403</v>
      </c>
      <c r="B1293" s="83">
        <v>2042</v>
      </c>
      <c r="C1293" s="83" t="s">
        <v>402</v>
      </c>
      <c r="D1293" s="83" t="s">
        <v>297</v>
      </c>
      <c r="E1293" s="83">
        <v>1751</v>
      </c>
      <c r="F1293" s="83">
        <v>1118.5</v>
      </c>
      <c r="G1293" s="83">
        <v>0</v>
      </c>
      <c r="H1293" s="83">
        <v>1405</v>
      </c>
      <c r="I1293" s="83">
        <v>437.613372368304</v>
      </c>
      <c r="J1293" s="83">
        <v>0</v>
      </c>
      <c r="K1293" s="83">
        <v>0</v>
      </c>
      <c r="L1293" s="83">
        <v>9044.1386493069695</v>
      </c>
      <c r="M1293" s="83">
        <v>387.93727272727301</v>
      </c>
      <c r="N1293" s="83">
        <v>0</v>
      </c>
      <c r="O1293" s="83">
        <v>0</v>
      </c>
      <c r="P1293" s="83">
        <v>106.95954314073199</v>
      </c>
      <c r="Q1293" s="83">
        <v>0</v>
      </c>
      <c r="R1293" s="83">
        <v>0</v>
      </c>
      <c r="S1293" s="83">
        <v>0</v>
      </c>
      <c r="T1293" s="83">
        <v>1482.9</v>
      </c>
      <c r="U1293" s="83">
        <v>9</v>
      </c>
      <c r="V1293" s="83">
        <v>97.828199999999995</v>
      </c>
      <c r="W1293" s="83">
        <v>0</v>
      </c>
      <c r="X1293" s="83">
        <v>0</v>
      </c>
      <c r="Y1293" s="83">
        <v>5343830.5165200001</v>
      </c>
      <c r="Z1293" s="83">
        <v>0</v>
      </c>
      <c r="AA1293" s="83">
        <v>597531.49859152501</v>
      </c>
      <c r="AB1293" s="83">
        <v>24266218.817912102</v>
      </c>
      <c r="AC1293" s="83">
        <v>123078</v>
      </c>
      <c r="AD1293" s="83">
        <v>0</v>
      </c>
      <c r="AE1293" s="83">
        <v>3334577.9553362899</v>
      </c>
      <c r="AF1293" s="83">
        <v>13986032.6544</v>
      </c>
      <c r="AG1293" s="83">
        <v>0</v>
      </c>
      <c r="AH1293" s="83">
        <v>0</v>
      </c>
      <c r="AI1293" s="83">
        <v>1012321.44903029</v>
      </c>
      <c r="AJ1293" s="83">
        <v>0</v>
      </c>
      <c r="AK1293" s="83">
        <v>0</v>
      </c>
      <c r="AL1293" s="83">
        <v>0</v>
      </c>
      <c r="AM1293" s="83">
        <v>0</v>
      </c>
      <c r="AN1293" s="83">
        <v>48663688.719990201</v>
      </c>
      <c r="AO1293" s="83">
        <v>14.835743029801</v>
      </c>
      <c r="AP1293" s="83">
        <v>304.86268961577298</v>
      </c>
    </row>
    <row r="1294" spans="1:42" x14ac:dyDescent="0.2">
      <c r="A1294" s="83" t="s">
        <v>403</v>
      </c>
      <c r="B1294" s="83">
        <v>2044</v>
      </c>
      <c r="C1294" s="83" t="s">
        <v>402</v>
      </c>
      <c r="D1294" s="83" t="s">
        <v>297</v>
      </c>
      <c r="E1294" s="83">
        <v>1751</v>
      </c>
      <c r="F1294" s="83">
        <v>756.5</v>
      </c>
      <c r="G1294" s="83">
        <v>0</v>
      </c>
      <c r="H1294" s="83">
        <v>1405</v>
      </c>
      <c r="I1294" s="83">
        <v>437.613372368304</v>
      </c>
      <c r="J1294" s="83">
        <v>0</v>
      </c>
      <c r="K1294" s="83">
        <v>0</v>
      </c>
      <c r="L1294" s="83">
        <v>9121.8223099615698</v>
      </c>
      <c r="M1294" s="83">
        <v>454.49090909090899</v>
      </c>
      <c r="N1294" s="83">
        <v>0</v>
      </c>
      <c r="O1294" s="83">
        <v>0</v>
      </c>
      <c r="P1294" s="83">
        <v>107.18072376704799</v>
      </c>
      <c r="Q1294" s="83">
        <v>0</v>
      </c>
      <c r="R1294" s="83">
        <v>0</v>
      </c>
      <c r="S1294" s="83">
        <v>0</v>
      </c>
      <c r="T1294" s="83">
        <v>1482.9</v>
      </c>
      <c r="U1294" s="83">
        <v>9</v>
      </c>
      <c r="V1294" s="83">
        <v>25859.776040147899</v>
      </c>
      <c r="W1294" s="83">
        <v>0</v>
      </c>
      <c r="X1294" s="83">
        <v>0</v>
      </c>
      <c r="Y1294" s="83">
        <v>5169363.6497317897</v>
      </c>
      <c r="Z1294" s="83">
        <v>0</v>
      </c>
      <c r="AA1294" s="83">
        <v>700090.96400180005</v>
      </c>
      <c r="AB1294" s="83">
        <v>23697748.030113</v>
      </c>
      <c r="AC1294" s="83">
        <v>123078</v>
      </c>
      <c r="AD1294" s="83">
        <v>0</v>
      </c>
      <c r="AE1294" s="83">
        <v>3334577.9553362899</v>
      </c>
      <c r="AF1294" s="83">
        <v>13986032.6544</v>
      </c>
      <c r="AG1294" s="83">
        <v>0</v>
      </c>
      <c r="AH1294" s="83">
        <v>0</v>
      </c>
      <c r="AI1294" s="83">
        <v>998165.83105186699</v>
      </c>
      <c r="AJ1294" s="83">
        <v>0</v>
      </c>
      <c r="AK1294" s="83">
        <v>0</v>
      </c>
      <c r="AL1294" s="83">
        <v>0</v>
      </c>
      <c r="AM1294" s="83">
        <v>0</v>
      </c>
      <c r="AN1294" s="83">
        <v>48034916.860674903</v>
      </c>
      <c r="AO1294" s="83">
        <v>14.4228269328122</v>
      </c>
      <c r="AP1294" s="83">
        <v>300.25714366583799</v>
      </c>
    </row>
    <row r="1295" spans="1:42" x14ac:dyDescent="0.2">
      <c r="A1295" s="83" t="s">
        <v>403</v>
      </c>
      <c r="B1295" s="83">
        <v>2046</v>
      </c>
      <c r="C1295" s="83" t="s">
        <v>402</v>
      </c>
      <c r="D1295" s="83" t="s">
        <v>297</v>
      </c>
      <c r="E1295" s="83">
        <v>1751</v>
      </c>
      <c r="F1295" s="83">
        <v>0</v>
      </c>
      <c r="G1295" s="83">
        <v>0</v>
      </c>
      <c r="H1295" s="83">
        <v>1405</v>
      </c>
      <c r="I1295" s="83">
        <v>617.89292307692301</v>
      </c>
      <c r="J1295" s="83">
        <v>0</v>
      </c>
      <c r="K1295" s="83">
        <v>0</v>
      </c>
      <c r="L1295" s="83">
        <v>10891.8266247028</v>
      </c>
      <c r="M1295" s="83">
        <v>541.71181818181799</v>
      </c>
      <c r="N1295" s="83">
        <v>0</v>
      </c>
      <c r="O1295" s="83">
        <v>0</v>
      </c>
      <c r="P1295" s="83">
        <v>172.62764619135601</v>
      </c>
      <c r="Q1295" s="83">
        <v>0</v>
      </c>
      <c r="R1295" s="83">
        <v>0</v>
      </c>
      <c r="S1295" s="83">
        <v>0</v>
      </c>
      <c r="T1295" s="83">
        <v>1482.9</v>
      </c>
      <c r="U1295" s="83">
        <v>5.4</v>
      </c>
      <c r="V1295" s="83">
        <v>97500.616059874694</v>
      </c>
      <c r="W1295" s="83">
        <v>0</v>
      </c>
      <c r="X1295" s="83">
        <v>0</v>
      </c>
      <c r="Y1295" s="83">
        <v>0</v>
      </c>
      <c r="Z1295" s="83">
        <v>0</v>
      </c>
      <c r="AA1295" s="83">
        <v>834444.74117350997</v>
      </c>
      <c r="AB1295" s="83">
        <v>29266651.464964401</v>
      </c>
      <c r="AC1295" s="83">
        <v>123078</v>
      </c>
      <c r="AD1295" s="83">
        <v>0</v>
      </c>
      <c r="AE1295" s="83">
        <v>3334577.9553362899</v>
      </c>
      <c r="AF1295" s="83">
        <v>13986032.6544</v>
      </c>
      <c r="AG1295" s="83">
        <v>0</v>
      </c>
      <c r="AH1295" s="83">
        <v>0</v>
      </c>
      <c r="AI1295" s="83">
        <v>1451298.7020111601</v>
      </c>
      <c r="AJ1295" s="83">
        <v>0</v>
      </c>
      <c r="AK1295" s="83">
        <v>0</v>
      </c>
      <c r="AL1295" s="83">
        <v>0</v>
      </c>
      <c r="AM1295" s="83">
        <v>0</v>
      </c>
      <c r="AN1295" s="83">
        <v>49093584.133945197</v>
      </c>
      <c r="AO1295" s="83">
        <v>10.8963614572854</v>
      </c>
      <c r="AP1295" s="83">
        <v>221.950824114944</v>
      </c>
    </row>
    <row r="1296" spans="1:42" x14ac:dyDescent="0.2">
      <c r="A1296" s="83" t="s">
        <v>403</v>
      </c>
      <c r="B1296" s="83">
        <v>2048</v>
      </c>
      <c r="C1296" s="83" t="s">
        <v>402</v>
      </c>
      <c r="D1296" s="83" t="s">
        <v>297</v>
      </c>
      <c r="E1296" s="83">
        <v>1751</v>
      </c>
      <c r="F1296" s="83">
        <v>0</v>
      </c>
      <c r="G1296" s="83">
        <v>0</v>
      </c>
      <c r="H1296" s="83">
        <v>1177</v>
      </c>
      <c r="I1296" s="83">
        <v>520.69292307692297</v>
      </c>
      <c r="J1296" s="83">
        <v>0</v>
      </c>
      <c r="K1296" s="83">
        <v>0</v>
      </c>
      <c r="L1296" s="83">
        <v>10891.8266247028</v>
      </c>
      <c r="M1296" s="83">
        <v>619.36909090909103</v>
      </c>
      <c r="N1296" s="83">
        <v>0</v>
      </c>
      <c r="O1296" s="83">
        <v>0</v>
      </c>
      <c r="P1296" s="83">
        <v>1900.0706618668301</v>
      </c>
      <c r="Q1296" s="83">
        <v>0</v>
      </c>
      <c r="R1296" s="83">
        <v>0</v>
      </c>
      <c r="S1296" s="83">
        <v>0</v>
      </c>
      <c r="T1296" s="83">
        <v>1482.9</v>
      </c>
      <c r="U1296" s="83">
        <v>3.5</v>
      </c>
      <c r="V1296" s="83">
        <v>47.623799999719701</v>
      </c>
      <c r="W1296" s="83">
        <v>0</v>
      </c>
      <c r="X1296" s="83">
        <v>0</v>
      </c>
      <c r="Y1296" s="83">
        <v>0</v>
      </c>
      <c r="Z1296" s="83">
        <v>0</v>
      </c>
      <c r="AA1296" s="83">
        <v>954066.83666081994</v>
      </c>
      <c r="AB1296" s="83">
        <v>27499572.733472399</v>
      </c>
      <c r="AC1296" s="83">
        <v>103105.2</v>
      </c>
      <c r="AD1296" s="83">
        <v>0</v>
      </c>
      <c r="AE1296" s="83">
        <v>3334577.9553362899</v>
      </c>
      <c r="AF1296" s="83">
        <v>13986032.6544</v>
      </c>
      <c r="AG1296" s="83">
        <v>0</v>
      </c>
      <c r="AH1296" s="83">
        <v>0</v>
      </c>
      <c r="AI1296" s="83">
        <v>1265317.52188565</v>
      </c>
      <c r="AJ1296" s="83">
        <v>0</v>
      </c>
      <c r="AK1296" s="83">
        <v>0</v>
      </c>
      <c r="AL1296" s="83">
        <v>0</v>
      </c>
      <c r="AM1296" s="83">
        <v>0</v>
      </c>
      <c r="AN1296" s="83">
        <v>47142720.525555201</v>
      </c>
      <c r="AO1296" s="83">
        <v>10.198235691501599</v>
      </c>
      <c r="AP1296" s="83">
        <v>216.32683854071001</v>
      </c>
    </row>
    <row r="1297" spans="1:42" x14ac:dyDescent="0.2">
      <c r="A1297" s="83" t="s">
        <v>403</v>
      </c>
      <c r="B1297" s="83">
        <v>2050</v>
      </c>
      <c r="C1297" s="83" t="s">
        <v>402</v>
      </c>
      <c r="D1297" s="83" t="s">
        <v>297</v>
      </c>
      <c r="E1297" s="83">
        <v>1751</v>
      </c>
      <c r="F1297" s="83">
        <v>0</v>
      </c>
      <c r="G1297" s="83">
        <v>0</v>
      </c>
      <c r="H1297" s="83">
        <v>1077</v>
      </c>
      <c r="I1297" s="83">
        <v>646.00615384615401</v>
      </c>
      <c r="J1297" s="83">
        <v>0</v>
      </c>
      <c r="K1297" s="83">
        <v>0</v>
      </c>
      <c r="L1297" s="83">
        <v>11246.098166186001</v>
      </c>
      <c r="M1297" s="83">
        <v>680.75090909090898</v>
      </c>
      <c r="N1297" s="83">
        <v>0</v>
      </c>
      <c r="O1297" s="83">
        <v>0</v>
      </c>
      <c r="P1297" s="83">
        <v>2978.7165197671602</v>
      </c>
      <c r="Q1297" s="83">
        <v>0</v>
      </c>
      <c r="R1297" s="83">
        <v>0</v>
      </c>
      <c r="S1297" s="83">
        <v>0</v>
      </c>
      <c r="T1297" s="83">
        <v>1482.9</v>
      </c>
      <c r="U1297" s="83">
        <v>3.5</v>
      </c>
      <c r="V1297" s="83">
        <v>78790.6974320382</v>
      </c>
      <c r="W1297" s="83">
        <v>0</v>
      </c>
      <c r="X1297" s="83">
        <v>0</v>
      </c>
      <c r="Y1297" s="83">
        <v>0</v>
      </c>
      <c r="Z1297" s="83">
        <v>0</v>
      </c>
      <c r="AA1297" s="83">
        <v>1048618.46663522</v>
      </c>
      <c r="AB1297" s="83">
        <v>28034027.1498936</v>
      </c>
      <c r="AC1297" s="83">
        <v>94345.2</v>
      </c>
      <c r="AD1297" s="83">
        <v>0</v>
      </c>
      <c r="AE1297" s="83">
        <v>3334577.9553362899</v>
      </c>
      <c r="AF1297" s="83">
        <v>13986032.6544</v>
      </c>
      <c r="AG1297" s="83">
        <v>0</v>
      </c>
      <c r="AH1297" s="83">
        <v>0</v>
      </c>
      <c r="AI1297" s="83">
        <v>1553652.5078080299</v>
      </c>
      <c r="AJ1297" s="83">
        <v>0</v>
      </c>
      <c r="AK1297" s="83">
        <v>0</v>
      </c>
      <c r="AL1297" s="83">
        <v>0</v>
      </c>
      <c r="AM1297" s="83">
        <v>0</v>
      </c>
      <c r="AN1297" s="83">
        <v>48130044.631505199</v>
      </c>
      <c r="AO1297" s="83">
        <v>10.338819016014099</v>
      </c>
      <c r="AP1297" s="83">
        <v>214.81008578260099</v>
      </c>
    </row>
    <row r="1298" spans="1:42" x14ac:dyDescent="0.2">
      <c r="A1298" s="83" t="s">
        <v>404</v>
      </c>
      <c r="B1298" s="83">
        <v>2020</v>
      </c>
      <c r="C1298" s="83" t="s">
        <v>405</v>
      </c>
      <c r="D1298" s="83" t="s">
        <v>297</v>
      </c>
      <c r="E1298" s="83">
        <v>0</v>
      </c>
      <c r="F1298" s="83">
        <v>924</v>
      </c>
      <c r="G1298" s="83">
        <v>0</v>
      </c>
      <c r="H1298" s="83">
        <v>12</v>
      </c>
      <c r="I1298" s="83">
        <v>120</v>
      </c>
      <c r="J1298" s="83">
        <v>0</v>
      </c>
      <c r="K1298" s="83">
        <v>17.8</v>
      </c>
      <c r="L1298" s="83">
        <v>737.9</v>
      </c>
      <c r="M1298" s="83">
        <v>41.888181818181799</v>
      </c>
      <c r="N1298" s="83">
        <v>0</v>
      </c>
      <c r="O1298" s="83">
        <v>0</v>
      </c>
      <c r="P1298" s="83">
        <v>0</v>
      </c>
      <c r="Q1298" s="83">
        <v>0</v>
      </c>
      <c r="R1298" s="83">
        <v>0</v>
      </c>
      <c r="S1298" s="83">
        <v>0</v>
      </c>
      <c r="T1298" s="83">
        <v>0</v>
      </c>
      <c r="U1298" s="83">
        <v>32</v>
      </c>
      <c r="V1298" s="83">
        <v>0</v>
      </c>
      <c r="W1298" s="83">
        <v>81468.577919999996</v>
      </c>
      <c r="X1298" s="83">
        <v>0</v>
      </c>
      <c r="Y1298" s="83">
        <v>0</v>
      </c>
      <c r="Z1298" s="83">
        <v>0</v>
      </c>
      <c r="AA1298" s="83">
        <v>65189.925355439998</v>
      </c>
      <c r="AB1298" s="83">
        <v>4141379.74329999</v>
      </c>
      <c r="AC1298" s="83">
        <v>1051.2</v>
      </c>
      <c r="AD1298" s="83">
        <v>0</v>
      </c>
      <c r="AE1298" s="83">
        <v>0</v>
      </c>
      <c r="AF1298" s="83">
        <v>0</v>
      </c>
      <c r="AG1298" s="83">
        <v>0</v>
      </c>
      <c r="AH1298" s="83">
        <v>0</v>
      </c>
      <c r="AI1298" s="83">
        <v>259756.64525443199</v>
      </c>
      <c r="AJ1298" s="83">
        <v>0</v>
      </c>
      <c r="AK1298" s="83">
        <v>0</v>
      </c>
      <c r="AL1298" s="83">
        <v>0</v>
      </c>
      <c r="AM1298" s="83">
        <v>0</v>
      </c>
      <c r="AN1298" s="83">
        <v>4548846.0918298699</v>
      </c>
      <c r="AO1298" s="83">
        <v>1.68245413614533</v>
      </c>
      <c r="AP1298" s="83">
        <v>369.86393959715701</v>
      </c>
    </row>
    <row r="1299" spans="1:42" x14ac:dyDescent="0.2">
      <c r="A1299" s="83" t="s">
        <v>404</v>
      </c>
      <c r="B1299" s="83">
        <v>2022</v>
      </c>
      <c r="C1299" s="83" t="s">
        <v>405</v>
      </c>
      <c r="D1299" s="83" t="s">
        <v>297</v>
      </c>
      <c r="E1299" s="83">
        <v>0</v>
      </c>
      <c r="F1299" s="83">
        <v>924</v>
      </c>
      <c r="G1299" s="83">
        <v>0</v>
      </c>
      <c r="H1299" s="83">
        <v>12</v>
      </c>
      <c r="I1299" s="83">
        <v>120</v>
      </c>
      <c r="J1299" s="83">
        <v>0</v>
      </c>
      <c r="K1299" s="83">
        <v>17.8</v>
      </c>
      <c r="L1299" s="83">
        <v>737.9</v>
      </c>
      <c r="M1299" s="83">
        <v>72.802727272727296</v>
      </c>
      <c r="N1299" s="83">
        <v>0</v>
      </c>
      <c r="O1299" s="83">
        <v>0</v>
      </c>
      <c r="P1299" s="83">
        <v>0</v>
      </c>
      <c r="Q1299" s="83">
        <v>0</v>
      </c>
      <c r="R1299" s="83">
        <v>0</v>
      </c>
      <c r="S1299" s="83">
        <v>0</v>
      </c>
      <c r="T1299" s="83">
        <v>0</v>
      </c>
      <c r="U1299" s="83">
        <v>32</v>
      </c>
      <c r="V1299" s="83">
        <v>0</v>
      </c>
      <c r="W1299" s="83">
        <v>81468.577919999996</v>
      </c>
      <c r="X1299" s="83">
        <v>0</v>
      </c>
      <c r="Y1299" s="83">
        <v>258256.10902346799</v>
      </c>
      <c r="Z1299" s="83">
        <v>0</v>
      </c>
      <c r="AA1299" s="83">
        <v>113666.67735304</v>
      </c>
      <c r="AB1299" s="83">
        <v>3972237.7325839498</v>
      </c>
      <c r="AC1299" s="83">
        <v>1051.2</v>
      </c>
      <c r="AD1299" s="83">
        <v>0</v>
      </c>
      <c r="AE1299" s="83">
        <v>0</v>
      </c>
      <c r="AF1299" s="83">
        <v>0</v>
      </c>
      <c r="AG1299" s="83">
        <v>0</v>
      </c>
      <c r="AH1299" s="83">
        <v>0</v>
      </c>
      <c r="AI1299" s="83">
        <v>256379.12635608</v>
      </c>
      <c r="AJ1299" s="83">
        <v>0</v>
      </c>
      <c r="AK1299" s="83">
        <v>0</v>
      </c>
      <c r="AL1299" s="83">
        <v>0</v>
      </c>
      <c r="AM1299" s="83">
        <v>0</v>
      </c>
      <c r="AN1299" s="83">
        <v>4683059.4232365396</v>
      </c>
      <c r="AO1299" s="83">
        <v>1.89440769192383</v>
      </c>
      <c r="AP1299" s="83">
        <v>404.52352206425098</v>
      </c>
    </row>
    <row r="1300" spans="1:42" x14ac:dyDescent="0.2">
      <c r="A1300" s="83" t="s">
        <v>404</v>
      </c>
      <c r="B1300" s="83">
        <v>2024</v>
      </c>
      <c r="C1300" s="83" t="s">
        <v>405</v>
      </c>
      <c r="D1300" s="83" t="s">
        <v>297</v>
      </c>
      <c r="E1300" s="83">
        <v>0</v>
      </c>
      <c r="F1300" s="83">
        <v>849</v>
      </c>
      <c r="G1300" s="83">
        <v>0</v>
      </c>
      <c r="H1300" s="83">
        <v>12</v>
      </c>
      <c r="I1300" s="83">
        <v>120</v>
      </c>
      <c r="J1300" s="83">
        <v>0</v>
      </c>
      <c r="K1300" s="83">
        <v>17.8</v>
      </c>
      <c r="L1300" s="83">
        <v>737.9</v>
      </c>
      <c r="M1300" s="83">
        <v>117.382727272727</v>
      </c>
      <c r="N1300" s="83">
        <v>0</v>
      </c>
      <c r="O1300" s="83">
        <v>0</v>
      </c>
      <c r="P1300" s="83">
        <v>0</v>
      </c>
      <c r="Q1300" s="83">
        <v>0</v>
      </c>
      <c r="R1300" s="83">
        <v>0</v>
      </c>
      <c r="S1300" s="83">
        <v>0</v>
      </c>
      <c r="T1300" s="83">
        <v>0</v>
      </c>
      <c r="U1300" s="83">
        <v>32</v>
      </c>
      <c r="V1300" s="83">
        <v>0</v>
      </c>
      <c r="W1300" s="83">
        <v>81468.577919999996</v>
      </c>
      <c r="X1300" s="83">
        <v>0</v>
      </c>
      <c r="Y1300" s="83">
        <v>347854.41024897201</v>
      </c>
      <c r="Z1300" s="83">
        <v>0</v>
      </c>
      <c r="AA1300" s="83">
        <v>183269.29618648</v>
      </c>
      <c r="AB1300" s="83">
        <v>3768891.9920000001</v>
      </c>
      <c r="AC1300" s="83">
        <v>1051.2</v>
      </c>
      <c r="AD1300" s="83">
        <v>0</v>
      </c>
      <c r="AE1300" s="83">
        <v>0</v>
      </c>
      <c r="AF1300" s="83">
        <v>0</v>
      </c>
      <c r="AG1300" s="83">
        <v>0</v>
      </c>
      <c r="AH1300" s="83">
        <v>0</v>
      </c>
      <c r="AI1300" s="83">
        <v>252793.03552152001</v>
      </c>
      <c r="AJ1300" s="83">
        <v>0</v>
      </c>
      <c r="AK1300" s="83">
        <v>0</v>
      </c>
      <c r="AL1300" s="83">
        <v>0</v>
      </c>
      <c r="AM1300" s="83">
        <v>0</v>
      </c>
      <c r="AN1300" s="83">
        <v>4635328.5118769696</v>
      </c>
      <c r="AO1300" s="83">
        <v>1.9057218561696601</v>
      </c>
      <c r="AP1300" s="83">
        <v>411.12983713812099</v>
      </c>
    </row>
    <row r="1301" spans="1:42" x14ac:dyDescent="0.2">
      <c r="A1301" s="83" t="s">
        <v>404</v>
      </c>
      <c r="B1301" s="83">
        <v>2026</v>
      </c>
      <c r="C1301" s="83" t="s">
        <v>405</v>
      </c>
      <c r="D1301" s="83" t="s">
        <v>297</v>
      </c>
      <c r="E1301" s="83">
        <v>0</v>
      </c>
      <c r="F1301" s="83">
        <v>774</v>
      </c>
      <c r="G1301" s="83">
        <v>0</v>
      </c>
      <c r="H1301" s="83">
        <v>0</v>
      </c>
      <c r="I1301" s="83">
        <v>120</v>
      </c>
      <c r="J1301" s="83">
        <v>0</v>
      </c>
      <c r="K1301" s="83">
        <v>17.8</v>
      </c>
      <c r="L1301" s="83">
        <v>737.9</v>
      </c>
      <c r="M1301" s="83">
        <v>185.08727272727299</v>
      </c>
      <c r="N1301" s="83">
        <v>0</v>
      </c>
      <c r="O1301" s="83">
        <v>0</v>
      </c>
      <c r="P1301" s="83">
        <v>0</v>
      </c>
      <c r="Q1301" s="83">
        <v>0</v>
      </c>
      <c r="R1301" s="83">
        <v>0</v>
      </c>
      <c r="S1301" s="83">
        <v>0</v>
      </c>
      <c r="T1301" s="83">
        <v>0</v>
      </c>
      <c r="U1301" s="83">
        <v>32</v>
      </c>
      <c r="V1301" s="83">
        <v>0</v>
      </c>
      <c r="W1301" s="83">
        <v>81468.577919999996</v>
      </c>
      <c r="X1301" s="83">
        <v>0</v>
      </c>
      <c r="Y1301" s="83">
        <v>603060</v>
      </c>
      <c r="Z1301" s="83">
        <v>0</v>
      </c>
      <c r="AA1301" s="83">
        <v>288976.19772448001</v>
      </c>
      <c r="AB1301" s="83">
        <v>3121105.8039439502</v>
      </c>
      <c r="AC1301" s="83">
        <v>0</v>
      </c>
      <c r="AD1301" s="83">
        <v>0</v>
      </c>
      <c r="AE1301" s="83">
        <v>0</v>
      </c>
      <c r="AF1301" s="83">
        <v>0</v>
      </c>
      <c r="AG1301" s="83">
        <v>0</v>
      </c>
      <c r="AH1301" s="83">
        <v>0</v>
      </c>
      <c r="AI1301" s="83">
        <v>249286.04963184</v>
      </c>
      <c r="AJ1301" s="83">
        <v>0</v>
      </c>
      <c r="AK1301" s="83">
        <v>0</v>
      </c>
      <c r="AL1301" s="83">
        <v>0</v>
      </c>
      <c r="AM1301" s="83">
        <v>0</v>
      </c>
      <c r="AN1301" s="83">
        <v>4343896.6292202696</v>
      </c>
      <c r="AO1301" s="83">
        <v>1.92472919777178</v>
      </c>
      <c r="AP1301" s="83">
        <v>443.08816761997099</v>
      </c>
    </row>
    <row r="1302" spans="1:42" x14ac:dyDescent="0.2">
      <c r="A1302" s="83" t="s">
        <v>404</v>
      </c>
      <c r="B1302" s="83">
        <v>2028</v>
      </c>
      <c r="C1302" s="83" t="s">
        <v>405</v>
      </c>
      <c r="D1302" s="83" t="s">
        <v>297</v>
      </c>
      <c r="E1302" s="83">
        <v>0</v>
      </c>
      <c r="F1302" s="83">
        <v>774</v>
      </c>
      <c r="G1302" s="83">
        <v>0</v>
      </c>
      <c r="H1302" s="83">
        <v>0</v>
      </c>
      <c r="I1302" s="83">
        <v>296.28553846153801</v>
      </c>
      <c r="J1302" s="83">
        <v>0</v>
      </c>
      <c r="K1302" s="83">
        <v>17.8</v>
      </c>
      <c r="L1302" s="83">
        <v>737.9</v>
      </c>
      <c r="M1302" s="83">
        <v>283.25636363636397</v>
      </c>
      <c r="N1302" s="83">
        <v>0</v>
      </c>
      <c r="O1302" s="83">
        <v>0</v>
      </c>
      <c r="P1302" s="83">
        <v>0.73343931045118704</v>
      </c>
      <c r="Q1302" s="83">
        <v>0</v>
      </c>
      <c r="R1302" s="83">
        <v>0</v>
      </c>
      <c r="S1302" s="83">
        <v>0</v>
      </c>
      <c r="T1302" s="83">
        <v>0</v>
      </c>
      <c r="U1302" s="83">
        <v>32</v>
      </c>
      <c r="V1302" s="83">
        <v>282.46920609875798</v>
      </c>
      <c r="W1302" s="83">
        <v>81468.577919999996</v>
      </c>
      <c r="X1302" s="83">
        <v>0</v>
      </c>
      <c r="Y1302" s="83">
        <v>1042517.89056509</v>
      </c>
      <c r="Z1302" s="83">
        <v>0</v>
      </c>
      <c r="AA1302" s="83">
        <v>442247.30171216</v>
      </c>
      <c r="AB1302" s="83">
        <v>3261004.6586150299</v>
      </c>
      <c r="AC1302" s="83">
        <v>0</v>
      </c>
      <c r="AD1302" s="83">
        <v>0</v>
      </c>
      <c r="AE1302" s="83">
        <v>0</v>
      </c>
      <c r="AF1302" s="83">
        <v>0</v>
      </c>
      <c r="AG1302" s="83">
        <v>0</v>
      </c>
      <c r="AH1302" s="83">
        <v>0</v>
      </c>
      <c r="AI1302" s="83">
        <v>668796.86716880195</v>
      </c>
      <c r="AJ1302" s="83">
        <v>0</v>
      </c>
      <c r="AK1302" s="83">
        <v>0</v>
      </c>
      <c r="AL1302" s="83">
        <v>0</v>
      </c>
      <c r="AM1302" s="83">
        <v>0</v>
      </c>
      <c r="AN1302" s="83">
        <v>5496317.7651871797</v>
      </c>
      <c r="AO1302" s="83">
        <v>2.4655049564452698</v>
      </c>
      <c r="AP1302" s="83">
        <v>448.57394746377201</v>
      </c>
    </row>
    <row r="1303" spans="1:42" x14ac:dyDescent="0.2">
      <c r="A1303" s="83" t="s">
        <v>404</v>
      </c>
      <c r="B1303" s="83">
        <v>2030</v>
      </c>
      <c r="C1303" s="83" t="s">
        <v>405</v>
      </c>
      <c r="D1303" s="83" t="s">
        <v>297</v>
      </c>
      <c r="E1303" s="83">
        <v>0</v>
      </c>
      <c r="F1303" s="83">
        <v>774</v>
      </c>
      <c r="G1303" s="83">
        <v>0</v>
      </c>
      <c r="H1303" s="83">
        <v>0</v>
      </c>
      <c r="I1303" s="83">
        <v>1794.2821646938301</v>
      </c>
      <c r="J1303" s="83">
        <v>0</v>
      </c>
      <c r="K1303" s="83">
        <v>17.8</v>
      </c>
      <c r="L1303" s="83">
        <v>737.9</v>
      </c>
      <c r="M1303" s="83">
        <v>430.57545454545402</v>
      </c>
      <c r="N1303" s="83">
        <v>0</v>
      </c>
      <c r="O1303" s="83">
        <v>0</v>
      </c>
      <c r="P1303" s="83">
        <v>84.627527487131005</v>
      </c>
      <c r="Q1303" s="83">
        <v>0</v>
      </c>
      <c r="R1303" s="83">
        <v>0</v>
      </c>
      <c r="S1303" s="83">
        <v>0</v>
      </c>
      <c r="T1303" s="83">
        <v>0</v>
      </c>
      <c r="U1303" s="83">
        <v>32</v>
      </c>
      <c r="V1303" s="83">
        <v>1959.04079393751</v>
      </c>
      <c r="W1303" s="83">
        <v>81468.577919999996</v>
      </c>
      <c r="X1303" s="83">
        <v>0</v>
      </c>
      <c r="Y1303" s="83">
        <v>526271.67272727296</v>
      </c>
      <c r="Z1303" s="83">
        <v>0</v>
      </c>
      <c r="AA1303" s="83">
        <v>672256.15167704003</v>
      </c>
      <c r="AB1303" s="83">
        <v>2671592.0742504098</v>
      </c>
      <c r="AC1303" s="83">
        <v>0</v>
      </c>
      <c r="AD1303" s="83">
        <v>0</v>
      </c>
      <c r="AE1303" s="83">
        <v>0</v>
      </c>
      <c r="AF1303" s="83">
        <v>0</v>
      </c>
      <c r="AG1303" s="83">
        <v>0</v>
      </c>
      <c r="AH1303" s="83">
        <v>0</v>
      </c>
      <c r="AI1303" s="83">
        <v>4324401.8389802398</v>
      </c>
      <c r="AJ1303" s="83">
        <v>0</v>
      </c>
      <c r="AK1303" s="83">
        <v>0</v>
      </c>
      <c r="AL1303" s="83">
        <v>0</v>
      </c>
      <c r="AM1303" s="83">
        <v>0</v>
      </c>
      <c r="AN1303" s="83">
        <v>8277949.3563489001</v>
      </c>
      <c r="AO1303" s="83">
        <v>1.65841645318201</v>
      </c>
      <c r="AP1303" s="83">
        <v>200.34145919364201</v>
      </c>
    </row>
    <row r="1304" spans="1:42" x14ac:dyDescent="0.2">
      <c r="A1304" s="83" t="s">
        <v>404</v>
      </c>
      <c r="B1304" s="83">
        <v>2032</v>
      </c>
      <c r="C1304" s="83" t="s">
        <v>405</v>
      </c>
      <c r="D1304" s="83" t="s">
        <v>297</v>
      </c>
      <c r="E1304" s="83">
        <v>0</v>
      </c>
      <c r="F1304" s="83">
        <v>774</v>
      </c>
      <c r="G1304" s="83">
        <v>0</v>
      </c>
      <c r="H1304" s="83">
        <v>0</v>
      </c>
      <c r="I1304" s="83">
        <v>1794.2821646938301</v>
      </c>
      <c r="J1304" s="83">
        <v>0</v>
      </c>
      <c r="K1304" s="83">
        <v>17.8</v>
      </c>
      <c r="L1304" s="83">
        <v>737.9</v>
      </c>
      <c r="M1304" s="83">
        <v>566.36727272727296</v>
      </c>
      <c r="N1304" s="83">
        <v>0</v>
      </c>
      <c r="O1304" s="83">
        <v>0</v>
      </c>
      <c r="P1304" s="83">
        <v>87.988426407301404</v>
      </c>
      <c r="Q1304" s="83">
        <v>0</v>
      </c>
      <c r="R1304" s="83">
        <v>0</v>
      </c>
      <c r="S1304" s="83">
        <v>0</v>
      </c>
      <c r="T1304" s="83">
        <v>0</v>
      </c>
      <c r="U1304" s="83">
        <v>32</v>
      </c>
      <c r="V1304" s="83">
        <v>1035.99273978005</v>
      </c>
      <c r="W1304" s="83">
        <v>81468.577919999996</v>
      </c>
      <c r="X1304" s="83">
        <v>0</v>
      </c>
      <c r="Y1304" s="83">
        <v>0</v>
      </c>
      <c r="Z1304" s="83">
        <v>0</v>
      </c>
      <c r="AA1304" s="83">
        <v>884267.50568351999</v>
      </c>
      <c r="AB1304" s="83">
        <v>2008858.92199999</v>
      </c>
      <c r="AC1304" s="83">
        <v>0</v>
      </c>
      <c r="AD1304" s="83">
        <v>0</v>
      </c>
      <c r="AE1304" s="83">
        <v>0</v>
      </c>
      <c r="AF1304" s="83">
        <v>0</v>
      </c>
      <c r="AG1304" s="83">
        <v>0</v>
      </c>
      <c r="AH1304" s="83">
        <v>0</v>
      </c>
      <c r="AI1304" s="83">
        <v>4323797.7082522903</v>
      </c>
      <c r="AJ1304" s="83">
        <v>0</v>
      </c>
      <c r="AK1304" s="83">
        <v>0</v>
      </c>
      <c r="AL1304" s="83">
        <v>0</v>
      </c>
      <c r="AM1304" s="83">
        <v>0</v>
      </c>
      <c r="AN1304" s="83">
        <v>7299428.7065955903</v>
      </c>
      <c r="AO1304" s="83">
        <v>0.81077546091919905</v>
      </c>
      <c r="AP1304" s="83">
        <v>111.073824200324</v>
      </c>
    </row>
    <row r="1305" spans="1:42" x14ac:dyDescent="0.2">
      <c r="A1305" s="83" t="s">
        <v>404</v>
      </c>
      <c r="B1305" s="83">
        <v>2034</v>
      </c>
      <c r="C1305" s="83" t="s">
        <v>405</v>
      </c>
      <c r="D1305" s="83" t="s">
        <v>297</v>
      </c>
      <c r="E1305" s="83">
        <v>0</v>
      </c>
      <c r="F1305" s="83">
        <v>774</v>
      </c>
      <c r="G1305" s="83">
        <v>0</v>
      </c>
      <c r="H1305" s="83">
        <v>0</v>
      </c>
      <c r="I1305" s="83">
        <v>1795.29536331707</v>
      </c>
      <c r="J1305" s="83">
        <v>0</v>
      </c>
      <c r="K1305" s="83">
        <v>17.8</v>
      </c>
      <c r="L1305" s="83">
        <v>737.9</v>
      </c>
      <c r="M1305" s="83">
        <v>587.548181818182</v>
      </c>
      <c r="N1305" s="83">
        <v>0</v>
      </c>
      <c r="O1305" s="83">
        <v>0</v>
      </c>
      <c r="P1305" s="83">
        <v>89.430146355176305</v>
      </c>
      <c r="Q1305" s="83">
        <v>0</v>
      </c>
      <c r="R1305" s="83">
        <v>0</v>
      </c>
      <c r="S1305" s="83">
        <v>0</v>
      </c>
      <c r="T1305" s="83">
        <v>0</v>
      </c>
      <c r="U1305" s="83">
        <v>32</v>
      </c>
      <c r="V1305" s="83">
        <v>1121.9807817401399</v>
      </c>
      <c r="W1305" s="83">
        <v>81468.577919999996</v>
      </c>
      <c r="X1305" s="83">
        <v>0</v>
      </c>
      <c r="Y1305" s="83">
        <v>0</v>
      </c>
      <c r="Z1305" s="83">
        <v>0</v>
      </c>
      <c r="AA1305" s="83">
        <v>917337.19482663996</v>
      </c>
      <c r="AB1305" s="83">
        <v>1339729.70059753</v>
      </c>
      <c r="AC1305" s="83">
        <v>0</v>
      </c>
      <c r="AD1305" s="83">
        <v>0</v>
      </c>
      <c r="AE1305" s="83">
        <v>0</v>
      </c>
      <c r="AF1305" s="83">
        <v>0</v>
      </c>
      <c r="AG1305" s="83">
        <v>0</v>
      </c>
      <c r="AH1305" s="83">
        <v>0</v>
      </c>
      <c r="AI1305" s="83">
        <v>4266180.8434624104</v>
      </c>
      <c r="AJ1305" s="83">
        <v>0</v>
      </c>
      <c r="AK1305" s="83">
        <v>0</v>
      </c>
      <c r="AL1305" s="83">
        <v>0</v>
      </c>
      <c r="AM1305" s="83">
        <v>0</v>
      </c>
      <c r="AN1305" s="83">
        <v>6605838.2975883204</v>
      </c>
      <c r="AO1305" s="83">
        <v>0.54071490716116499</v>
      </c>
      <c r="AP1305" s="83">
        <v>81.854093727751504</v>
      </c>
    </row>
    <row r="1306" spans="1:42" x14ac:dyDescent="0.2">
      <c r="A1306" s="83" t="s">
        <v>404</v>
      </c>
      <c r="B1306" s="83">
        <v>2036</v>
      </c>
      <c r="C1306" s="83" t="s">
        <v>405</v>
      </c>
      <c r="D1306" s="83" t="s">
        <v>297</v>
      </c>
      <c r="E1306" s="83">
        <v>0</v>
      </c>
      <c r="F1306" s="83">
        <v>774</v>
      </c>
      <c r="G1306" s="83">
        <v>0</v>
      </c>
      <c r="H1306" s="83">
        <v>0</v>
      </c>
      <c r="I1306" s="83">
        <v>1799.6226226476599</v>
      </c>
      <c r="J1306" s="83">
        <v>0</v>
      </c>
      <c r="K1306" s="83">
        <v>17.8</v>
      </c>
      <c r="L1306" s="83">
        <v>737.9</v>
      </c>
      <c r="M1306" s="83">
        <v>607.30181818181802</v>
      </c>
      <c r="N1306" s="83">
        <v>0</v>
      </c>
      <c r="O1306" s="83">
        <v>0</v>
      </c>
      <c r="P1306" s="83">
        <v>89.430146355176305</v>
      </c>
      <c r="Q1306" s="83">
        <v>0</v>
      </c>
      <c r="R1306" s="83">
        <v>0</v>
      </c>
      <c r="S1306" s="83">
        <v>0</v>
      </c>
      <c r="T1306" s="83">
        <v>0</v>
      </c>
      <c r="U1306" s="83">
        <v>32</v>
      </c>
      <c r="V1306" s="83">
        <v>1106.65287455251</v>
      </c>
      <c r="W1306" s="83">
        <v>81468.577919999996</v>
      </c>
      <c r="X1306" s="83">
        <v>0</v>
      </c>
      <c r="Y1306" s="83">
        <v>0</v>
      </c>
      <c r="Z1306" s="83">
        <v>0</v>
      </c>
      <c r="AA1306" s="83">
        <v>948178.48738815996</v>
      </c>
      <c r="AB1306" s="83">
        <v>1309815.8899999999</v>
      </c>
      <c r="AC1306" s="83">
        <v>0</v>
      </c>
      <c r="AD1306" s="83">
        <v>0</v>
      </c>
      <c r="AE1306" s="83">
        <v>0</v>
      </c>
      <c r="AF1306" s="83">
        <v>0</v>
      </c>
      <c r="AG1306" s="83">
        <v>0</v>
      </c>
      <c r="AH1306" s="83">
        <v>0</v>
      </c>
      <c r="AI1306" s="83">
        <v>4217123.7959955996</v>
      </c>
      <c r="AJ1306" s="83">
        <v>0</v>
      </c>
      <c r="AK1306" s="83">
        <v>0</v>
      </c>
      <c r="AL1306" s="83">
        <v>0</v>
      </c>
      <c r="AM1306" s="83">
        <v>0</v>
      </c>
      <c r="AN1306" s="83">
        <v>6557693.4041783102</v>
      </c>
      <c r="AO1306" s="83">
        <v>0.52864169320400001</v>
      </c>
      <c r="AP1306" s="83">
        <v>80.613969062226801</v>
      </c>
    </row>
    <row r="1307" spans="1:42" x14ac:dyDescent="0.2">
      <c r="A1307" s="83" t="s">
        <v>404</v>
      </c>
      <c r="B1307" s="83">
        <v>2038</v>
      </c>
      <c r="C1307" s="83" t="s">
        <v>405</v>
      </c>
      <c r="D1307" s="83" t="s">
        <v>297</v>
      </c>
      <c r="E1307" s="83">
        <v>0</v>
      </c>
      <c r="F1307" s="83">
        <v>774</v>
      </c>
      <c r="G1307" s="83">
        <v>0</v>
      </c>
      <c r="H1307" s="83">
        <v>0</v>
      </c>
      <c r="I1307" s="83">
        <v>2113.2137679191601</v>
      </c>
      <c r="J1307" s="83">
        <v>0</v>
      </c>
      <c r="K1307" s="83">
        <v>7.8</v>
      </c>
      <c r="L1307" s="83">
        <v>737.9</v>
      </c>
      <c r="M1307" s="83">
        <v>625.86272727272603</v>
      </c>
      <c r="N1307" s="83">
        <v>0</v>
      </c>
      <c r="O1307" s="83">
        <v>0</v>
      </c>
      <c r="P1307" s="83">
        <v>89.793277720262196</v>
      </c>
      <c r="Q1307" s="83">
        <v>0</v>
      </c>
      <c r="R1307" s="83">
        <v>0</v>
      </c>
      <c r="S1307" s="83">
        <v>0</v>
      </c>
      <c r="T1307" s="83">
        <v>0</v>
      </c>
      <c r="U1307" s="83">
        <v>32</v>
      </c>
      <c r="V1307" s="83">
        <v>23882.0474729425</v>
      </c>
      <c r="W1307" s="83">
        <v>35699.713920000002</v>
      </c>
      <c r="X1307" s="83">
        <v>0</v>
      </c>
      <c r="Y1307" s="83">
        <v>0</v>
      </c>
      <c r="Z1307" s="83">
        <v>0</v>
      </c>
      <c r="AA1307" s="83">
        <v>977157.57847512001</v>
      </c>
      <c r="AB1307" s="83">
        <v>1309815.8899999999</v>
      </c>
      <c r="AC1307" s="83">
        <v>0</v>
      </c>
      <c r="AD1307" s="83">
        <v>0</v>
      </c>
      <c r="AE1307" s="83">
        <v>0</v>
      </c>
      <c r="AF1307" s="83">
        <v>0</v>
      </c>
      <c r="AG1307" s="83">
        <v>0</v>
      </c>
      <c r="AH1307" s="83">
        <v>0</v>
      </c>
      <c r="AI1307" s="83">
        <v>4932924.3443411803</v>
      </c>
      <c r="AJ1307" s="83">
        <v>0</v>
      </c>
      <c r="AK1307" s="83">
        <v>0</v>
      </c>
      <c r="AL1307" s="83">
        <v>0</v>
      </c>
      <c r="AM1307" s="83">
        <v>0</v>
      </c>
      <c r="AN1307" s="83">
        <v>7279479.5742092403</v>
      </c>
      <c r="AO1307" s="83">
        <v>0.52864169320400001</v>
      </c>
      <c r="AP1307" s="83">
        <v>72.620808646396199</v>
      </c>
    </row>
    <row r="1308" spans="1:42" x14ac:dyDescent="0.2">
      <c r="A1308" s="83" t="s">
        <v>404</v>
      </c>
      <c r="B1308" s="83">
        <v>2040</v>
      </c>
      <c r="C1308" s="83" t="s">
        <v>405</v>
      </c>
      <c r="D1308" s="83" t="s">
        <v>297</v>
      </c>
      <c r="E1308" s="83">
        <v>0</v>
      </c>
      <c r="F1308" s="83">
        <v>774</v>
      </c>
      <c r="G1308" s="83">
        <v>0</v>
      </c>
      <c r="H1308" s="83">
        <v>0</v>
      </c>
      <c r="I1308" s="83">
        <v>2119.6006425087799</v>
      </c>
      <c r="J1308" s="83">
        <v>0</v>
      </c>
      <c r="K1308" s="83">
        <v>7.8</v>
      </c>
      <c r="L1308" s="83">
        <v>737.9</v>
      </c>
      <c r="M1308" s="83">
        <v>643.96818181818196</v>
      </c>
      <c r="N1308" s="83">
        <v>0</v>
      </c>
      <c r="O1308" s="83">
        <v>0</v>
      </c>
      <c r="P1308" s="83">
        <v>91.040063030415496</v>
      </c>
      <c r="Q1308" s="83">
        <v>0</v>
      </c>
      <c r="R1308" s="83">
        <v>0</v>
      </c>
      <c r="S1308" s="83">
        <v>0</v>
      </c>
      <c r="T1308" s="83">
        <v>0</v>
      </c>
      <c r="U1308" s="83">
        <v>32</v>
      </c>
      <c r="V1308" s="83">
        <v>19998.753545155399</v>
      </c>
      <c r="W1308" s="83">
        <v>35699.713920000002</v>
      </c>
      <c r="X1308" s="83">
        <v>0</v>
      </c>
      <c r="Y1308" s="83">
        <v>0</v>
      </c>
      <c r="Z1308" s="83">
        <v>0</v>
      </c>
      <c r="AA1308" s="83">
        <v>1005425.5697612</v>
      </c>
      <c r="AB1308" s="83">
        <v>958817.49</v>
      </c>
      <c r="AC1308" s="83">
        <v>0</v>
      </c>
      <c r="AD1308" s="83">
        <v>0</v>
      </c>
      <c r="AE1308" s="83">
        <v>0</v>
      </c>
      <c r="AF1308" s="83">
        <v>0</v>
      </c>
      <c r="AG1308" s="83">
        <v>0</v>
      </c>
      <c r="AH1308" s="83">
        <v>0</v>
      </c>
      <c r="AI1308" s="83">
        <v>4880074.1326879803</v>
      </c>
      <c r="AJ1308" s="83">
        <v>0</v>
      </c>
      <c r="AK1308" s="83">
        <v>0</v>
      </c>
      <c r="AL1308" s="83">
        <v>0</v>
      </c>
      <c r="AM1308" s="83">
        <v>0</v>
      </c>
      <c r="AN1308" s="83">
        <v>6900015.6599143296</v>
      </c>
      <c r="AO1308" s="83">
        <v>0.38697873896399998</v>
      </c>
      <c r="AP1308" s="83">
        <v>56.083747927146597</v>
      </c>
    </row>
    <row r="1309" spans="1:42" x14ac:dyDescent="0.2">
      <c r="A1309" s="83" t="s">
        <v>404</v>
      </c>
      <c r="B1309" s="83">
        <v>2042</v>
      </c>
      <c r="C1309" s="83" t="s">
        <v>405</v>
      </c>
      <c r="D1309" s="83" t="s">
        <v>297</v>
      </c>
      <c r="E1309" s="83">
        <v>0</v>
      </c>
      <c r="F1309" s="83">
        <v>774</v>
      </c>
      <c r="G1309" s="83">
        <v>0</v>
      </c>
      <c r="H1309" s="83">
        <v>0</v>
      </c>
      <c r="I1309" s="83">
        <v>2123.3096132770102</v>
      </c>
      <c r="J1309" s="83">
        <v>0</v>
      </c>
      <c r="K1309" s="83">
        <v>7.8</v>
      </c>
      <c r="L1309" s="83">
        <v>235.9</v>
      </c>
      <c r="M1309" s="83">
        <v>662.78090909090895</v>
      </c>
      <c r="N1309" s="83">
        <v>0</v>
      </c>
      <c r="O1309" s="83">
        <v>0</v>
      </c>
      <c r="P1309" s="83">
        <v>92.271655923821996</v>
      </c>
      <c r="Q1309" s="83">
        <v>0</v>
      </c>
      <c r="R1309" s="83">
        <v>0</v>
      </c>
      <c r="S1309" s="83">
        <v>0</v>
      </c>
      <c r="T1309" s="83">
        <v>0</v>
      </c>
      <c r="U1309" s="83">
        <v>0</v>
      </c>
      <c r="V1309" s="83">
        <v>2912.92612208227</v>
      </c>
      <c r="W1309" s="83">
        <v>35699.713920000002</v>
      </c>
      <c r="X1309" s="83">
        <v>0</v>
      </c>
      <c r="Y1309" s="83">
        <v>0</v>
      </c>
      <c r="Z1309" s="83">
        <v>0</v>
      </c>
      <c r="AA1309" s="83">
        <v>1034797.82381192</v>
      </c>
      <c r="AB1309" s="83">
        <v>0</v>
      </c>
      <c r="AC1309" s="83">
        <v>0</v>
      </c>
      <c r="AD1309" s="83">
        <v>0</v>
      </c>
      <c r="AE1309" s="83">
        <v>0</v>
      </c>
      <c r="AF1309" s="83">
        <v>0</v>
      </c>
      <c r="AG1309" s="83">
        <v>0</v>
      </c>
      <c r="AH1309" s="83">
        <v>0</v>
      </c>
      <c r="AI1309" s="83">
        <v>4820959.9777466999</v>
      </c>
      <c r="AJ1309" s="83">
        <v>0</v>
      </c>
      <c r="AK1309" s="83">
        <v>0</v>
      </c>
      <c r="AL1309" s="83">
        <v>0</v>
      </c>
      <c r="AM1309" s="83">
        <v>0</v>
      </c>
      <c r="AN1309" s="83">
        <v>5894370.4416006999</v>
      </c>
      <c r="AO1309" s="83">
        <v>0</v>
      </c>
      <c r="AP1309" s="83">
        <v>0</v>
      </c>
    </row>
    <row r="1310" spans="1:42" x14ac:dyDescent="0.2">
      <c r="A1310" s="83" t="s">
        <v>404</v>
      </c>
      <c r="B1310" s="83">
        <v>2044</v>
      </c>
      <c r="C1310" s="83" t="s">
        <v>405</v>
      </c>
      <c r="D1310" s="83" t="s">
        <v>297</v>
      </c>
      <c r="E1310" s="83">
        <v>0</v>
      </c>
      <c r="F1310" s="83">
        <v>774</v>
      </c>
      <c r="G1310" s="83">
        <v>0</v>
      </c>
      <c r="H1310" s="83">
        <v>0</v>
      </c>
      <c r="I1310" s="83">
        <v>2129.02495206407</v>
      </c>
      <c r="J1310" s="83">
        <v>0</v>
      </c>
      <c r="K1310" s="83">
        <v>7.8</v>
      </c>
      <c r="L1310" s="83">
        <v>235.9</v>
      </c>
      <c r="M1310" s="83">
        <v>682.57636363636402</v>
      </c>
      <c r="N1310" s="83">
        <v>0</v>
      </c>
      <c r="O1310" s="83">
        <v>0</v>
      </c>
      <c r="P1310" s="83">
        <v>93.391216613370801</v>
      </c>
      <c r="Q1310" s="83">
        <v>0</v>
      </c>
      <c r="R1310" s="83">
        <v>0</v>
      </c>
      <c r="S1310" s="83">
        <v>0</v>
      </c>
      <c r="T1310" s="83">
        <v>0</v>
      </c>
      <c r="U1310" s="83">
        <v>0</v>
      </c>
      <c r="V1310" s="83">
        <v>12195.9933707614</v>
      </c>
      <c r="W1310" s="83">
        <v>35699.713920000002</v>
      </c>
      <c r="X1310" s="83">
        <v>0</v>
      </c>
      <c r="Y1310" s="83">
        <v>0</v>
      </c>
      <c r="Z1310" s="83">
        <v>0</v>
      </c>
      <c r="AA1310" s="83">
        <v>1065704.4069739201</v>
      </c>
      <c r="AB1310" s="83">
        <v>0</v>
      </c>
      <c r="AC1310" s="83">
        <v>0</v>
      </c>
      <c r="AD1310" s="83">
        <v>0</v>
      </c>
      <c r="AE1310" s="83">
        <v>0</v>
      </c>
      <c r="AF1310" s="83">
        <v>0</v>
      </c>
      <c r="AG1310" s="83">
        <v>0</v>
      </c>
      <c r="AH1310" s="83">
        <v>0</v>
      </c>
      <c r="AI1310" s="83">
        <v>4767753.2949719103</v>
      </c>
      <c r="AJ1310" s="83">
        <v>0</v>
      </c>
      <c r="AK1310" s="83">
        <v>0</v>
      </c>
      <c r="AL1310" s="83">
        <v>0</v>
      </c>
      <c r="AM1310" s="83">
        <v>0</v>
      </c>
      <c r="AN1310" s="83">
        <v>5881353.4092365904</v>
      </c>
      <c r="AO1310" s="83">
        <v>0</v>
      </c>
      <c r="AP1310" s="83">
        <v>0</v>
      </c>
    </row>
    <row r="1311" spans="1:42" x14ac:dyDescent="0.2">
      <c r="A1311" s="83" t="s">
        <v>404</v>
      </c>
      <c r="B1311" s="83">
        <v>2046</v>
      </c>
      <c r="C1311" s="83" t="s">
        <v>405</v>
      </c>
      <c r="D1311" s="83" t="s">
        <v>297</v>
      </c>
      <c r="E1311" s="83">
        <v>0</v>
      </c>
      <c r="F1311" s="83">
        <v>475</v>
      </c>
      <c r="G1311" s="83">
        <v>0</v>
      </c>
      <c r="H1311" s="83">
        <v>0</v>
      </c>
      <c r="I1311" s="83">
        <v>2743.7316923076901</v>
      </c>
      <c r="J1311" s="83">
        <v>0</v>
      </c>
      <c r="K1311" s="83">
        <v>7.8</v>
      </c>
      <c r="L1311" s="83">
        <v>235.9</v>
      </c>
      <c r="M1311" s="83">
        <v>700.15</v>
      </c>
      <c r="N1311" s="83">
        <v>0</v>
      </c>
      <c r="O1311" s="83">
        <v>0</v>
      </c>
      <c r="P1311" s="83">
        <v>191.27580223357299</v>
      </c>
      <c r="Q1311" s="83">
        <v>0</v>
      </c>
      <c r="R1311" s="83">
        <v>0</v>
      </c>
      <c r="S1311" s="83">
        <v>0</v>
      </c>
      <c r="T1311" s="83">
        <v>0</v>
      </c>
      <c r="U1311" s="83">
        <v>0</v>
      </c>
      <c r="V1311" s="83">
        <v>146062.85315451899</v>
      </c>
      <c r="W1311" s="83">
        <v>35699.713920000002</v>
      </c>
      <c r="X1311" s="83">
        <v>0</v>
      </c>
      <c r="Y1311" s="83">
        <v>0</v>
      </c>
      <c r="Z1311" s="83">
        <v>0</v>
      </c>
      <c r="AA1311" s="83">
        <v>1093142.0721451901</v>
      </c>
      <c r="AB1311" s="83">
        <v>0</v>
      </c>
      <c r="AC1311" s="83">
        <v>0</v>
      </c>
      <c r="AD1311" s="83">
        <v>0</v>
      </c>
      <c r="AE1311" s="83">
        <v>0</v>
      </c>
      <c r="AF1311" s="83">
        <v>0</v>
      </c>
      <c r="AG1311" s="83">
        <v>0</v>
      </c>
      <c r="AH1311" s="83">
        <v>0</v>
      </c>
      <c r="AI1311" s="83">
        <v>6217581.8325970303</v>
      </c>
      <c r="AJ1311" s="83">
        <v>0</v>
      </c>
      <c r="AK1311" s="83">
        <v>0</v>
      </c>
      <c r="AL1311" s="83">
        <v>0</v>
      </c>
      <c r="AM1311" s="83">
        <v>0</v>
      </c>
      <c r="AN1311" s="83">
        <v>7492486.4718167502</v>
      </c>
      <c r="AO1311" s="83">
        <v>0</v>
      </c>
      <c r="AP1311" s="83">
        <v>0</v>
      </c>
    </row>
    <row r="1312" spans="1:42" x14ac:dyDescent="0.2">
      <c r="A1312" s="83" t="s">
        <v>404</v>
      </c>
      <c r="B1312" s="83">
        <v>2048</v>
      </c>
      <c r="C1312" s="83" t="s">
        <v>405</v>
      </c>
      <c r="D1312" s="83" t="s">
        <v>297</v>
      </c>
      <c r="E1312" s="83">
        <v>0</v>
      </c>
      <c r="F1312" s="83">
        <v>0</v>
      </c>
      <c r="G1312" s="83">
        <v>0</v>
      </c>
      <c r="H1312" s="83">
        <v>0</v>
      </c>
      <c r="I1312" s="83">
        <v>2623.7316923076901</v>
      </c>
      <c r="J1312" s="83">
        <v>0</v>
      </c>
      <c r="K1312" s="83">
        <v>7.8</v>
      </c>
      <c r="L1312" s="83">
        <v>235.9</v>
      </c>
      <c r="M1312" s="83">
        <v>722.96545454545299</v>
      </c>
      <c r="N1312" s="83">
        <v>0</v>
      </c>
      <c r="O1312" s="83">
        <v>0</v>
      </c>
      <c r="P1312" s="83">
        <v>187.91490331340299</v>
      </c>
      <c r="Q1312" s="83">
        <v>0</v>
      </c>
      <c r="R1312" s="83">
        <v>0</v>
      </c>
      <c r="S1312" s="83">
        <v>0</v>
      </c>
      <c r="T1312" s="83">
        <v>0</v>
      </c>
      <c r="U1312" s="83">
        <v>0</v>
      </c>
      <c r="V1312" s="83">
        <v>0</v>
      </c>
      <c r="W1312" s="83">
        <v>35699.713920000002</v>
      </c>
      <c r="X1312" s="83">
        <v>0</v>
      </c>
      <c r="Y1312" s="83">
        <v>0</v>
      </c>
      <c r="Z1312" s="83">
        <v>0</v>
      </c>
      <c r="AA1312" s="83">
        <v>1128763.77215056</v>
      </c>
      <c r="AB1312" s="83">
        <v>0</v>
      </c>
      <c r="AC1312" s="83">
        <v>0</v>
      </c>
      <c r="AD1312" s="83">
        <v>0</v>
      </c>
      <c r="AE1312" s="83">
        <v>0</v>
      </c>
      <c r="AF1312" s="83">
        <v>0</v>
      </c>
      <c r="AG1312" s="83">
        <v>0</v>
      </c>
      <c r="AH1312" s="83">
        <v>0</v>
      </c>
      <c r="AI1312" s="83">
        <v>5919106.4904060299</v>
      </c>
      <c r="AJ1312" s="83">
        <v>0</v>
      </c>
      <c r="AK1312" s="83">
        <v>0</v>
      </c>
      <c r="AL1312" s="83">
        <v>0</v>
      </c>
      <c r="AM1312" s="83">
        <v>0</v>
      </c>
      <c r="AN1312" s="83">
        <v>7083569.9764765901</v>
      </c>
      <c r="AO1312" s="83">
        <v>0</v>
      </c>
      <c r="AP1312" s="83">
        <v>0</v>
      </c>
    </row>
    <row r="1313" spans="1:42" x14ac:dyDescent="0.2">
      <c r="A1313" s="83" t="s">
        <v>404</v>
      </c>
      <c r="B1313" s="83">
        <v>2050</v>
      </c>
      <c r="C1313" s="83" t="s">
        <v>405</v>
      </c>
      <c r="D1313" s="83" t="s">
        <v>297</v>
      </c>
      <c r="E1313" s="83">
        <v>0</v>
      </c>
      <c r="F1313" s="83">
        <v>0</v>
      </c>
      <c r="G1313" s="83">
        <v>0</v>
      </c>
      <c r="H1313" s="83">
        <v>0</v>
      </c>
      <c r="I1313" s="83">
        <v>2743.7316923076901</v>
      </c>
      <c r="J1313" s="83">
        <v>0</v>
      </c>
      <c r="K1313" s="83">
        <v>7.8</v>
      </c>
      <c r="L1313" s="83">
        <v>235.9</v>
      </c>
      <c r="M1313" s="83">
        <v>748.48181818181797</v>
      </c>
      <c r="N1313" s="83">
        <v>0</v>
      </c>
      <c r="O1313" s="83">
        <v>0</v>
      </c>
      <c r="P1313" s="83">
        <v>232.085371642121</v>
      </c>
      <c r="Q1313" s="83">
        <v>0</v>
      </c>
      <c r="R1313" s="83">
        <v>0</v>
      </c>
      <c r="S1313" s="83">
        <v>0</v>
      </c>
      <c r="T1313" s="83">
        <v>0</v>
      </c>
      <c r="U1313" s="83">
        <v>0</v>
      </c>
      <c r="V1313" s="83">
        <v>69416.674638012002</v>
      </c>
      <c r="W1313" s="83">
        <v>35699.713920000002</v>
      </c>
      <c r="X1313" s="83">
        <v>0</v>
      </c>
      <c r="Y1313" s="83">
        <v>0</v>
      </c>
      <c r="Z1313" s="83">
        <v>0</v>
      </c>
      <c r="AA1313" s="83">
        <v>1168602.3933303901</v>
      </c>
      <c r="AB1313" s="83">
        <v>0</v>
      </c>
      <c r="AC1313" s="83">
        <v>0</v>
      </c>
      <c r="AD1313" s="83">
        <v>0</v>
      </c>
      <c r="AE1313" s="83">
        <v>0</v>
      </c>
      <c r="AF1313" s="83">
        <v>0</v>
      </c>
      <c r="AG1313" s="83">
        <v>0</v>
      </c>
      <c r="AH1313" s="83">
        <v>0</v>
      </c>
      <c r="AI1313" s="83">
        <v>6123219.1610969203</v>
      </c>
      <c r="AJ1313" s="83">
        <v>0</v>
      </c>
      <c r="AK1313" s="83">
        <v>0</v>
      </c>
      <c r="AL1313" s="83">
        <v>0</v>
      </c>
      <c r="AM1313" s="83">
        <v>0</v>
      </c>
      <c r="AN1313" s="83">
        <v>7396937.9429853298</v>
      </c>
      <c r="AO1313" s="83">
        <v>0</v>
      </c>
      <c r="AP1313" s="83">
        <v>0</v>
      </c>
    </row>
    <row r="1314" spans="1:42" x14ac:dyDescent="0.2">
      <c r="A1314" s="83" t="s">
        <v>406</v>
      </c>
      <c r="B1314" s="83">
        <v>2020</v>
      </c>
      <c r="C1314" s="83" t="s">
        <v>407</v>
      </c>
      <c r="D1314" s="83" t="s">
        <v>297</v>
      </c>
      <c r="E1314" s="83">
        <v>4522.7</v>
      </c>
      <c r="F1314" s="83">
        <v>5714</v>
      </c>
      <c r="G1314" s="83">
        <v>0</v>
      </c>
      <c r="H1314" s="83">
        <v>3752.8</v>
      </c>
      <c r="I1314" s="83">
        <v>176.2</v>
      </c>
      <c r="J1314" s="83">
        <v>29.1</v>
      </c>
      <c r="K1314" s="83">
        <v>14.2</v>
      </c>
      <c r="L1314" s="83">
        <v>2455.1</v>
      </c>
      <c r="M1314" s="83">
        <v>100.251818181818</v>
      </c>
      <c r="N1314" s="83">
        <v>0</v>
      </c>
      <c r="O1314" s="83">
        <v>0</v>
      </c>
      <c r="P1314" s="83">
        <v>0</v>
      </c>
      <c r="Q1314" s="83">
        <v>0</v>
      </c>
      <c r="R1314" s="83">
        <v>1616.3</v>
      </c>
      <c r="S1314" s="83">
        <v>0</v>
      </c>
      <c r="T1314" s="83">
        <v>2565.13</v>
      </c>
      <c r="U1314" s="83">
        <v>43.2</v>
      </c>
      <c r="V1314" s="83">
        <v>0</v>
      </c>
      <c r="W1314" s="83">
        <v>56753.391360000001</v>
      </c>
      <c r="X1314" s="83">
        <v>0</v>
      </c>
      <c r="Y1314" s="83">
        <v>21750330.393599998</v>
      </c>
      <c r="Z1314" s="83">
        <v>0</v>
      </c>
      <c r="AA1314" s="83">
        <v>145929.40412327999</v>
      </c>
      <c r="AB1314" s="83">
        <v>18388443.669599999</v>
      </c>
      <c r="AC1314" s="83">
        <v>328745.28000000003</v>
      </c>
      <c r="AD1314" s="83">
        <v>0</v>
      </c>
      <c r="AE1314" s="83">
        <v>8422042.6834855601</v>
      </c>
      <c r="AF1314" s="83">
        <v>36124860.014880002</v>
      </c>
      <c r="AG1314" s="83">
        <v>0</v>
      </c>
      <c r="AH1314" s="83">
        <v>243807.063712181</v>
      </c>
      <c r="AI1314" s="83">
        <v>359305.87587442802</v>
      </c>
      <c r="AJ1314" s="83">
        <v>0</v>
      </c>
      <c r="AK1314" s="83">
        <v>76093.056202100299</v>
      </c>
      <c r="AL1314" s="83">
        <v>0</v>
      </c>
      <c r="AM1314" s="83">
        <v>0</v>
      </c>
      <c r="AN1314" s="83">
        <v>85896310.832837507</v>
      </c>
      <c r="AO1314" s="83">
        <v>29.311701791721301</v>
      </c>
      <c r="AP1314" s="83">
        <v>341.24517697581598</v>
      </c>
    </row>
    <row r="1315" spans="1:42" x14ac:dyDescent="0.2">
      <c r="A1315" s="83" t="s">
        <v>406</v>
      </c>
      <c r="B1315" s="83">
        <v>2022</v>
      </c>
      <c r="C1315" s="83" t="s">
        <v>407</v>
      </c>
      <c r="D1315" s="83" t="s">
        <v>297</v>
      </c>
      <c r="E1315" s="83">
        <v>4522.7</v>
      </c>
      <c r="F1315" s="83">
        <v>5714</v>
      </c>
      <c r="G1315" s="83">
        <v>0</v>
      </c>
      <c r="H1315" s="83">
        <v>3325.6</v>
      </c>
      <c r="I1315" s="83">
        <v>176.2</v>
      </c>
      <c r="J1315" s="83">
        <v>29.1</v>
      </c>
      <c r="K1315" s="83">
        <v>14.2</v>
      </c>
      <c r="L1315" s="83">
        <v>2455.1</v>
      </c>
      <c r="M1315" s="83">
        <v>115.97</v>
      </c>
      <c r="N1315" s="83">
        <v>0</v>
      </c>
      <c r="O1315" s="83">
        <v>0</v>
      </c>
      <c r="P1315" s="83">
        <v>0</v>
      </c>
      <c r="Q1315" s="83">
        <v>0</v>
      </c>
      <c r="R1315" s="83">
        <v>1616.3</v>
      </c>
      <c r="S1315" s="83">
        <v>0</v>
      </c>
      <c r="T1315" s="83">
        <v>2565.13</v>
      </c>
      <c r="U1315" s="83">
        <v>43.2</v>
      </c>
      <c r="V1315" s="83">
        <v>0</v>
      </c>
      <c r="W1315" s="83">
        <v>56753.391360000001</v>
      </c>
      <c r="X1315" s="83">
        <v>0</v>
      </c>
      <c r="Y1315" s="83">
        <v>24272335.300725099</v>
      </c>
      <c r="Z1315" s="83">
        <v>0</v>
      </c>
      <c r="AA1315" s="83">
        <v>168809.23760888001</v>
      </c>
      <c r="AB1315" s="83">
        <v>18388443.669599999</v>
      </c>
      <c r="AC1315" s="83">
        <v>291717.79555555503</v>
      </c>
      <c r="AD1315" s="83">
        <v>0</v>
      </c>
      <c r="AE1315" s="83">
        <v>8412483.8043774199</v>
      </c>
      <c r="AF1315" s="83">
        <v>36124860.014880002</v>
      </c>
      <c r="AG1315" s="83">
        <v>0</v>
      </c>
      <c r="AH1315" s="83">
        <v>422781.09642598598</v>
      </c>
      <c r="AI1315" s="83">
        <v>354307.74020205199</v>
      </c>
      <c r="AJ1315" s="83">
        <v>0</v>
      </c>
      <c r="AK1315" s="83">
        <v>76474.705715999997</v>
      </c>
      <c r="AL1315" s="83">
        <v>0</v>
      </c>
      <c r="AM1315" s="83">
        <v>0</v>
      </c>
      <c r="AN1315" s="83">
        <v>88568966.756450996</v>
      </c>
      <c r="AO1315" s="83">
        <v>31.9384482403673</v>
      </c>
      <c r="AP1315" s="83">
        <v>360.60540627274497</v>
      </c>
    </row>
    <row r="1316" spans="1:42" x14ac:dyDescent="0.2">
      <c r="A1316" s="83" t="s">
        <v>406</v>
      </c>
      <c r="B1316" s="83">
        <v>2024</v>
      </c>
      <c r="C1316" s="83" t="s">
        <v>407</v>
      </c>
      <c r="D1316" s="83" t="s">
        <v>297</v>
      </c>
      <c r="E1316" s="83">
        <v>4522.7</v>
      </c>
      <c r="F1316" s="83">
        <v>4844</v>
      </c>
      <c r="G1316" s="83">
        <v>0</v>
      </c>
      <c r="H1316" s="83">
        <v>3325.6</v>
      </c>
      <c r="I1316" s="83">
        <v>534.866495052137</v>
      </c>
      <c r="J1316" s="83">
        <v>29.1</v>
      </c>
      <c r="K1316" s="83">
        <v>14.2</v>
      </c>
      <c r="L1316" s="83">
        <v>3611.3134085274201</v>
      </c>
      <c r="M1316" s="83">
        <v>139.03818181818099</v>
      </c>
      <c r="N1316" s="83">
        <v>0</v>
      </c>
      <c r="O1316" s="83">
        <v>0</v>
      </c>
      <c r="P1316" s="83">
        <v>0</v>
      </c>
      <c r="Q1316" s="83">
        <v>0</v>
      </c>
      <c r="R1316" s="83">
        <v>1616.3</v>
      </c>
      <c r="S1316" s="83">
        <v>0</v>
      </c>
      <c r="T1316" s="83">
        <v>2565.13</v>
      </c>
      <c r="U1316" s="83">
        <v>43.2</v>
      </c>
      <c r="V1316" s="83">
        <v>0</v>
      </c>
      <c r="W1316" s="83">
        <v>56753.391360000001</v>
      </c>
      <c r="X1316" s="83">
        <v>0</v>
      </c>
      <c r="Y1316" s="83">
        <v>22490018.926890101</v>
      </c>
      <c r="Z1316" s="83">
        <v>0</v>
      </c>
      <c r="AA1316" s="83">
        <v>202387.94059888</v>
      </c>
      <c r="AB1316" s="83">
        <v>27048361.853275798</v>
      </c>
      <c r="AC1316" s="83">
        <v>291322.56</v>
      </c>
      <c r="AD1316" s="83">
        <v>0</v>
      </c>
      <c r="AE1316" s="83">
        <v>8411160.6043442395</v>
      </c>
      <c r="AF1316" s="83">
        <v>36124860.014880002</v>
      </c>
      <c r="AG1316" s="83">
        <v>0</v>
      </c>
      <c r="AH1316" s="83">
        <v>510060.87367238197</v>
      </c>
      <c r="AI1316" s="83">
        <v>1100585.35554244</v>
      </c>
      <c r="AJ1316" s="83">
        <v>0</v>
      </c>
      <c r="AK1316" s="83">
        <v>45961.184268514698</v>
      </c>
      <c r="AL1316" s="83">
        <v>0</v>
      </c>
      <c r="AM1316" s="83">
        <v>0</v>
      </c>
      <c r="AN1316" s="83">
        <v>96281472.704832405</v>
      </c>
      <c r="AO1316" s="83">
        <v>33.714205103553901</v>
      </c>
      <c r="AP1316" s="83">
        <v>350.16295613706097</v>
      </c>
    </row>
    <row r="1317" spans="1:42" x14ac:dyDescent="0.2">
      <c r="A1317" s="83" t="s">
        <v>406</v>
      </c>
      <c r="B1317" s="83">
        <v>2026</v>
      </c>
      <c r="C1317" s="83" t="s">
        <v>407</v>
      </c>
      <c r="D1317" s="83" t="s">
        <v>297</v>
      </c>
      <c r="E1317" s="83">
        <v>4522.7</v>
      </c>
      <c r="F1317" s="83">
        <v>4844</v>
      </c>
      <c r="G1317" s="83">
        <v>0</v>
      </c>
      <c r="H1317" s="83">
        <v>2286</v>
      </c>
      <c r="I1317" s="83">
        <v>4548.1685027091899</v>
      </c>
      <c r="J1317" s="83">
        <v>29.1</v>
      </c>
      <c r="K1317" s="83">
        <v>14.2</v>
      </c>
      <c r="L1317" s="83">
        <v>3611.3134085274201</v>
      </c>
      <c r="M1317" s="83">
        <v>176.19545454545499</v>
      </c>
      <c r="N1317" s="83">
        <v>0</v>
      </c>
      <c r="O1317" s="83">
        <v>0</v>
      </c>
      <c r="P1317" s="83">
        <v>0</v>
      </c>
      <c r="Q1317" s="83">
        <v>0</v>
      </c>
      <c r="R1317" s="83">
        <v>1616.3</v>
      </c>
      <c r="S1317" s="83">
        <v>0</v>
      </c>
      <c r="T1317" s="83">
        <v>2565.13</v>
      </c>
      <c r="U1317" s="83">
        <v>43.2</v>
      </c>
      <c r="V1317" s="83">
        <v>0</v>
      </c>
      <c r="W1317" s="83">
        <v>56753.391360000001</v>
      </c>
      <c r="X1317" s="83">
        <v>0</v>
      </c>
      <c r="Y1317" s="83">
        <v>22911937.379833899</v>
      </c>
      <c r="Z1317" s="83">
        <v>0</v>
      </c>
      <c r="AA1317" s="83">
        <v>256475.12591159999</v>
      </c>
      <c r="AB1317" s="83">
        <v>27048361.853275798</v>
      </c>
      <c r="AC1317" s="83">
        <v>200253.59999999899</v>
      </c>
      <c r="AD1317" s="83">
        <v>0</v>
      </c>
      <c r="AE1317" s="83">
        <v>8444875.0074835196</v>
      </c>
      <c r="AF1317" s="83">
        <v>36124860.014880002</v>
      </c>
      <c r="AG1317" s="83">
        <v>0</v>
      </c>
      <c r="AH1317" s="83">
        <v>2474648.2842079801</v>
      </c>
      <c r="AI1317" s="83">
        <v>9241428.6176764201</v>
      </c>
      <c r="AJ1317" s="83">
        <v>0</v>
      </c>
      <c r="AK1317" s="83">
        <v>39619.692772187002</v>
      </c>
      <c r="AL1317" s="83">
        <v>0</v>
      </c>
      <c r="AM1317" s="83">
        <v>0</v>
      </c>
      <c r="AN1317" s="83">
        <v>106799212.967401</v>
      </c>
      <c r="AO1317" s="83">
        <v>34.109889171097301</v>
      </c>
      <c r="AP1317" s="83">
        <v>319.383338353895</v>
      </c>
    </row>
    <row r="1318" spans="1:42" x14ac:dyDescent="0.2">
      <c r="A1318" s="83" t="s">
        <v>406</v>
      </c>
      <c r="B1318" s="83">
        <v>2028</v>
      </c>
      <c r="C1318" s="83" t="s">
        <v>407</v>
      </c>
      <c r="D1318" s="83" t="s">
        <v>297</v>
      </c>
      <c r="E1318" s="83">
        <v>4522.7</v>
      </c>
      <c r="F1318" s="83">
        <v>4844</v>
      </c>
      <c r="G1318" s="83">
        <v>0</v>
      </c>
      <c r="H1318" s="83">
        <v>2286</v>
      </c>
      <c r="I1318" s="83">
        <v>4548.1685027091899</v>
      </c>
      <c r="J1318" s="83">
        <v>29.1</v>
      </c>
      <c r="K1318" s="83">
        <v>14.2</v>
      </c>
      <c r="L1318" s="83">
        <v>3611.3134085274201</v>
      </c>
      <c r="M1318" s="83">
        <v>233.422727272727</v>
      </c>
      <c r="N1318" s="83">
        <v>0</v>
      </c>
      <c r="O1318" s="83">
        <v>0</v>
      </c>
      <c r="P1318" s="83">
        <v>55.443060529357901</v>
      </c>
      <c r="Q1318" s="83">
        <v>0</v>
      </c>
      <c r="R1318" s="83">
        <v>1616.3</v>
      </c>
      <c r="S1318" s="83">
        <v>0</v>
      </c>
      <c r="T1318" s="83">
        <v>2565.13</v>
      </c>
      <c r="U1318" s="83">
        <v>43.2</v>
      </c>
      <c r="V1318" s="83">
        <v>0</v>
      </c>
      <c r="W1318" s="83">
        <v>56753.391360000001</v>
      </c>
      <c r="X1318" s="83">
        <v>0</v>
      </c>
      <c r="Y1318" s="83">
        <v>23044341.503276501</v>
      </c>
      <c r="Z1318" s="83">
        <v>0</v>
      </c>
      <c r="AA1318" s="83">
        <v>339776.77529959998</v>
      </c>
      <c r="AB1318" s="83">
        <v>27048361.853275798</v>
      </c>
      <c r="AC1318" s="83">
        <v>200253.59999999899</v>
      </c>
      <c r="AD1318" s="83">
        <v>0</v>
      </c>
      <c r="AE1318" s="83">
        <v>8444875.0074835196</v>
      </c>
      <c r="AF1318" s="83">
        <v>36124860.014880002</v>
      </c>
      <c r="AG1318" s="83">
        <v>0</v>
      </c>
      <c r="AH1318" s="83">
        <v>247280.94736086801</v>
      </c>
      <c r="AI1318" s="83">
        <v>9912458.4805830605</v>
      </c>
      <c r="AJ1318" s="83">
        <v>0</v>
      </c>
      <c r="AK1318" s="83">
        <v>76474.705715999997</v>
      </c>
      <c r="AL1318" s="83">
        <v>0</v>
      </c>
      <c r="AM1318" s="83">
        <v>0</v>
      </c>
      <c r="AN1318" s="83">
        <v>105495436.27923501</v>
      </c>
      <c r="AO1318" s="83">
        <v>34.2581680620792</v>
      </c>
      <c r="AP1318" s="83">
        <v>324.73601958857603</v>
      </c>
    </row>
    <row r="1319" spans="1:42" x14ac:dyDescent="0.2">
      <c r="A1319" s="83" t="s">
        <v>406</v>
      </c>
      <c r="B1319" s="83">
        <v>2030</v>
      </c>
      <c r="C1319" s="83" t="s">
        <v>407</v>
      </c>
      <c r="D1319" s="83" t="s">
        <v>297</v>
      </c>
      <c r="E1319" s="83">
        <v>4522.7</v>
      </c>
      <c r="F1319" s="83">
        <v>3446</v>
      </c>
      <c r="G1319" s="83">
        <v>0</v>
      </c>
      <c r="H1319" s="83">
        <v>2286</v>
      </c>
      <c r="I1319" s="83">
        <v>4548.1685027091899</v>
      </c>
      <c r="J1319" s="83">
        <v>27</v>
      </c>
      <c r="K1319" s="83">
        <v>14.2</v>
      </c>
      <c r="L1319" s="83">
        <v>3611.3134085274201</v>
      </c>
      <c r="M1319" s="83">
        <v>336.29363636363598</v>
      </c>
      <c r="N1319" s="83">
        <v>0</v>
      </c>
      <c r="O1319" s="83">
        <v>0</v>
      </c>
      <c r="P1319" s="83">
        <v>55.443060529357901</v>
      </c>
      <c r="Q1319" s="83">
        <v>0</v>
      </c>
      <c r="R1319" s="83">
        <v>1616.3</v>
      </c>
      <c r="S1319" s="83">
        <v>0</v>
      </c>
      <c r="T1319" s="83">
        <v>2565.13</v>
      </c>
      <c r="U1319" s="83">
        <v>43.2</v>
      </c>
      <c r="V1319" s="83">
        <v>0</v>
      </c>
      <c r="W1319" s="83">
        <v>56753.391360000001</v>
      </c>
      <c r="X1319" s="83">
        <v>0</v>
      </c>
      <c r="Y1319" s="83">
        <v>17517548.2559999</v>
      </c>
      <c r="Z1319" s="83">
        <v>0</v>
      </c>
      <c r="AA1319" s="83">
        <v>489518.60280471999</v>
      </c>
      <c r="AB1319" s="83">
        <v>27048361.853275798</v>
      </c>
      <c r="AC1319" s="83">
        <v>200253.59999999899</v>
      </c>
      <c r="AD1319" s="83">
        <v>0</v>
      </c>
      <c r="AE1319" s="83">
        <v>8444875.0074835196</v>
      </c>
      <c r="AF1319" s="83">
        <v>36124860.014880002</v>
      </c>
      <c r="AG1319" s="83">
        <v>0</v>
      </c>
      <c r="AH1319" s="83">
        <v>301298.42071564501</v>
      </c>
      <c r="AI1319" s="83">
        <v>9774638.8753884397</v>
      </c>
      <c r="AJ1319" s="83">
        <v>0</v>
      </c>
      <c r="AK1319" s="83">
        <v>70955.912519999998</v>
      </c>
      <c r="AL1319" s="83">
        <v>0</v>
      </c>
      <c r="AM1319" s="83">
        <v>0</v>
      </c>
      <c r="AN1319" s="83">
        <v>100029063.93442801</v>
      </c>
      <c r="AO1319" s="83">
        <v>27.968073278282901</v>
      </c>
      <c r="AP1319" s="83">
        <v>279.59947017615502</v>
      </c>
    </row>
    <row r="1320" spans="1:42" x14ac:dyDescent="0.2">
      <c r="A1320" s="83" t="s">
        <v>406</v>
      </c>
      <c r="B1320" s="83">
        <v>2032</v>
      </c>
      <c r="C1320" s="83" t="s">
        <v>407</v>
      </c>
      <c r="D1320" s="83" t="s">
        <v>297</v>
      </c>
      <c r="E1320" s="83">
        <v>4522.7</v>
      </c>
      <c r="F1320" s="83">
        <v>2996</v>
      </c>
      <c r="G1320" s="83">
        <v>0</v>
      </c>
      <c r="H1320" s="83">
        <v>2286</v>
      </c>
      <c r="I1320" s="83">
        <v>4548.1685027091899</v>
      </c>
      <c r="J1320" s="83">
        <v>27</v>
      </c>
      <c r="K1320" s="83">
        <v>14.2</v>
      </c>
      <c r="L1320" s="83">
        <v>3611.3134085274201</v>
      </c>
      <c r="M1320" s="83">
        <v>446.899090909091</v>
      </c>
      <c r="N1320" s="83">
        <v>0</v>
      </c>
      <c r="O1320" s="83">
        <v>0</v>
      </c>
      <c r="P1320" s="83">
        <v>55.443060529357901</v>
      </c>
      <c r="Q1320" s="83">
        <v>0</v>
      </c>
      <c r="R1320" s="83">
        <v>1616.3</v>
      </c>
      <c r="S1320" s="83">
        <v>0</v>
      </c>
      <c r="T1320" s="83">
        <v>2600.13</v>
      </c>
      <c r="U1320" s="83">
        <v>43.2</v>
      </c>
      <c r="V1320" s="83">
        <v>0</v>
      </c>
      <c r="W1320" s="83">
        <v>56753.391360000001</v>
      </c>
      <c r="X1320" s="83">
        <v>0</v>
      </c>
      <c r="Y1320" s="83">
        <v>16359115.0944</v>
      </c>
      <c r="Z1320" s="83">
        <v>0</v>
      </c>
      <c r="AA1320" s="83">
        <v>650519.05513896002</v>
      </c>
      <c r="AB1320" s="83">
        <v>27048361.853275798</v>
      </c>
      <c r="AC1320" s="83">
        <v>200253.59999999899</v>
      </c>
      <c r="AD1320" s="83">
        <v>0</v>
      </c>
      <c r="AE1320" s="83">
        <v>8562873.86468352</v>
      </c>
      <c r="AF1320" s="83">
        <v>36124860.014880002</v>
      </c>
      <c r="AG1320" s="83">
        <v>0</v>
      </c>
      <c r="AH1320" s="83">
        <v>603563.23614656006</v>
      </c>
      <c r="AI1320" s="83">
        <v>9637998.1651747804</v>
      </c>
      <c r="AJ1320" s="83">
        <v>0</v>
      </c>
      <c r="AK1320" s="83">
        <v>70955.912519999605</v>
      </c>
      <c r="AL1320" s="83">
        <v>0</v>
      </c>
      <c r="AM1320" s="83">
        <v>0</v>
      </c>
      <c r="AN1320" s="83">
        <v>99315254.187579706</v>
      </c>
      <c r="AO1320" s="83">
        <v>26.772500139820298</v>
      </c>
      <c r="AP1320" s="83">
        <v>269.57087668782702</v>
      </c>
    </row>
    <row r="1321" spans="1:42" x14ac:dyDescent="0.2">
      <c r="A1321" s="83" t="s">
        <v>406</v>
      </c>
      <c r="B1321" s="83">
        <v>2034</v>
      </c>
      <c r="C1321" s="83" t="s">
        <v>407</v>
      </c>
      <c r="D1321" s="83" t="s">
        <v>297</v>
      </c>
      <c r="E1321" s="83">
        <v>4522.7</v>
      </c>
      <c r="F1321" s="83">
        <v>2470</v>
      </c>
      <c r="G1321" s="83">
        <v>0</v>
      </c>
      <c r="H1321" s="83">
        <v>2286</v>
      </c>
      <c r="I1321" s="83">
        <v>4548.1685027091899</v>
      </c>
      <c r="J1321" s="83">
        <v>0</v>
      </c>
      <c r="K1321" s="83">
        <v>14.2</v>
      </c>
      <c r="L1321" s="83">
        <v>4262.4071464070603</v>
      </c>
      <c r="M1321" s="83">
        <v>561.49909090909102</v>
      </c>
      <c r="N1321" s="83">
        <v>0</v>
      </c>
      <c r="O1321" s="83">
        <v>0</v>
      </c>
      <c r="P1321" s="83">
        <v>1331.7851471608301</v>
      </c>
      <c r="Q1321" s="83">
        <v>0</v>
      </c>
      <c r="R1321" s="83">
        <v>1616.3</v>
      </c>
      <c r="S1321" s="83">
        <v>0</v>
      </c>
      <c r="T1321" s="83">
        <v>2600.13</v>
      </c>
      <c r="U1321" s="83">
        <v>43.2</v>
      </c>
      <c r="V1321" s="83">
        <v>1903932.8806684001</v>
      </c>
      <c r="W1321" s="83">
        <v>56753.391360000001</v>
      </c>
      <c r="X1321" s="83">
        <v>0</v>
      </c>
      <c r="Y1321" s="83">
        <v>16359115.0944</v>
      </c>
      <c r="Z1321" s="83">
        <v>0</v>
      </c>
      <c r="AA1321" s="83">
        <v>817334.08169736003</v>
      </c>
      <c r="AB1321" s="83">
        <v>31924986.236245599</v>
      </c>
      <c r="AC1321" s="83">
        <v>200253.59999999899</v>
      </c>
      <c r="AD1321" s="83">
        <v>0</v>
      </c>
      <c r="AE1321" s="83">
        <v>8562873.86468352</v>
      </c>
      <c r="AF1321" s="83">
        <v>36124860.014880002</v>
      </c>
      <c r="AG1321" s="83">
        <v>0</v>
      </c>
      <c r="AH1321" s="83">
        <v>238087.61750687301</v>
      </c>
      <c r="AI1321" s="83">
        <v>9504206.0484818891</v>
      </c>
      <c r="AJ1321" s="83">
        <v>0</v>
      </c>
      <c r="AK1321" s="83">
        <v>0</v>
      </c>
      <c r="AL1321" s="83">
        <v>0</v>
      </c>
      <c r="AM1321" s="83">
        <v>0</v>
      </c>
      <c r="AN1321" s="83">
        <v>105692402.829923</v>
      </c>
      <c r="AO1321" s="83">
        <v>28.518819331361801</v>
      </c>
      <c r="AP1321" s="83">
        <v>269.82846985940103</v>
      </c>
    </row>
    <row r="1322" spans="1:42" x14ac:dyDescent="0.2">
      <c r="A1322" s="83" t="s">
        <v>406</v>
      </c>
      <c r="B1322" s="83">
        <v>2036</v>
      </c>
      <c r="C1322" s="83" t="s">
        <v>407</v>
      </c>
      <c r="D1322" s="83" t="s">
        <v>297</v>
      </c>
      <c r="E1322" s="83">
        <v>4522.7</v>
      </c>
      <c r="F1322" s="83">
        <v>2470</v>
      </c>
      <c r="G1322" s="83">
        <v>0</v>
      </c>
      <c r="H1322" s="83">
        <v>2286</v>
      </c>
      <c r="I1322" s="83">
        <v>4548.1685027091899</v>
      </c>
      <c r="J1322" s="83">
        <v>0</v>
      </c>
      <c r="K1322" s="83">
        <v>14.2</v>
      </c>
      <c r="L1322" s="83">
        <v>4262.4071464070603</v>
      </c>
      <c r="M1322" s="83">
        <v>678.00909090909101</v>
      </c>
      <c r="N1322" s="83">
        <v>0</v>
      </c>
      <c r="O1322" s="83">
        <v>0</v>
      </c>
      <c r="P1322" s="83">
        <v>2403.3143224657001</v>
      </c>
      <c r="Q1322" s="83">
        <v>0</v>
      </c>
      <c r="R1322" s="83">
        <v>1616.3</v>
      </c>
      <c r="S1322" s="83">
        <v>0</v>
      </c>
      <c r="T1322" s="83">
        <v>2600.13</v>
      </c>
      <c r="U1322" s="83">
        <v>43.2</v>
      </c>
      <c r="V1322" s="83">
        <v>3272592.4576051999</v>
      </c>
      <c r="W1322" s="83">
        <v>56753.391360000001</v>
      </c>
      <c r="X1322" s="83">
        <v>0</v>
      </c>
      <c r="Y1322" s="83">
        <v>16359115.0944</v>
      </c>
      <c r="Z1322" s="83">
        <v>0</v>
      </c>
      <c r="AA1322" s="83">
        <v>986929.35869839997</v>
      </c>
      <c r="AB1322" s="83">
        <v>31924986.236245599</v>
      </c>
      <c r="AC1322" s="83">
        <v>200253.59999999899</v>
      </c>
      <c r="AD1322" s="83">
        <v>0</v>
      </c>
      <c r="AE1322" s="83">
        <v>8562873.86468352</v>
      </c>
      <c r="AF1322" s="83">
        <v>36124860.014880002</v>
      </c>
      <c r="AG1322" s="83">
        <v>0</v>
      </c>
      <c r="AH1322" s="83">
        <v>0</v>
      </c>
      <c r="AI1322" s="83">
        <v>9371516.9608575907</v>
      </c>
      <c r="AJ1322" s="83">
        <v>0</v>
      </c>
      <c r="AK1322" s="83">
        <v>0</v>
      </c>
      <c r="AL1322" s="83">
        <v>0</v>
      </c>
      <c r="AM1322" s="83">
        <v>0</v>
      </c>
      <c r="AN1322" s="83">
        <v>106859880.97872999</v>
      </c>
      <c r="AO1322" s="83">
        <v>28.518819331361801</v>
      </c>
      <c r="AP1322" s="83">
        <v>266.88050810236399</v>
      </c>
    </row>
    <row r="1323" spans="1:42" x14ac:dyDescent="0.2">
      <c r="A1323" s="83" t="s">
        <v>406</v>
      </c>
      <c r="B1323" s="83">
        <v>2038</v>
      </c>
      <c r="C1323" s="83" t="s">
        <v>407</v>
      </c>
      <c r="D1323" s="83" t="s">
        <v>297</v>
      </c>
      <c r="E1323" s="83">
        <v>4522.7</v>
      </c>
      <c r="F1323" s="83">
        <v>2470</v>
      </c>
      <c r="G1323" s="83">
        <v>0</v>
      </c>
      <c r="H1323" s="83">
        <v>2286</v>
      </c>
      <c r="I1323" s="83">
        <v>4548.1685027091899</v>
      </c>
      <c r="J1323" s="83">
        <v>0</v>
      </c>
      <c r="K1323" s="83">
        <v>14.2</v>
      </c>
      <c r="L1323" s="83">
        <v>5353.5362675563701</v>
      </c>
      <c r="M1323" s="83">
        <v>804.13454545454499</v>
      </c>
      <c r="N1323" s="83">
        <v>0</v>
      </c>
      <c r="O1323" s="83">
        <v>0</v>
      </c>
      <c r="P1323" s="83">
        <v>2403.3143224657001</v>
      </c>
      <c r="Q1323" s="83">
        <v>0</v>
      </c>
      <c r="R1323" s="83">
        <v>1616.3</v>
      </c>
      <c r="S1323" s="83">
        <v>0</v>
      </c>
      <c r="T1323" s="83">
        <v>2627.13</v>
      </c>
      <c r="U1323" s="83">
        <v>43.2</v>
      </c>
      <c r="V1323" s="83">
        <v>3468365.4766134899</v>
      </c>
      <c r="W1323" s="83">
        <v>56753.391360000001</v>
      </c>
      <c r="X1323" s="83">
        <v>0</v>
      </c>
      <c r="Y1323" s="83">
        <v>16359115.0944</v>
      </c>
      <c r="Z1323" s="83">
        <v>0</v>
      </c>
      <c r="AA1323" s="83">
        <v>1170521.1654147201</v>
      </c>
      <c r="AB1323" s="83">
        <v>40097429.876225397</v>
      </c>
      <c r="AC1323" s="83">
        <v>200253.59999999899</v>
      </c>
      <c r="AD1323" s="83">
        <v>0</v>
      </c>
      <c r="AE1323" s="83">
        <v>8653901.5545235202</v>
      </c>
      <c r="AF1323" s="83">
        <v>36124860.014880002</v>
      </c>
      <c r="AG1323" s="83">
        <v>0</v>
      </c>
      <c r="AH1323" s="83">
        <v>0</v>
      </c>
      <c r="AI1323" s="83">
        <v>9240763.4972718693</v>
      </c>
      <c r="AJ1323" s="83">
        <v>0</v>
      </c>
      <c r="AK1323" s="83">
        <v>0</v>
      </c>
      <c r="AL1323" s="83">
        <v>0</v>
      </c>
      <c r="AM1323" s="83">
        <v>0</v>
      </c>
      <c r="AN1323" s="83">
        <v>115371963.670689</v>
      </c>
      <c r="AO1323" s="83">
        <v>31.445371398838599</v>
      </c>
      <c r="AP1323" s="83">
        <v>272.55643744258703</v>
      </c>
    </row>
    <row r="1324" spans="1:42" x14ac:dyDescent="0.2">
      <c r="A1324" s="83" t="s">
        <v>406</v>
      </c>
      <c r="B1324" s="83">
        <v>2040</v>
      </c>
      <c r="C1324" s="83" t="s">
        <v>407</v>
      </c>
      <c r="D1324" s="83" t="s">
        <v>297</v>
      </c>
      <c r="E1324" s="83">
        <v>4522.7</v>
      </c>
      <c r="F1324" s="83">
        <v>2470</v>
      </c>
      <c r="G1324" s="83">
        <v>0</v>
      </c>
      <c r="H1324" s="83">
        <v>2286</v>
      </c>
      <c r="I1324" s="83">
        <v>4548.1685027091899</v>
      </c>
      <c r="J1324" s="83">
        <v>0</v>
      </c>
      <c r="K1324" s="83">
        <v>14.2</v>
      </c>
      <c r="L1324" s="83">
        <v>5968.6621071297104</v>
      </c>
      <c r="M1324" s="83">
        <v>942.01181818181794</v>
      </c>
      <c r="N1324" s="83">
        <v>0</v>
      </c>
      <c r="O1324" s="83">
        <v>0</v>
      </c>
      <c r="P1324" s="83">
        <v>2403.3143224657001</v>
      </c>
      <c r="Q1324" s="83">
        <v>0</v>
      </c>
      <c r="R1324" s="83">
        <v>1616.3</v>
      </c>
      <c r="S1324" s="83">
        <v>0</v>
      </c>
      <c r="T1324" s="83">
        <v>2627.13</v>
      </c>
      <c r="U1324" s="83">
        <v>43.2</v>
      </c>
      <c r="V1324" s="83">
        <v>3107452.2418552302</v>
      </c>
      <c r="W1324" s="83">
        <v>56753.391360000001</v>
      </c>
      <c r="X1324" s="83">
        <v>0</v>
      </c>
      <c r="Y1324" s="83">
        <v>16336081.469856201</v>
      </c>
      <c r="Z1324" s="83">
        <v>0</v>
      </c>
      <c r="AA1324" s="83">
        <v>1371219.25365032</v>
      </c>
      <c r="AB1324" s="83">
        <v>43536133.413542397</v>
      </c>
      <c r="AC1324" s="83">
        <v>200253.59999999899</v>
      </c>
      <c r="AD1324" s="83">
        <v>0</v>
      </c>
      <c r="AE1324" s="83">
        <v>8653901.5545235202</v>
      </c>
      <c r="AF1324" s="83">
        <v>36124860.014880002</v>
      </c>
      <c r="AG1324" s="83">
        <v>0</v>
      </c>
      <c r="AH1324" s="83">
        <v>0</v>
      </c>
      <c r="AI1324" s="83">
        <v>9111203.2324196696</v>
      </c>
      <c r="AJ1324" s="83">
        <v>0</v>
      </c>
      <c r="AK1324" s="83">
        <v>0</v>
      </c>
      <c r="AL1324" s="83">
        <v>0</v>
      </c>
      <c r="AM1324" s="83">
        <v>0</v>
      </c>
      <c r="AN1324" s="83">
        <v>118497858.172087</v>
      </c>
      <c r="AO1324" s="83">
        <v>32.647348369983803</v>
      </c>
      <c r="AP1324" s="83">
        <v>275.51002924096798</v>
      </c>
    </row>
    <row r="1325" spans="1:42" x14ac:dyDescent="0.2">
      <c r="A1325" s="83" t="s">
        <v>406</v>
      </c>
      <c r="B1325" s="83">
        <v>2042</v>
      </c>
      <c r="C1325" s="83" t="s">
        <v>407</v>
      </c>
      <c r="D1325" s="83" t="s">
        <v>297</v>
      </c>
      <c r="E1325" s="83">
        <v>4522.7</v>
      </c>
      <c r="F1325" s="83">
        <v>2470</v>
      </c>
      <c r="G1325" s="83">
        <v>0</v>
      </c>
      <c r="H1325" s="83">
        <v>2286</v>
      </c>
      <c r="I1325" s="83">
        <v>4536.3685027091897</v>
      </c>
      <c r="J1325" s="83">
        <v>0</v>
      </c>
      <c r="K1325" s="83">
        <v>11</v>
      </c>
      <c r="L1325" s="83">
        <v>6566.4927639467596</v>
      </c>
      <c r="M1325" s="83">
        <v>1096.27090909091</v>
      </c>
      <c r="N1325" s="83">
        <v>0</v>
      </c>
      <c r="O1325" s="83">
        <v>0</v>
      </c>
      <c r="P1325" s="83">
        <v>2403.3143224657001</v>
      </c>
      <c r="Q1325" s="83">
        <v>0</v>
      </c>
      <c r="R1325" s="83">
        <v>1616.3</v>
      </c>
      <c r="S1325" s="83">
        <v>0</v>
      </c>
      <c r="T1325" s="83">
        <v>2662.13</v>
      </c>
      <c r="U1325" s="83">
        <v>43.2</v>
      </c>
      <c r="V1325" s="83">
        <v>2392366.6733558001</v>
      </c>
      <c r="W1325" s="83">
        <v>42107.354879999999</v>
      </c>
      <c r="X1325" s="83">
        <v>0</v>
      </c>
      <c r="Y1325" s="83">
        <v>15848739.987932101</v>
      </c>
      <c r="Z1325" s="83">
        <v>0</v>
      </c>
      <c r="AA1325" s="83">
        <v>1595763.18337872</v>
      </c>
      <c r="AB1325" s="83">
        <v>45807715.414140403</v>
      </c>
      <c r="AC1325" s="83">
        <v>200253.59999999899</v>
      </c>
      <c r="AD1325" s="83">
        <v>0</v>
      </c>
      <c r="AE1325" s="83">
        <v>8771900.4117235206</v>
      </c>
      <c r="AF1325" s="83">
        <v>36124860.014880002</v>
      </c>
      <c r="AG1325" s="83">
        <v>0</v>
      </c>
      <c r="AH1325" s="83">
        <v>0</v>
      </c>
      <c r="AI1325" s="83">
        <v>8963879.1767519005</v>
      </c>
      <c r="AJ1325" s="83">
        <v>0</v>
      </c>
      <c r="AK1325" s="83">
        <v>0</v>
      </c>
      <c r="AL1325" s="83">
        <v>0</v>
      </c>
      <c r="AM1325" s="83">
        <v>0</v>
      </c>
      <c r="AN1325" s="83">
        <v>119747585.81704199</v>
      </c>
      <c r="AO1325" s="83">
        <v>32.9590778288172</v>
      </c>
      <c r="AP1325" s="83">
        <v>275.237931553576</v>
      </c>
    </row>
    <row r="1326" spans="1:42" x14ac:dyDescent="0.2">
      <c r="A1326" s="83" t="s">
        <v>406</v>
      </c>
      <c r="B1326" s="83">
        <v>2044</v>
      </c>
      <c r="C1326" s="83" t="s">
        <v>407</v>
      </c>
      <c r="D1326" s="83" t="s">
        <v>297</v>
      </c>
      <c r="E1326" s="83">
        <v>4522.7</v>
      </c>
      <c r="F1326" s="83">
        <v>2470</v>
      </c>
      <c r="G1326" s="83">
        <v>0</v>
      </c>
      <c r="H1326" s="83">
        <v>2286</v>
      </c>
      <c r="I1326" s="83">
        <v>4512.3685027091897</v>
      </c>
      <c r="J1326" s="83">
        <v>0</v>
      </c>
      <c r="K1326" s="83">
        <v>11</v>
      </c>
      <c r="L1326" s="83">
        <v>7393.2548348150003</v>
      </c>
      <c r="M1326" s="83">
        <v>1273.48454545455</v>
      </c>
      <c r="N1326" s="83">
        <v>0</v>
      </c>
      <c r="O1326" s="83">
        <v>0</v>
      </c>
      <c r="P1326" s="83">
        <v>2349.42999664129</v>
      </c>
      <c r="Q1326" s="83">
        <v>0</v>
      </c>
      <c r="R1326" s="83">
        <v>1616.3</v>
      </c>
      <c r="S1326" s="83">
        <v>0</v>
      </c>
      <c r="T1326" s="83">
        <v>2662.13</v>
      </c>
      <c r="U1326" s="83">
        <v>43.2</v>
      </c>
      <c r="V1326" s="83">
        <v>1673751.02926759</v>
      </c>
      <c r="W1326" s="83">
        <v>42107.354879999999</v>
      </c>
      <c r="X1326" s="83">
        <v>0</v>
      </c>
      <c r="Y1326" s="83">
        <v>15154716.654924201</v>
      </c>
      <c r="Z1326" s="83">
        <v>0</v>
      </c>
      <c r="AA1326" s="83">
        <v>1853720.4037671201</v>
      </c>
      <c r="AB1326" s="83">
        <v>50897934.2251537</v>
      </c>
      <c r="AC1326" s="83">
        <v>200253.59999999899</v>
      </c>
      <c r="AD1326" s="83">
        <v>0</v>
      </c>
      <c r="AE1326" s="83">
        <v>8771900.4117235206</v>
      </c>
      <c r="AF1326" s="83">
        <v>36124860.014880002</v>
      </c>
      <c r="AG1326" s="83">
        <v>0</v>
      </c>
      <c r="AH1326" s="83">
        <v>1096.1372222110899</v>
      </c>
      <c r="AI1326" s="83">
        <v>8802801.8941166606</v>
      </c>
      <c r="AJ1326" s="83">
        <v>0</v>
      </c>
      <c r="AK1326" s="83">
        <v>0</v>
      </c>
      <c r="AL1326" s="83">
        <v>0</v>
      </c>
      <c r="AM1326" s="83">
        <v>0</v>
      </c>
      <c r="AN1326" s="83">
        <v>123523141.725935</v>
      </c>
      <c r="AO1326" s="83">
        <v>34.063885919141597</v>
      </c>
      <c r="AP1326" s="83">
        <v>275.76926431097598</v>
      </c>
    </row>
    <row r="1327" spans="1:42" x14ac:dyDescent="0.2">
      <c r="A1327" s="83" t="s">
        <v>406</v>
      </c>
      <c r="B1327" s="83">
        <v>2046</v>
      </c>
      <c r="C1327" s="83" t="s">
        <v>407</v>
      </c>
      <c r="D1327" s="83" t="s">
        <v>297</v>
      </c>
      <c r="E1327" s="83">
        <v>4522.7</v>
      </c>
      <c r="F1327" s="83">
        <v>2470</v>
      </c>
      <c r="G1327" s="83">
        <v>0</v>
      </c>
      <c r="H1327" s="83">
        <v>2286</v>
      </c>
      <c r="I1327" s="83">
        <v>4519.96850270919</v>
      </c>
      <c r="J1327" s="83">
        <v>0</v>
      </c>
      <c r="K1327" s="83">
        <v>11</v>
      </c>
      <c r="L1327" s="83">
        <v>9238.0365672797197</v>
      </c>
      <c r="M1327" s="83">
        <v>1472.46090909091</v>
      </c>
      <c r="N1327" s="83">
        <v>0</v>
      </c>
      <c r="O1327" s="83">
        <v>0</v>
      </c>
      <c r="P1327" s="83">
        <v>2358.54727603642</v>
      </c>
      <c r="Q1327" s="83">
        <v>0</v>
      </c>
      <c r="R1327" s="83">
        <v>1616.3</v>
      </c>
      <c r="S1327" s="83">
        <v>0</v>
      </c>
      <c r="T1327" s="83">
        <v>2662.13</v>
      </c>
      <c r="U1327" s="83">
        <v>43.2</v>
      </c>
      <c r="V1327" s="83">
        <v>13662.425334432701</v>
      </c>
      <c r="W1327" s="83">
        <v>42107.354879999999</v>
      </c>
      <c r="X1327" s="83">
        <v>0</v>
      </c>
      <c r="Y1327" s="83">
        <v>14712968.181600001</v>
      </c>
      <c r="Z1327" s="83">
        <v>0</v>
      </c>
      <c r="AA1327" s="83">
        <v>2143356.0702984799</v>
      </c>
      <c r="AB1327" s="83">
        <v>51393638.171486497</v>
      </c>
      <c r="AC1327" s="83">
        <v>200253.59999999899</v>
      </c>
      <c r="AD1327" s="83">
        <v>0</v>
      </c>
      <c r="AE1327" s="83">
        <v>8771900.4117235206</v>
      </c>
      <c r="AF1327" s="83">
        <v>36124860.014880002</v>
      </c>
      <c r="AG1327" s="83">
        <v>0</v>
      </c>
      <c r="AH1327" s="83">
        <v>3068.4489597132801</v>
      </c>
      <c r="AI1327" s="83">
        <v>8712156.7604534999</v>
      </c>
      <c r="AJ1327" s="83">
        <v>0</v>
      </c>
      <c r="AK1327" s="83">
        <v>0</v>
      </c>
      <c r="AL1327" s="83">
        <v>0</v>
      </c>
      <c r="AM1327" s="83">
        <v>0</v>
      </c>
      <c r="AN1327" s="83">
        <v>122117971.43961599</v>
      </c>
      <c r="AO1327" s="83">
        <v>33.7704237907598</v>
      </c>
      <c r="AP1327" s="83">
        <v>276.53934464067203</v>
      </c>
    </row>
    <row r="1328" spans="1:42" x14ac:dyDescent="0.2">
      <c r="A1328" s="83" t="s">
        <v>406</v>
      </c>
      <c r="B1328" s="83">
        <v>2048</v>
      </c>
      <c r="C1328" s="83" t="s">
        <v>407</v>
      </c>
      <c r="D1328" s="83" t="s">
        <v>297</v>
      </c>
      <c r="E1328" s="83">
        <v>4522.7</v>
      </c>
      <c r="F1328" s="83">
        <v>0</v>
      </c>
      <c r="G1328" s="83">
        <v>0</v>
      </c>
      <c r="H1328" s="83">
        <v>2286</v>
      </c>
      <c r="I1328" s="83">
        <v>4439.1685027091899</v>
      </c>
      <c r="J1328" s="83">
        <v>494.84519999999998</v>
      </c>
      <c r="K1328" s="83">
        <v>11</v>
      </c>
      <c r="L1328" s="83">
        <v>11609.7597749833</v>
      </c>
      <c r="M1328" s="83">
        <v>1690.53363636364</v>
      </c>
      <c r="N1328" s="83">
        <v>0</v>
      </c>
      <c r="O1328" s="83">
        <v>0</v>
      </c>
      <c r="P1328" s="83">
        <v>2463.5326553229902</v>
      </c>
      <c r="Q1328" s="83">
        <v>0</v>
      </c>
      <c r="R1328" s="83">
        <v>1616.3</v>
      </c>
      <c r="S1328" s="83">
        <v>0</v>
      </c>
      <c r="T1328" s="83">
        <v>2662.13</v>
      </c>
      <c r="U1328" s="83">
        <v>43.2</v>
      </c>
      <c r="V1328" s="83">
        <v>260665.04735506201</v>
      </c>
      <c r="W1328" s="83">
        <v>42107.354879999999</v>
      </c>
      <c r="X1328" s="83">
        <v>0</v>
      </c>
      <c r="Y1328" s="83">
        <v>0</v>
      </c>
      <c r="Z1328" s="83">
        <v>0</v>
      </c>
      <c r="AA1328" s="83">
        <v>2460788.94806168</v>
      </c>
      <c r="AB1328" s="83">
        <v>58992141.358148299</v>
      </c>
      <c r="AC1328" s="83">
        <v>200253.59999999899</v>
      </c>
      <c r="AD1328" s="83">
        <v>0</v>
      </c>
      <c r="AE1328" s="83">
        <v>8771900.4117235206</v>
      </c>
      <c r="AF1328" s="83">
        <v>36124860.014880002</v>
      </c>
      <c r="AG1328" s="83">
        <v>0</v>
      </c>
      <c r="AH1328" s="83">
        <v>75450.129304984395</v>
      </c>
      <c r="AI1328" s="83">
        <v>8460429.2305819299</v>
      </c>
      <c r="AJ1328" s="83">
        <v>0</v>
      </c>
      <c r="AK1328" s="83">
        <v>1688774.2468950099</v>
      </c>
      <c r="AL1328" s="83">
        <v>0</v>
      </c>
      <c r="AM1328" s="83">
        <v>0</v>
      </c>
      <c r="AN1328" s="83">
        <v>117077370.34183</v>
      </c>
      <c r="AO1328" s="83">
        <v>21.3032878320411</v>
      </c>
      <c r="AP1328" s="83">
        <v>181.959056390162</v>
      </c>
    </row>
    <row r="1329" spans="1:42" x14ac:dyDescent="0.2">
      <c r="A1329" s="83" t="s">
        <v>406</v>
      </c>
      <c r="B1329" s="83">
        <v>2050</v>
      </c>
      <c r="C1329" s="83" t="s">
        <v>407</v>
      </c>
      <c r="D1329" s="83" t="s">
        <v>297</v>
      </c>
      <c r="E1329" s="83">
        <v>4522.7</v>
      </c>
      <c r="F1329" s="83">
        <v>0</v>
      </c>
      <c r="G1329" s="83">
        <v>0</v>
      </c>
      <c r="H1329" s="83">
        <v>1330.7036527907901</v>
      </c>
      <c r="I1329" s="83">
        <v>4534.1685027091899</v>
      </c>
      <c r="J1329" s="83">
        <v>494.84519999999998</v>
      </c>
      <c r="K1329" s="83">
        <v>11</v>
      </c>
      <c r="L1329" s="83">
        <v>11609.7597749833</v>
      </c>
      <c r="M1329" s="83">
        <v>1943.22363636363</v>
      </c>
      <c r="N1329" s="83">
        <v>0</v>
      </c>
      <c r="O1329" s="83">
        <v>0</v>
      </c>
      <c r="P1329" s="83">
        <v>1220.01843555191</v>
      </c>
      <c r="Q1329" s="83">
        <v>0</v>
      </c>
      <c r="R1329" s="83">
        <v>1616.3</v>
      </c>
      <c r="S1329" s="83">
        <v>0</v>
      </c>
      <c r="T1329" s="83">
        <v>2662.13</v>
      </c>
      <c r="U1329" s="83">
        <v>23.4</v>
      </c>
      <c r="V1329" s="83">
        <v>53754.2703877608</v>
      </c>
      <c r="W1329" s="83">
        <v>42107.354879999999</v>
      </c>
      <c r="X1329" s="83">
        <v>0</v>
      </c>
      <c r="Y1329" s="83">
        <v>0</v>
      </c>
      <c r="Z1329" s="83">
        <v>0</v>
      </c>
      <c r="AA1329" s="83">
        <v>2828611.71473744</v>
      </c>
      <c r="AB1329" s="83">
        <v>53617585.351215899</v>
      </c>
      <c r="AC1329" s="83">
        <v>116569.639984473</v>
      </c>
      <c r="AD1329" s="83">
        <v>0</v>
      </c>
      <c r="AE1329" s="83">
        <v>8771900.4117235206</v>
      </c>
      <c r="AF1329" s="83">
        <v>36124860.014880002</v>
      </c>
      <c r="AG1329" s="83">
        <v>0</v>
      </c>
      <c r="AH1329" s="83">
        <v>11235.3146066304</v>
      </c>
      <c r="AI1329" s="83">
        <v>8567775.0872889496</v>
      </c>
      <c r="AJ1329" s="83">
        <v>0</v>
      </c>
      <c r="AK1329" s="83">
        <v>1739053.0888430299</v>
      </c>
      <c r="AL1329" s="83">
        <v>0</v>
      </c>
      <c r="AM1329" s="83">
        <v>0</v>
      </c>
      <c r="AN1329" s="83">
        <v>111873452.248547</v>
      </c>
      <c r="AO1329" s="83">
        <v>19.300955770283899</v>
      </c>
      <c r="AP1329" s="83">
        <v>172.52489650004901</v>
      </c>
    </row>
    <row r="1330" spans="1:42" x14ac:dyDescent="0.2">
      <c r="A1330" s="83" t="s">
        <v>408</v>
      </c>
      <c r="B1330" s="83">
        <v>2020</v>
      </c>
      <c r="C1330" s="83" t="s">
        <v>409</v>
      </c>
      <c r="D1330" s="83" t="s">
        <v>297</v>
      </c>
      <c r="E1330" s="83">
        <v>0</v>
      </c>
      <c r="F1330" s="83">
        <v>1547</v>
      </c>
      <c r="G1330" s="83">
        <v>0</v>
      </c>
      <c r="H1330" s="83">
        <v>691.6</v>
      </c>
      <c r="I1330" s="83">
        <v>0</v>
      </c>
      <c r="J1330" s="83">
        <v>0</v>
      </c>
      <c r="K1330" s="83">
        <v>0</v>
      </c>
      <c r="L1330" s="83">
        <v>0</v>
      </c>
      <c r="M1330" s="83">
        <v>4.8427272727272603</v>
      </c>
      <c r="N1330" s="83">
        <v>0</v>
      </c>
      <c r="O1330" s="83">
        <v>0</v>
      </c>
      <c r="P1330" s="83">
        <v>0</v>
      </c>
      <c r="Q1330" s="83">
        <v>0</v>
      </c>
      <c r="R1330" s="83">
        <v>0</v>
      </c>
      <c r="S1330" s="83">
        <v>0</v>
      </c>
      <c r="T1330" s="83">
        <v>754.5</v>
      </c>
      <c r="U1330" s="83">
        <v>0</v>
      </c>
      <c r="V1330" s="83">
        <v>0</v>
      </c>
      <c r="W1330" s="83">
        <v>0</v>
      </c>
      <c r="X1330" s="83">
        <v>0</v>
      </c>
      <c r="Y1330" s="83">
        <v>1632064.9153730799</v>
      </c>
      <c r="Z1330" s="83">
        <v>0</v>
      </c>
      <c r="AA1330" s="83">
        <v>7042.2524493999999</v>
      </c>
      <c r="AB1330" s="83">
        <v>0</v>
      </c>
      <c r="AC1330" s="83">
        <v>60584.160000000003</v>
      </c>
      <c r="AD1330" s="83">
        <v>0</v>
      </c>
      <c r="AE1330" s="83">
        <v>2549208.93174482</v>
      </c>
      <c r="AF1330" s="83">
        <v>0</v>
      </c>
      <c r="AG1330" s="83">
        <v>0</v>
      </c>
      <c r="AH1330" s="83">
        <v>0</v>
      </c>
      <c r="AI1330" s="83">
        <v>0</v>
      </c>
      <c r="AJ1330" s="83">
        <v>0</v>
      </c>
      <c r="AK1330" s="83">
        <v>0</v>
      </c>
      <c r="AL1330" s="83">
        <v>0</v>
      </c>
      <c r="AM1330" s="83">
        <v>0</v>
      </c>
      <c r="AN1330" s="83">
        <v>4248900.2595673101</v>
      </c>
      <c r="AO1330" s="83">
        <v>1.89449786948068</v>
      </c>
      <c r="AP1330" s="83">
        <v>445.87958147871501</v>
      </c>
    </row>
    <row r="1331" spans="1:42" x14ac:dyDescent="0.2">
      <c r="A1331" s="83" t="s">
        <v>408</v>
      </c>
      <c r="B1331" s="83">
        <v>2022</v>
      </c>
      <c r="C1331" s="83" t="s">
        <v>409</v>
      </c>
      <c r="D1331" s="83" t="s">
        <v>297</v>
      </c>
      <c r="E1331" s="83">
        <v>0</v>
      </c>
      <c r="F1331" s="83">
        <v>1547</v>
      </c>
      <c r="G1331" s="83">
        <v>0</v>
      </c>
      <c r="H1331" s="83">
        <v>691.6</v>
      </c>
      <c r="I1331" s="83">
        <v>0</v>
      </c>
      <c r="J1331" s="83">
        <v>0</v>
      </c>
      <c r="K1331" s="83">
        <v>0</v>
      </c>
      <c r="L1331" s="83">
        <v>0</v>
      </c>
      <c r="M1331" s="83">
        <v>4.8427272727272603</v>
      </c>
      <c r="N1331" s="83">
        <v>0</v>
      </c>
      <c r="O1331" s="83">
        <v>0</v>
      </c>
      <c r="P1331" s="83">
        <v>0</v>
      </c>
      <c r="Q1331" s="83">
        <v>0</v>
      </c>
      <c r="R1331" s="83">
        <v>0</v>
      </c>
      <c r="S1331" s="83">
        <v>0</v>
      </c>
      <c r="T1331" s="83">
        <v>754.5</v>
      </c>
      <c r="U1331" s="83">
        <v>0</v>
      </c>
      <c r="V1331" s="83">
        <v>0</v>
      </c>
      <c r="W1331" s="83">
        <v>0</v>
      </c>
      <c r="X1331" s="83">
        <v>0</v>
      </c>
      <c r="Y1331" s="83">
        <v>2819742.15737508</v>
      </c>
      <c r="Z1331" s="83">
        <v>0</v>
      </c>
      <c r="AA1331" s="83">
        <v>7042.2524493999999</v>
      </c>
      <c r="AB1331" s="83">
        <v>0</v>
      </c>
      <c r="AC1331" s="83">
        <v>74170.382222222193</v>
      </c>
      <c r="AD1331" s="83">
        <v>0</v>
      </c>
      <c r="AE1331" s="83">
        <v>2548451.37860465</v>
      </c>
      <c r="AF1331" s="83">
        <v>0</v>
      </c>
      <c r="AG1331" s="83">
        <v>0</v>
      </c>
      <c r="AH1331" s="83">
        <v>0</v>
      </c>
      <c r="AI1331" s="83">
        <v>0</v>
      </c>
      <c r="AJ1331" s="83">
        <v>0</v>
      </c>
      <c r="AK1331" s="83">
        <v>0</v>
      </c>
      <c r="AL1331" s="83">
        <v>0</v>
      </c>
      <c r="AM1331" s="83">
        <v>0</v>
      </c>
      <c r="AN1331" s="83">
        <v>5449406.1706513502</v>
      </c>
      <c r="AO1331" s="83">
        <v>3.2200181035927198</v>
      </c>
      <c r="AP1331" s="83">
        <v>590.89339329019697</v>
      </c>
    </row>
    <row r="1332" spans="1:42" x14ac:dyDescent="0.2">
      <c r="A1332" s="83" t="s">
        <v>408</v>
      </c>
      <c r="B1332" s="83">
        <v>2024</v>
      </c>
      <c r="C1332" s="83" t="s">
        <v>409</v>
      </c>
      <c r="D1332" s="83" t="s">
        <v>297</v>
      </c>
      <c r="E1332" s="83">
        <v>0</v>
      </c>
      <c r="F1332" s="83">
        <v>609</v>
      </c>
      <c r="G1332" s="83">
        <v>0</v>
      </c>
      <c r="H1332" s="83">
        <v>691.6</v>
      </c>
      <c r="I1332" s="83">
        <v>0</v>
      </c>
      <c r="J1332" s="83">
        <v>0</v>
      </c>
      <c r="K1332" s="83">
        <v>0</v>
      </c>
      <c r="L1332" s="83">
        <v>0</v>
      </c>
      <c r="M1332" s="83">
        <v>4.8427272727272603</v>
      </c>
      <c r="N1332" s="83">
        <v>0</v>
      </c>
      <c r="O1332" s="83">
        <v>0</v>
      </c>
      <c r="P1332" s="83">
        <v>0</v>
      </c>
      <c r="Q1332" s="83">
        <v>0</v>
      </c>
      <c r="R1332" s="83">
        <v>0</v>
      </c>
      <c r="S1332" s="83">
        <v>0</v>
      </c>
      <c r="T1332" s="83">
        <v>771.5</v>
      </c>
      <c r="U1332" s="83">
        <v>0</v>
      </c>
      <c r="V1332" s="83">
        <v>0</v>
      </c>
      <c r="W1332" s="83">
        <v>0</v>
      </c>
      <c r="X1332" s="83">
        <v>0</v>
      </c>
      <c r="Y1332" s="83">
        <v>1837525.8515999999</v>
      </c>
      <c r="Z1332" s="83">
        <v>0</v>
      </c>
      <c r="AA1332" s="83">
        <v>7042.2524493999999</v>
      </c>
      <c r="AB1332" s="83">
        <v>0</v>
      </c>
      <c r="AC1332" s="83">
        <v>60584.160000000003</v>
      </c>
      <c r="AD1332" s="83">
        <v>0</v>
      </c>
      <c r="AE1332" s="83">
        <v>2623733.0366950501</v>
      </c>
      <c r="AF1332" s="83">
        <v>0</v>
      </c>
      <c r="AG1332" s="83">
        <v>0</v>
      </c>
      <c r="AH1332" s="83">
        <v>0</v>
      </c>
      <c r="AI1332" s="83">
        <v>0</v>
      </c>
      <c r="AJ1332" s="83">
        <v>0</v>
      </c>
      <c r="AK1332" s="83">
        <v>0</v>
      </c>
      <c r="AL1332" s="83">
        <v>0</v>
      </c>
      <c r="AM1332" s="83">
        <v>0</v>
      </c>
      <c r="AN1332" s="83">
        <v>4528885.3007444497</v>
      </c>
      <c r="AO1332" s="83">
        <v>2.0879570573995201</v>
      </c>
      <c r="AP1332" s="83">
        <v>461.03111886191999</v>
      </c>
    </row>
    <row r="1333" spans="1:42" x14ac:dyDescent="0.2">
      <c r="A1333" s="83" t="s">
        <v>408</v>
      </c>
      <c r="B1333" s="83">
        <v>2026</v>
      </c>
      <c r="C1333" s="83" t="s">
        <v>409</v>
      </c>
      <c r="D1333" s="83" t="s">
        <v>297</v>
      </c>
      <c r="E1333" s="83">
        <v>0</v>
      </c>
      <c r="F1333" s="83">
        <v>609</v>
      </c>
      <c r="G1333" s="83">
        <v>0</v>
      </c>
      <c r="H1333" s="83">
        <v>691.6</v>
      </c>
      <c r="I1333" s="83">
        <v>490.88492307692297</v>
      </c>
      <c r="J1333" s="83">
        <v>0</v>
      </c>
      <c r="K1333" s="83">
        <v>0</v>
      </c>
      <c r="L1333" s="83">
        <v>0</v>
      </c>
      <c r="M1333" s="83">
        <v>4.8427272727272603</v>
      </c>
      <c r="N1333" s="83">
        <v>0</v>
      </c>
      <c r="O1333" s="83">
        <v>0</v>
      </c>
      <c r="P1333" s="83">
        <v>98.106057498617503</v>
      </c>
      <c r="Q1333" s="83">
        <v>0</v>
      </c>
      <c r="R1333" s="83">
        <v>0</v>
      </c>
      <c r="S1333" s="83">
        <v>0</v>
      </c>
      <c r="T1333" s="83">
        <v>771.5</v>
      </c>
      <c r="U1333" s="83">
        <v>0</v>
      </c>
      <c r="V1333" s="83">
        <v>205347.30770863601</v>
      </c>
      <c r="W1333" s="83">
        <v>0</v>
      </c>
      <c r="X1333" s="83">
        <v>0</v>
      </c>
      <c r="Y1333" s="83">
        <v>2517574.2318000002</v>
      </c>
      <c r="Z1333" s="83">
        <v>0</v>
      </c>
      <c r="AA1333" s="83">
        <v>7042.2524493999999</v>
      </c>
      <c r="AB1333" s="83">
        <v>0</v>
      </c>
      <c r="AC1333" s="83">
        <v>60584.160000000003</v>
      </c>
      <c r="AD1333" s="83">
        <v>0</v>
      </c>
      <c r="AE1333" s="83">
        <v>2627020.05917376</v>
      </c>
      <c r="AF1333" s="83">
        <v>0</v>
      </c>
      <c r="AG1333" s="83">
        <v>0</v>
      </c>
      <c r="AH1333" s="83">
        <v>0</v>
      </c>
      <c r="AI1333" s="83">
        <v>1009290.39130914</v>
      </c>
      <c r="AJ1333" s="83">
        <v>0</v>
      </c>
      <c r="AK1333" s="83">
        <v>0</v>
      </c>
      <c r="AL1333" s="83">
        <v>0</v>
      </c>
      <c r="AM1333" s="83">
        <v>0</v>
      </c>
      <c r="AN1333" s="83">
        <v>6426858.4024409298</v>
      </c>
      <c r="AO1333" s="83">
        <v>2.8492148750409498</v>
      </c>
      <c r="AP1333" s="83">
        <v>443.32933707685498</v>
      </c>
    </row>
    <row r="1334" spans="1:42" x14ac:dyDescent="0.2">
      <c r="A1334" s="83" t="s">
        <v>408</v>
      </c>
      <c r="B1334" s="83">
        <v>2028</v>
      </c>
      <c r="C1334" s="83" t="s">
        <v>409</v>
      </c>
      <c r="D1334" s="83" t="s">
        <v>297</v>
      </c>
      <c r="E1334" s="83">
        <v>0</v>
      </c>
      <c r="F1334" s="83">
        <v>475</v>
      </c>
      <c r="G1334" s="83">
        <v>0</v>
      </c>
      <c r="H1334" s="83">
        <v>691.6</v>
      </c>
      <c r="I1334" s="83">
        <v>490.88492307692297</v>
      </c>
      <c r="J1334" s="83">
        <v>0</v>
      </c>
      <c r="K1334" s="83">
        <v>0</v>
      </c>
      <c r="L1334" s="83">
        <v>0</v>
      </c>
      <c r="M1334" s="83">
        <v>4.8427272727272603</v>
      </c>
      <c r="N1334" s="83">
        <v>0</v>
      </c>
      <c r="O1334" s="83">
        <v>0</v>
      </c>
      <c r="P1334" s="83">
        <v>100.691397934321</v>
      </c>
      <c r="Q1334" s="83">
        <v>0</v>
      </c>
      <c r="R1334" s="83">
        <v>0</v>
      </c>
      <c r="S1334" s="83">
        <v>0</v>
      </c>
      <c r="T1334" s="83">
        <v>771.5</v>
      </c>
      <c r="U1334" s="83">
        <v>0</v>
      </c>
      <c r="V1334" s="83">
        <v>475.70264016954599</v>
      </c>
      <c r="W1334" s="83">
        <v>0</v>
      </c>
      <c r="X1334" s="83">
        <v>0</v>
      </c>
      <c r="Y1334" s="83">
        <v>2228553.9246108201</v>
      </c>
      <c r="Z1334" s="83">
        <v>0</v>
      </c>
      <c r="AA1334" s="83">
        <v>7042.2524493999999</v>
      </c>
      <c r="AB1334" s="83">
        <v>0</v>
      </c>
      <c r="AC1334" s="83">
        <v>60584.160000000003</v>
      </c>
      <c r="AD1334" s="83">
        <v>0</v>
      </c>
      <c r="AE1334" s="83">
        <v>2627020.05917376</v>
      </c>
      <c r="AF1334" s="83">
        <v>0</v>
      </c>
      <c r="AG1334" s="83">
        <v>0</v>
      </c>
      <c r="AH1334" s="83">
        <v>0</v>
      </c>
      <c r="AI1334" s="83">
        <v>1156286.55939155</v>
      </c>
      <c r="AJ1334" s="83">
        <v>0</v>
      </c>
      <c r="AK1334" s="83">
        <v>0</v>
      </c>
      <c r="AL1334" s="83">
        <v>0</v>
      </c>
      <c r="AM1334" s="83">
        <v>0</v>
      </c>
      <c r="AN1334" s="83">
        <v>6079962.6582656996</v>
      </c>
      <c r="AO1334" s="83">
        <v>2.5107858496869602</v>
      </c>
      <c r="AP1334" s="83">
        <v>412.96073525608699</v>
      </c>
    </row>
    <row r="1335" spans="1:42" x14ac:dyDescent="0.2">
      <c r="A1335" s="83" t="s">
        <v>408</v>
      </c>
      <c r="B1335" s="83">
        <v>2030</v>
      </c>
      <c r="C1335" s="83" t="s">
        <v>409</v>
      </c>
      <c r="D1335" s="83" t="s">
        <v>297</v>
      </c>
      <c r="E1335" s="83">
        <v>0</v>
      </c>
      <c r="F1335" s="83">
        <v>341</v>
      </c>
      <c r="G1335" s="83">
        <v>0</v>
      </c>
      <c r="H1335" s="83">
        <v>691.6</v>
      </c>
      <c r="I1335" s="83">
        <v>490.88492307692297</v>
      </c>
      <c r="J1335" s="83">
        <v>0</v>
      </c>
      <c r="K1335" s="83">
        <v>0</v>
      </c>
      <c r="L1335" s="83">
        <v>0</v>
      </c>
      <c r="M1335" s="83">
        <v>5.0818181818181696</v>
      </c>
      <c r="N1335" s="83">
        <v>0</v>
      </c>
      <c r="O1335" s="83">
        <v>0</v>
      </c>
      <c r="P1335" s="83">
        <v>101.275359921995</v>
      </c>
      <c r="Q1335" s="83">
        <v>0</v>
      </c>
      <c r="R1335" s="83">
        <v>0</v>
      </c>
      <c r="S1335" s="83">
        <v>0</v>
      </c>
      <c r="T1335" s="83">
        <v>771.5</v>
      </c>
      <c r="U1335" s="83">
        <v>0</v>
      </c>
      <c r="V1335" s="83">
        <v>153.13702029727401</v>
      </c>
      <c r="W1335" s="83">
        <v>0</v>
      </c>
      <c r="X1335" s="83">
        <v>0</v>
      </c>
      <c r="Y1335" s="83">
        <v>1318076.65704</v>
      </c>
      <c r="Z1335" s="83">
        <v>0</v>
      </c>
      <c r="AA1335" s="83">
        <v>7389.9363979999998</v>
      </c>
      <c r="AB1335" s="83">
        <v>0</v>
      </c>
      <c r="AC1335" s="83">
        <v>60584.160000000003</v>
      </c>
      <c r="AD1335" s="83">
        <v>0</v>
      </c>
      <c r="AE1335" s="83">
        <v>2627020.05917376</v>
      </c>
      <c r="AF1335" s="83">
        <v>0</v>
      </c>
      <c r="AG1335" s="83">
        <v>0</v>
      </c>
      <c r="AH1335" s="83">
        <v>0</v>
      </c>
      <c r="AI1335" s="83">
        <v>1140220.50881988</v>
      </c>
      <c r="AJ1335" s="83">
        <v>0</v>
      </c>
      <c r="AK1335" s="83">
        <v>0</v>
      </c>
      <c r="AL1335" s="83">
        <v>0</v>
      </c>
      <c r="AM1335" s="83">
        <v>0</v>
      </c>
      <c r="AN1335" s="83">
        <v>5153444.4584519304</v>
      </c>
      <c r="AO1335" s="83">
        <v>1.50034690491388</v>
      </c>
      <c r="AP1335" s="83">
        <v>291.13477733387299</v>
      </c>
    </row>
    <row r="1336" spans="1:42" x14ac:dyDescent="0.2">
      <c r="A1336" s="83" t="s">
        <v>408</v>
      </c>
      <c r="B1336" s="83">
        <v>2032</v>
      </c>
      <c r="C1336" s="83" t="s">
        <v>409</v>
      </c>
      <c r="D1336" s="83" t="s">
        <v>297</v>
      </c>
      <c r="E1336" s="83">
        <v>0</v>
      </c>
      <c r="F1336" s="83">
        <v>341</v>
      </c>
      <c r="G1336" s="83">
        <v>0</v>
      </c>
      <c r="H1336" s="83">
        <v>691.6</v>
      </c>
      <c r="I1336" s="83">
        <v>490.88492307692297</v>
      </c>
      <c r="J1336" s="83">
        <v>0</v>
      </c>
      <c r="K1336" s="83">
        <v>0</v>
      </c>
      <c r="L1336" s="83">
        <v>0</v>
      </c>
      <c r="M1336" s="83">
        <v>6.6136363636363598</v>
      </c>
      <c r="N1336" s="83">
        <v>0</v>
      </c>
      <c r="O1336" s="83">
        <v>0</v>
      </c>
      <c r="P1336" s="83">
        <v>101.387054319702</v>
      </c>
      <c r="Q1336" s="83">
        <v>0</v>
      </c>
      <c r="R1336" s="83">
        <v>0</v>
      </c>
      <c r="S1336" s="83">
        <v>0</v>
      </c>
      <c r="T1336" s="83">
        <v>771.5</v>
      </c>
      <c r="U1336" s="83">
        <v>0</v>
      </c>
      <c r="V1336" s="83">
        <v>60.706493242185601</v>
      </c>
      <c r="W1336" s="83">
        <v>0</v>
      </c>
      <c r="X1336" s="83">
        <v>0</v>
      </c>
      <c r="Y1336" s="83">
        <v>769436.7648</v>
      </c>
      <c r="Z1336" s="83">
        <v>0</v>
      </c>
      <c r="AA1336" s="83">
        <v>9617.4932549999994</v>
      </c>
      <c r="AB1336" s="83">
        <v>0</v>
      </c>
      <c r="AC1336" s="83">
        <v>60584.160000000003</v>
      </c>
      <c r="AD1336" s="83">
        <v>0</v>
      </c>
      <c r="AE1336" s="83">
        <v>2627020.05917376</v>
      </c>
      <c r="AF1336" s="83">
        <v>0</v>
      </c>
      <c r="AG1336" s="83">
        <v>0</v>
      </c>
      <c r="AH1336" s="83">
        <v>0</v>
      </c>
      <c r="AI1336" s="83">
        <v>1124271.72869034</v>
      </c>
      <c r="AJ1336" s="83">
        <v>0</v>
      </c>
      <c r="AK1336" s="83">
        <v>0</v>
      </c>
      <c r="AL1336" s="83">
        <v>0</v>
      </c>
      <c r="AM1336" s="83">
        <v>0</v>
      </c>
      <c r="AN1336" s="83">
        <v>4590990.9124123398</v>
      </c>
      <c r="AO1336" s="83">
        <v>0.90386561407055999</v>
      </c>
      <c r="AP1336" s="83">
        <v>196.878110045228</v>
      </c>
    </row>
    <row r="1337" spans="1:42" x14ac:dyDescent="0.2">
      <c r="A1337" s="83" t="s">
        <v>408</v>
      </c>
      <c r="B1337" s="83">
        <v>2034</v>
      </c>
      <c r="C1337" s="83" t="s">
        <v>409</v>
      </c>
      <c r="D1337" s="83" t="s">
        <v>297</v>
      </c>
      <c r="E1337" s="83">
        <v>0</v>
      </c>
      <c r="F1337" s="83">
        <v>341</v>
      </c>
      <c r="G1337" s="83">
        <v>0</v>
      </c>
      <c r="H1337" s="83">
        <v>691.6</v>
      </c>
      <c r="I1337" s="83">
        <v>490.88492307692297</v>
      </c>
      <c r="J1337" s="83">
        <v>0</v>
      </c>
      <c r="K1337" s="83">
        <v>0</v>
      </c>
      <c r="L1337" s="83">
        <v>0</v>
      </c>
      <c r="M1337" s="83">
        <v>9.0390909090909108</v>
      </c>
      <c r="N1337" s="83">
        <v>0</v>
      </c>
      <c r="O1337" s="83">
        <v>0</v>
      </c>
      <c r="P1337" s="83">
        <v>101.679171609702</v>
      </c>
      <c r="Q1337" s="83">
        <v>0</v>
      </c>
      <c r="R1337" s="83">
        <v>0</v>
      </c>
      <c r="S1337" s="83">
        <v>0</v>
      </c>
      <c r="T1337" s="83">
        <v>771.5</v>
      </c>
      <c r="U1337" s="83">
        <v>0</v>
      </c>
      <c r="V1337" s="83">
        <v>129456.706948925</v>
      </c>
      <c r="W1337" s="83">
        <v>0</v>
      </c>
      <c r="X1337" s="83">
        <v>0</v>
      </c>
      <c r="Y1337" s="83">
        <v>769436.7648</v>
      </c>
      <c r="Z1337" s="83">
        <v>0</v>
      </c>
      <c r="AA1337" s="83">
        <v>13144.5684446</v>
      </c>
      <c r="AB1337" s="83">
        <v>0</v>
      </c>
      <c r="AC1337" s="83">
        <v>60584.160000000003</v>
      </c>
      <c r="AD1337" s="83">
        <v>0</v>
      </c>
      <c r="AE1337" s="83">
        <v>2627020.05917376</v>
      </c>
      <c r="AF1337" s="83">
        <v>0</v>
      </c>
      <c r="AG1337" s="83">
        <v>0</v>
      </c>
      <c r="AH1337" s="83">
        <v>0</v>
      </c>
      <c r="AI1337" s="83">
        <v>1108674.7598871901</v>
      </c>
      <c r="AJ1337" s="83">
        <v>0</v>
      </c>
      <c r="AK1337" s="83">
        <v>0</v>
      </c>
      <c r="AL1337" s="83">
        <v>0</v>
      </c>
      <c r="AM1337" s="83">
        <v>0</v>
      </c>
      <c r="AN1337" s="83">
        <v>4708317.0192544702</v>
      </c>
      <c r="AO1337" s="83">
        <v>0.90386561407055999</v>
      </c>
      <c r="AP1337" s="83">
        <v>191.97212302702499</v>
      </c>
    </row>
    <row r="1338" spans="1:42" x14ac:dyDescent="0.2">
      <c r="A1338" s="83" t="s">
        <v>408</v>
      </c>
      <c r="B1338" s="83">
        <v>2036</v>
      </c>
      <c r="C1338" s="83" t="s">
        <v>409</v>
      </c>
      <c r="D1338" s="83" t="s">
        <v>297</v>
      </c>
      <c r="E1338" s="83">
        <v>0</v>
      </c>
      <c r="F1338" s="83">
        <v>341</v>
      </c>
      <c r="G1338" s="83">
        <v>0</v>
      </c>
      <c r="H1338" s="83">
        <v>691.6</v>
      </c>
      <c r="I1338" s="83">
        <v>490.88492307692297</v>
      </c>
      <c r="J1338" s="83">
        <v>0</v>
      </c>
      <c r="K1338" s="83">
        <v>0</v>
      </c>
      <c r="L1338" s="83">
        <v>0</v>
      </c>
      <c r="M1338" s="83">
        <v>12.347272727272699</v>
      </c>
      <c r="N1338" s="83">
        <v>0</v>
      </c>
      <c r="O1338" s="83">
        <v>0</v>
      </c>
      <c r="P1338" s="83">
        <v>247.22162092603401</v>
      </c>
      <c r="Q1338" s="83">
        <v>0</v>
      </c>
      <c r="R1338" s="83">
        <v>0</v>
      </c>
      <c r="S1338" s="83">
        <v>0</v>
      </c>
      <c r="T1338" s="83">
        <v>771.5</v>
      </c>
      <c r="U1338" s="83">
        <v>0</v>
      </c>
      <c r="V1338" s="83">
        <v>244080.83142375399</v>
      </c>
      <c r="W1338" s="83">
        <v>0</v>
      </c>
      <c r="X1338" s="83">
        <v>0</v>
      </c>
      <c r="Y1338" s="83">
        <v>982888.57920000004</v>
      </c>
      <c r="Z1338" s="83">
        <v>0</v>
      </c>
      <c r="AA1338" s="83">
        <v>17955.2980604</v>
      </c>
      <c r="AB1338" s="83">
        <v>0</v>
      </c>
      <c r="AC1338" s="83">
        <v>60584.160000000003</v>
      </c>
      <c r="AD1338" s="83">
        <v>0</v>
      </c>
      <c r="AE1338" s="83">
        <v>2627020.05917376</v>
      </c>
      <c r="AF1338" s="83">
        <v>0</v>
      </c>
      <c r="AG1338" s="83">
        <v>0</v>
      </c>
      <c r="AH1338" s="83">
        <v>0</v>
      </c>
      <c r="AI1338" s="83">
        <v>1093195.06152617</v>
      </c>
      <c r="AJ1338" s="83">
        <v>0</v>
      </c>
      <c r="AK1338" s="83">
        <v>0</v>
      </c>
      <c r="AL1338" s="83">
        <v>0</v>
      </c>
      <c r="AM1338" s="83">
        <v>0</v>
      </c>
      <c r="AN1338" s="83">
        <v>5025723.9893840803</v>
      </c>
      <c r="AO1338" s="83">
        <v>1.13593042668624</v>
      </c>
      <c r="AP1338" s="83">
        <v>226.02324144455201</v>
      </c>
    </row>
    <row r="1339" spans="1:42" x14ac:dyDescent="0.2">
      <c r="A1339" s="83" t="s">
        <v>408</v>
      </c>
      <c r="B1339" s="83">
        <v>2038</v>
      </c>
      <c r="C1339" s="83" t="s">
        <v>409</v>
      </c>
      <c r="D1339" s="83" t="s">
        <v>297</v>
      </c>
      <c r="E1339" s="83">
        <v>0</v>
      </c>
      <c r="F1339" s="83">
        <v>341</v>
      </c>
      <c r="G1339" s="83">
        <v>0</v>
      </c>
      <c r="H1339" s="83">
        <v>691.6</v>
      </c>
      <c r="I1339" s="83">
        <v>490.88492307692297</v>
      </c>
      <c r="J1339" s="83">
        <v>0</v>
      </c>
      <c r="K1339" s="83">
        <v>0</v>
      </c>
      <c r="L1339" s="83">
        <v>0</v>
      </c>
      <c r="M1339" s="83">
        <v>16.937272727272699</v>
      </c>
      <c r="N1339" s="83">
        <v>0</v>
      </c>
      <c r="O1339" s="83">
        <v>0</v>
      </c>
      <c r="P1339" s="83">
        <v>247.53913067965601</v>
      </c>
      <c r="Q1339" s="83">
        <v>0</v>
      </c>
      <c r="R1339" s="83">
        <v>0</v>
      </c>
      <c r="S1339" s="83">
        <v>0</v>
      </c>
      <c r="T1339" s="83">
        <v>771.5</v>
      </c>
      <c r="U1339" s="83">
        <v>0</v>
      </c>
      <c r="V1339" s="83">
        <v>243145.75761715401</v>
      </c>
      <c r="W1339" s="83">
        <v>0</v>
      </c>
      <c r="X1339" s="83">
        <v>0</v>
      </c>
      <c r="Y1339" s="83">
        <v>398243.26079999999</v>
      </c>
      <c r="Z1339" s="83">
        <v>0</v>
      </c>
      <c r="AA1339" s="83">
        <v>24630.036678199998</v>
      </c>
      <c r="AB1339" s="83">
        <v>0</v>
      </c>
      <c r="AC1339" s="83">
        <v>60584.160000000003</v>
      </c>
      <c r="AD1339" s="83">
        <v>0</v>
      </c>
      <c r="AE1339" s="83">
        <v>2627020.05917376</v>
      </c>
      <c r="AF1339" s="83">
        <v>0</v>
      </c>
      <c r="AG1339" s="83">
        <v>0</v>
      </c>
      <c r="AH1339" s="83">
        <v>0</v>
      </c>
      <c r="AI1339" s="83">
        <v>1077949.9040494</v>
      </c>
      <c r="AJ1339" s="83">
        <v>0</v>
      </c>
      <c r="AK1339" s="83">
        <v>0</v>
      </c>
      <c r="AL1339" s="83">
        <v>0</v>
      </c>
      <c r="AM1339" s="83">
        <v>0</v>
      </c>
      <c r="AN1339" s="83">
        <v>4431573.1783185098</v>
      </c>
      <c r="AO1339" s="83">
        <v>0.50030403652176003</v>
      </c>
      <c r="AP1339" s="83">
        <v>112.89535710918599</v>
      </c>
    </row>
    <row r="1340" spans="1:42" x14ac:dyDescent="0.2">
      <c r="A1340" s="83" t="s">
        <v>408</v>
      </c>
      <c r="B1340" s="83">
        <v>2040</v>
      </c>
      <c r="C1340" s="83" t="s">
        <v>409</v>
      </c>
      <c r="D1340" s="83" t="s">
        <v>297</v>
      </c>
      <c r="E1340" s="83">
        <v>0</v>
      </c>
      <c r="F1340" s="83">
        <v>225</v>
      </c>
      <c r="G1340" s="83">
        <v>0</v>
      </c>
      <c r="H1340" s="83">
        <v>691.6</v>
      </c>
      <c r="I1340" s="83">
        <v>490.88492307692297</v>
      </c>
      <c r="J1340" s="83">
        <v>0</v>
      </c>
      <c r="K1340" s="83">
        <v>0</v>
      </c>
      <c r="L1340" s="83">
        <v>0</v>
      </c>
      <c r="M1340" s="83">
        <v>23.321818181818099</v>
      </c>
      <c r="N1340" s="83">
        <v>0</v>
      </c>
      <c r="O1340" s="83">
        <v>0</v>
      </c>
      <c r="P1340" s="83">
        <v>247.67903398178601</v>
      </c>
      <c r="Q1340" s="83">
        <v>0</v>
      </c>
      <c r="R1340" s="83">
        <v>0</v>
      </c>
      <c r="S1340" s="83">
        <v>0</v>
      </c>
      <c r="T1340" s="83">
        <v>771.5</v>
      </c>
      <c r="U1340" s="83">
        <v>0</v>
      </c>
      <c r="V1340" s="83">
        <v>155514.34375570499</v>
      </c>
      <c r="W1340" s="83">
        <v>0</v>
      </c>
      <c r="X1340" s="83">
        <v>0</v>
      </c>
      <c r="Y1340" s="83">
        <v>262770.48</v>
      </c>
      <c r="Z1340" s="83">
        <v>0</v>
      </c>
      <c r="AA1340" s="83">
        <v>33914.3878988</v>
      </c>
      <c r="AB1340" s="83">
        <v>0</v>
      </c>
      <c r="AC1340" s="83">
        <v>60584.160000000003</v>
      </c>
      <c r="AD1340" s="83">
        <v>0</v>
      </c>
      <c r="AE1340" s="83">
        <v>2627020.05917376</v>
      </c>
      <c r="AF1340" s="83">
        <v>0</v>
      </c>
      <c r="AG1340" s="83">
        <v>0</v>
      </c>
      <c r="AH1340" s="83">
        <v>0</v>
      </c>
      <c r="AI1340" s="83">
        <v>1062822.0170147601</v>
      </c>
      <c r="AJ1340" s="83">
        <v>0</v>
      </c>
      <c r="AK1340" s="83">
        <v>0</v>
      </c>
      <c r="AL1340" s="83">
        <v>0</v>
      </c>
      <c r="AM1340" s="83">
        <v>0</v>
      </c>
      <c r="AN1340" s="83">
        <v>4202625.4478430199</v>
      </c>
      <c r="AO1340" s="83">
        <v>0.35338590790799901</v>
      </c>
      <c r="AP1340" s="83">
        <v>84.086938580113795</v>
      </c>
    </row>
    <row r="1341" spans="1:42" x14ac:dyDescent="0.2">
      <c r="A1341" s="83" t="s">
        <v>408</v>
      </c>
      <c r="B1341" s="83">
        <v>2042</v>
      </c>
      <c r="C1341" s="83" t="s">
        <v>409</v>
      </c>
      <c r="D1341" s="83" t="s">
        <v>297</v>
      </c>
      <c r="E1341" s="83">
        <v>0</v>
      </c>
      <c r="F1341" s="83">
        <v>225</v>
      </c>
      <c r="G1341" s="83">
        <v>0</v>
      </c>
      <c r="H1341" s="83">
        <v>691.6</v>
      </c>
      <c r="I1341" s="83">
        <v>490.88492307692297</v>
      </c>
      <c r="J1341" s="83">
        <v>0</v>
      </c>
      <c r="K1341" s="83">
        <v>0</v>
      </c>
      <c r="L1341" s="83">
        <v>0</v>
      </c>
      <c r="M1341" s="83">
        <v>31.695454545454499</v>
      </c>
      <c r="N1341" s="83">
        <v>0</v>
      </c>
      <c r="O1341" s="83">
        <v>0</v>
      </c>
      <c r="P1341" s="83">
        <v>149.91759434688899</v>
      </c>
      <c r="Q1341" s="83">
        <v>0</v>
      </c>
      <c r="R1341" s="83">
        <v>0</v>
      </c>
      <c r="S1341" s="83">
        <v>0</v>
      </c>
      <c r="T1341" s="83">
        <v>771.5</v>
      </c>
      <c r="U1341" s="83">
        <v>0</v>
      </c>
      <c r="V1341" s="83">
        <v>58989.215993063</v>
      </c>
      <c r="W1341" s="83">
        <v>0</v>
      </c>
      <c r="X1341" s="83">
        <v>0</v>
      </c>
      <c r="Y1341" s="83">
        <v>262770.48</v>
      </c>
      <c r="Z1341" s="83">
        <v>0</v>
      </c>
      <c r="AA1341" s="83">
        <v>46091.258052999998</v>
      </c>
      <c r="AB1341" s="83">
        <v>0</v>
      </c>
      <c r="AC1341" s="83">
        <v>60584.160000000003</v>
      </c>
      <c r="AD1341" s="83">
        <v>0</v>
      </c>
      <c r="AE1341" s="83">
        <v>2627020.05917376</v>
      </c>
      <c r="AF1341" s="83">
        <v>0</v>
      </c>
      <c r="AG1341" s="83">
        <v>0</v>
      </c>
      <c r="AH1341" s="83">
        <v>0</v>
      </c>
      <c r="AI1341" s="83">
        <v>1048045.94130652</v>
      </c>
      <c r="AJ1341" s="83">
        <v>0</v>
      </c>
      <c r="AK1341" s="83">
        <v>0</v>
      </c>
      <c r="AL1341" s="83">
        <v>0</v>
      </c>
      <c r="AM1341" s="83">
        <v>0</v>
      </c>
      <c r="AN1341" s="83">
        <v>4103501.1145263398</v>
      </c>
      <c r="AO1341" s="83">
        <v>0.35338590790799901</v>
      </c>
      <c r="AP1341" s="83">
        <v>86.118145955174199</v>
      </c>
    </row>
    <row r="1342" spans="1:42" x14ac:dyDescent="0.2">
      <c r="A1342" s="83" t="s">
        <v>408</v>
      </c>
      <c r="B1342" s="83">
        <v>2044</v>
      </c>
      <c r="C1342" s="83" t="s">
        <v>409</v>
      </c>
      <c r="D1342" s="83" t="s">
        <v>297</v>
      </c>
      <c r="E1342" s="83">
        <v>0</v>
      </c>
      <c r="F1342" s="83">
        <v>0</v>
      </c>
      <c r="G1342" s="83">
        <v>0</v>
      </c>
      <c r="H1342" s="83">
        <v>691.6</v>
      </c>
      <c r="I1342" s="83">
        <v>490.88492307692297</v>
      </c>
      <c r="J1342" s="83">
        <v>0</v>
      </c>
      <c r="K1342" s="83">
        <v>0</v>
      </c>
      <c r="L1342" s="83">
        <v>0</v>
      </c>
      <c r="M1342" s="83">
        <v>42.399090909090901</v>
      </c>
      <c r="N1342" s="83">
        <v>0</v>
      </c>
      <c r="O1342" s="83">
        <v>0</v>
      </c>
      <c r="P1342" s="83">
        <v>276.345686651937</v>
      </c>
      <c r="Q1342" s="83">
        <v>0</v>
      </c>
      <c r="R1342" s="83">
        <v>0</v>
      </c>
      <c r="S1342" s="83">
        <v>0</v>
      </c>
      <c r="T1342" s="83">
        <v>771.5</v>
      </c>
      <c r="U1342" s="83">
        <v>0</v>
      </c>
      <c r="V1342" s="83">
        <v>177783.35800629901</v>
      </c>
      <c r="W1342" s="83">
        <v>0</v>
      </c>
      <c r="X1342" s="83">
        <v>0</v>
      </c>
      <c r="Y1342" s="83">
        <v>0</v>
      </c>
      <c r="Z1342" s="83">
        <v>0</v>
      </c>
      <c r="AA1342" s="83">
        <v>61656.394215799999</v>
      </c>
      <c r="AB1342" s="83">
        <v>0</v>
      </c>
      <c r="AC1342" s="83">
        <v>60584.160000000003</v>
      </c>
      <c r="AD1342" s="83">
        <v>0</v>
      </c>
      <c r="AE1342" s="83">
        <v>2627020.05917376</v>
      </c>
      <c r="AF1342" s="83">
        <v>0</v>
      </c>
      <c r="AG1342" s="83">
        <v>0</v>
      </c>
      <c r="AH1342" s="83">
        <v>0</v>
      </c>
      <c r="AI1342" s="83">
        <v>1033387.13604039</v>
      </c>
      <c r="AJ1342" s="83">
        <v>0</v>
      </c>
      <c r="AK1342" s="83">
        <v>0</v>
      </c>
      <c r="AL1342" s="83">
        <v>0</v>
      </c>
      <c r="AM1342" s="83">
        <v>0</v>
      </c>
      <c r="AN1342" s="83">
        <v>3960431.10743625</v>
      </c>
      <c r="AO1342" s="83">
        <v>6.733396338E-2</v>
      </c>
      <c r="AP1342" s="83">
        <v>17.001675209946399</v>
      </c>
    </row>
    <row r="1343" spans="1:42" x14ac:dyDescent="0.2">
      <c r="A1343" s="83" t="s">
        <v>408</v>
      </c>
      <c r="B1343" s="83">
        <v>2046</v>
      </c>
      <c r="C1343" s="83" t="s">
        <v>409</v>
      </c>
      <c r="D1343" s="83" t="s">
        <v>297</v>
      </c>
      <c r="E1343" s="83">
        <v>0</v>
      </c>
      <c r="F1343" s="83">
        <v>0</v>
      </c>
      <c r="G1343" s="83">
        <v>0</v>
      </c>
      <c r="H1343" s="83">
        <v>691.6</v>
      </c>
      <c r="I1343" s="83">
        <v>490.88492307692297</v>
      </c>
      <c r="J1343" s="83">
        <v>1729.9413</v>
      </c>
      <c r="K1343" s="83">
        <v>0</v>
      </c>
      <c r="L1343" s="83">
        <v>0</v>
      </c>
      <c r="M1343" s="83">
        <v>55.482727272727203</v>
      </c>
      <c r="N1343" s="83">
        <v>0</v>
      </c>
      <c r="O1343" s="83">
        <v>0</v>
      </c>
      <c r="P1343" s="83">
        <v>795.58995437370697</v>
      </c>
      <c r="Q1343" s="83">
        <v>0</v>
      </c>
      <c r="R1343" s="83">
        <v>0</v>
      </c>
      <c r="S1343" s="83">
        <v>0</v>
      </c>
      <c r="T1343" s="83">
        <v>771.5</v>
      </c>
      <c r="U1343" s="83">
        <v>0</v>
      </c>
      <c r="V1343" s="83">
        <v>857490.85491554998</v>
      </c>
      <c r="W1343" s="83">
        <v>0</v>
      </c>
      <c r="X1343" s="83">
        <v>0</v>
      </c>
      <c r="Y1343" s="83">
        <v>0</v>
      </c>
      <c r="Z1343" s="83">
        <v>0</v>
      </c>
      <c r="AA1343" s="83">
        <v>80682.505958199996</v>
      </c>
      <c r="AB1343" s="83">
        <v>0</v>
      </c>
      <c r="AC1343" s="83">
        <v>60584.160000000003</v>
      </c>
      <c r="AD1343" s="83">
        <v>0</v>
      </c>
      <c r="AE1343" s="83">
        <v>2627020.05917376</v>
      </c>
      <c r="AF1343" s="83">
        <v>0</v>
      </c>
      <c r="AG1343" s="83">
        <v>0</v>
      </c>
      <c r="AH1343" s="83">
        <v>0</v>
      </c>
      <c r="AI1343" s="83">
        <v>1018962.87165853</v>
      </c>
      <c r="AJ1343" s="83">
        <v>0</v>
      </c>
      <c r="AK1343" s="83">
        <v>5952074.2285284996</v>
      </c>
      <c r="AL1343" s="83">
        <v>0</v>
      </c>
      <c r="AM1343" s="83">
        <v>0</v>
      </c>
      <c r="AN1343" s="83">
        <v>10596814.680234499</v>
      </c>
      <c r="AO1343" s="83">
        <v>6.733396338E-2</v>
      </c>
      <c r="AP1343" s="83">
        <v>6.3541701362007403</v>
      </c>
    </row>
    <row r="1344" spans="1:42" x14ac:dyDescent="0.2">
      <c r="A1344" s="83" t="s">
        <v>408</v>
      </c>
      <c r="B1344" s="83">
        <v>2048</v>
      </c>
      <c r="C1344" s="83" t="s">
        <v>409</v>
      </c>
      <c r="D1344" s="83" t="s">
        <v>297</v>
      </c>
      <c r="E1344" s="83">
        <v>0</v>
      </c>
      <c r="F1344" s="83">
        <v>0</v>
      </c>
      <c r="G1344" s="83">
        <v>0</v>
      </c>
      <c r="H1344" s="83">
        <v>691.6</v>
      </c>
      <c r="I1344" s="83">
        <v>490.88492307692297</v>
      </c>
      <c r="J1344" s="83">
        <v>1729.9413</v>
      </c>
      <c r="K1344" s="83">
        <v>0</v>
      </c>
      <c r="L1344" s="83">
        <v>0</v>
      </c>
      <c r="M1344" s="83">
        <v>70.648181818181797</v>
      </c>
      <c r="N1344" s="83">
        <v>0</v>
      </c>
      <c r="O1344" s="83">
        <v>0</v>
      </c>
      <c r="P1344" s="83">
        <v>795.47825997599898</v>
      </c>
      <c r="Q1344" s="83">
        <v>0</v>
      </c>
      <c r="R1344" s="83">
        <v>0</v>
      </c>
      <c r="S1344" s="83">
        <v>0</v>
      </c>
      <c r="T1344" s="83">
        <v>771.5</v>
      </c>
      <c r="U1344" s="83">
        <v>0</v>
      </c>
      <c r="V1344" s="83">
        <v>0</v>
      </c>
      <c r="W1344" s="83">
        <v>0</v>
      </c>
      <c r="X1344" s="83">
        <v>0</v>
      </c>
      <c r="Y1344" s="83">
        <v>0</v>
      </c>
      <c r="Z1344" s="83">
        <v>0</v>
      </c>
      <c r="AA1344" s="83">
        <v>102735.9798386</v>
      </c>
      <c r="AB1344" s="83">
        <v>0</v>
      </c>
      <c r="AC1344" s="83">
        <v>60584.160000000003</v>
      </c>
      <c r="AD1344" s="83">
        <v>0</v>
      </c>
      <c r="AE1344" s="83">
        <v>2627020.05917376</v>
      </c>
      <c r="AF1344" s="83">
        <v>0</v>
      </c>
      <c r="AG1344" s="83">
        <v>0</v>
      </c>
      <c r="AH1344" s="83">
        <v>0</v>
      </c>
      <c r="AI1344" s="83">
        <v>1004773.14816093</v>
      </c>
      <c r="AJ1344" s="83">
        <v>0</v>
      </c>
      <c r="AK1344" s="83">
        <v>6056123.5684737703</v>
      </c>
      <c r="AL1344" s="83">
        <v>0</v>
      </c>
      <c r="AM1344" s="83">
        <v>0</v>
      </c>
      <c r="AN1344" s="83">
        <v>9851236.9156470597</v>
      </c>
      <c r="AO1344" s="83">
        <v>6.733396338E-2</v>
      </c>
      <c r="AP1344" s="83">
        <v>6.8350770524106599</v>
      </c>
    </row>
    <row r="1345" spans="1:42" x14ac:dyDescent="0.2">
      <c r="A1345" s="83" t="s">
        <v>408</v>
      </c>
      <c r="B1345" s="83">
        <v>2050</v>
      </c>
      <c r="C1345" s="83" t="s">
        <v>409</v>
      </c>
      <c r="D1345" s="83" t="s">
        <v>297</v>
      </c>
      <c r="E1345" s="83">
        <v>0</v>
      </c>
      <c r="F1345" s="83">
        <v>0</v>
      </c>
      <c r="G1345" s="83">
        <v>0</v>
      </c>
      <c r="H1345" s="83">
        <v>691.6</v>
      </c>
      <c r="I1345" s="83">
        <v>490.88492307692297</v>
      </c>
      <c r="J1345" s="83">
        <v>1729.9413</v>
      </c>
      <c r="K1345" s="83">
        <v>0</v>
      </c>
      <c r="L1345" s="83">
        <v>0</v>
      </c>
      <c r="M1345" s="83">
        <v>88.049090909090907</v>
      </c>
      <c r="N1345" s="83">
        <v>0</v>
      </c>
      <c r="O1345" s="83">
        <v>0</v>
      </c>
      <c r="P1345" s="83">
        <v>795.18614268599902</v>
      </c>
      <c r="Q1345" s="83">
        <v>0</v>
      </c>
      <c r="R1345" s="83">
        <v>0</v>
      </c>
      <c r="S1345" s="83">
        <v>0</v>
      </c>
      <c r="T1345" s="83">
        <v>771.5</v>
      </c>
      <c r="U1345" s="83">
        <v>0</v>
      </c>
      <c r="V1345" s="83">
        <v>0</v>
      </c>
      <c r="W1345" s="83">
        <v>0</v>
      </c>
      <c r="X1345" s="83">
        <v>0</v>
      </c>
      <c r="Y1345" s="83">
        <v>0</v>
      </c>
      <c r="Z1345" s="83">
        <v>0</v>
      </c>
      <c r="AA1345" s="83">
        <v>128040.2325388</v>
      </c>
      <c r="AB1345" s="83">
        <v>0</v>
      </c>
      <c r="AC1345" s="83">
        <v>60584.160000000003</v>
      </c>
      <c r="AD1345" s="83">
        <v>0</v>
      </c>
      <c r="AE1345" s="83">
        <v>2627020.05917376</v>
      </c>
      <c r="AF1345" s="83">
        <v>0</v>
      </c>
      <c r="AG1345" s="83">
        <v>0</v>
      </c>
      <c r="AH1345" s="83">
        <v>0</v>
      </c>
      <c r="AI1345" s="83">
        <v>990817.96554758295</v>
      </c>
      <c r="AJ1345" s="83">
        <v>0</v>
      </c>
      <c r="AK1345" s="83">
        <v>6023242.9458417902</v>
      </c>
      <c r="AL1345" s="83">
        <v>0</v>
      </c>
      <c r="AM1345" s="83">
        <v>0</v>
      </c>
      <c r="AN1345" s="83">
        <v>9829705.3631019406</v>
      </c>
      <c r="AO1345" s="83">
        <v>6.733396338E-2</v>
      </c>
      <c r="AP1345" s="83">
        <v>6.8500489986966899</v>
      </c>
    </row>
    <row r="1346" spans="1:42" x14ac:dyDescent="0.2">
      <c r="A1346" s="83" t="s">
        <v>410</v>
      </c>
      <c r="B1346" s="83">
        <v>2020</v>
      </c>
      <c r="C1346" s="83" t="s">
        <v>411</v>
      </c>
      <c r="D1346" s="83" t="s">
        <v>297</v>
      </c>
      <c r="E1346" s="83">
        <v>4061</v>
      </c>
      <c r="F1346" s="83">
        <v>8416</v>
      </c>
      <c r="G1346" s="83">
        <v>0</v>
      </c>
      <c r="H1346" s="83">
        <v>7699.1</v>
      </c>
      <c r="I1346" s="83">
        <v>2131.1</v>
      </c>
      <c r="J1346" s="83">
        <v>0</v>
      </c>
      <c r="K1346" s="83">
        <v>292.7</v>
      </c>
      <c r="L1346" s="83">
        <v>7989</v>
      </c>
      <c r="M1346" s="83">
        <v>59.929090909090903</v>
      </c>
      <c r="N1346" s="83">
        <v>0</v>
      </c>
      <c r="O1346" s="83">
        <v>0</v>
      </c>
      <c r="P1346" s="83">
        <v>2</v>
      </c>
      <c r="Q1346" s="83">
        <v>0</v>
      </c>
      <c r="R1346" s="83">
        <v>1862.203</v>
      </c>
      <c r="S1346" s="83">
        <v>0</v>
      </c>
      <c r="T1346" s="83">
        <v>2275.38</v>
      </c>
      <c r="U1346" s="83">
        <v>1550.8</v>
      </c>
      <c r="V1346" s="83">
        <v>78.400000000000006</v>
      </c>
      <c r="W1346" s="83">
        <v>221063.61311999999</v>
      </c>
      <c r="X1346" s="83">
        <v>0</v>
      </c>
      <c r="Y1346" s="83">
        <v>11084176.978223899</v>
      </c>
      <c r="Z1346" s="83">
        <v>0</v>
      </c>
      <c r="AA1346" s="83">
        <v>91949.792086200003</v>
      </c>
      <c r="AB1346" s="83">
        <v>56435646.863200001</v>
      </c>
      <c r="AC1346" s="83">
        <v>674441.16</v>
      </c>
      <c r="AD1346" s="83">
        <v>0</v>
      </c>
      <c r="AE1346" s="83">
        <v>3370291.9262791499</v>
      </c>
      <c r="AF1346" s="83">
        <v>32437052.318399999</v>
      </c>
      <c r="AG1346" s="83">
        <v>0</v>
      </c>
      <c r="AH1346" s="83">
        <v>1786334.2967854801</v>
      </c>
      <c r="AI1346" s="83">
        <v>4499996.68586805</v>
      </c>
      <c r="AJ1346" s="83">
        <v>0</v>
      </c>
      <c r="AK1346" s="83">
        <v>0</v>
      </c>
      <c r="AL1346" s="83">
        <v>0</v>
      </c>
      <c r="AM1346" s="83">
        <v>0</v>
      </c>
      <c r="AN1346" s="83">
        <v>110601032.033962</v>
      </c>
      <c r="AO1346" s="83">
        <v>33.772961527106297</v>
      </c>
      <c r="AP1346" s="83">
        <v>305.358466426745</v>
      </c>
    </row>
    <row r="1347" spans="1:42" x14ac:dyDescent="0.2">
      <c r="A1347" s="83" t="s">
        <v>410</v>
      </c>
      <c r="B1347" s="83">
        <v>2022</v>
      </c>
      <c r="C1347" s="83" t="s">
        <v>411</v>
      </c>
      <c r="D1347" s="83" t="s">
        <v>297</v>
      </c>
      <c r="E1347" s="83">
        <v>6261</v>
      </c>
      <c r="F1347" s="83">
        <v>8416</v>
      </c>
      <c r="G1347" s="83">
        <v>0</v>
      </c>
      <c r="H1347" s="83">
        <v>7635.1</v>
      </c>
      <c r="I1347" s="83">
        <v>2151.1</v>
      </c>
      <c r="J1347" s="83">
        <v>0</v>
      </c>
      <c r="K1347" s="83">
        <v>292.7</v>
      </c>
      <c r="L1347" s="83">
        <v>7989</v>
      </c>
      <c r="M1347" s="83">
        <v>74.123636363636393</v>
      </c>
      <c r="N1347" s="83">
        <v>0</v>
      </c>
      <c r="O1347" s="83">
        <v>0</v>
      </c>
      <c r="P1347" s="83">
        <v>2</v>
      </c>
      <c r="Q1347" s="83">
        <v>0</v>
      </c>
      <c r="R1347" s="83">
        <v>1862.203</v>
      </c>
      <c r="S1347" s="83">
        <v>0</v>
      </c>
      <c r="T1347" s="83">
        <v>2275.38</v>
      </c>
      <c r="U1347" s="83">
        <v>988.3</v>
      </c>
      <c r="V1347" s="83">
        <v>78.400000000000006</v>
      </c>
      <c r="W1347" s="83">
        <v>221063.61311999999</v>
      </c>
      <c r="X1347" s="83">
        <v>0</v>
      </c>
      <c r="Y1347" s="83">
        <v>13095676.0957538</v>
      </c>
      <c r="Z1347" s="83">
        <v>0</v>
      </c>
      <c r="AA1347" s="83">
        <v>113728.6224256</v>
      </c>
      <c r="AB1347" s="83">
        <v>56012065.5524</v>
      </c>
      <c r="AC1347" s="83">
        <v>668834.76</v>
      </c>
      <c r="AD1347" s="83">
        <v>0</v>
      </c>
      <c r="AE1347" s="83">
        <v>3372979.7474237699</v>
      </c>
      <c r="AF1347" s="83">
        <v>50009451.998400003</v>
      </c>
      <c r="AG1347" s="83">
        <v>0</v>
      </c>
      <c r="AH1347" s="83">
        <v>662397.264982422</v>
      </c>
      <c r="AI1347" s="83">
        <v>4550548.5385499597</v>
      </c>
      <c r="AJ1347" s="83">
        <v>0</v>
      </c>
      <c r="AK1347" s="83">
        <v>0</v>
      </c>
      <c r="AL1347" s="83">
        <v>0</v>
      </c>
      <c r="AM1347" s="83">
        <v>0</v>
      </c>
      <c r="AN1347" s="83">
        <v>128706824.59305499</v>
      </c>
      <c r="AO1347" s="83">
        <v>35.694399959311902</v>
      </c>
      <c r="AP1347" s="83">
        <v>277.331058956432</v>
      </c>
    </row>
    <row r="1348" spans="1:42" x14ac:dyDescent="0.2">
      <c r="A1348" s="83" t="s">
        <v>410</v>
      </c>
      <c r="B1348" s="83">
        <v>2024</v>
      </c>
      <c r="C1348" s="83" t="s">
        <v>411</v>
      </c>
      <c r="D1348" s="83" t="s">
        <v>297</v>
      </c>
      <c r="E1348" s="83">
        <v>6261</v>
      </c>
      <c r="F1348" s="83">
        <v>8416</v>
      </c>
      <c r="G1348" s="83">
        <v>0</v>
      </c>
      <c r="H1348" s="83">
        <v>7635.1</v>
      </c>
      <c r="I1348" s="83">
        <v>2151.1</v>
      </c>
      <c r="J1348" s="83">
        <v>0</v>
      </c>
      <c r="K1348" s="83">
        <v>292.7</v>
      </c>
      <c r="L1348" s="83">
        <v>7989</v>
      </c>
      <c r="M1348" s="83">
        <v>96.294545454545499</v>
      </c>
      <c r="N1348" s="83">
        <v>0</v>
      </c>
      <c r="O1348" s="83">
        <v>0</v>
      </c>
      <c r="P1348" s="83">
        <v>2</v>
      </c>
      <c r="Q1348" s="83">
        <v>0</v>
      </c>
      <c r="R1348" s="83">
        <v>1862.203</v>
      </c>
      <c r="S1348" s="83">
        <v>0</v>
      </c>
      <c r="T1348" s="83">
        <v>2275.38</v>
      </c>
      <c r="U1348" s="83">
        <v>839.3</v>
      </c>
      <c r="V1348" s="83">
        <v>0</v>
      </c>
      <c r="W1348" s="83">
        <v>221063.61311999999</v>
      </c>
      <c r="X1348" s="83">
        <v>0</v>
      </c>
      <c r="Y1348" s="83">
        <v>26243330.488341499</v>
      </c>
      <c r="Z1348" s="83">
        <v>0</v>
      </c>
      <c r="AA1348" s="83">
        <v>147745.6657404</v>
      </c>
      <c r="AB1348" s="83">
        <v>48823112.650610298</v>
      </c>
      <c r="AC1348" s="83">
        <v>668834.76</v>
      </c>
      <c r="AD1348" s="83">
        <v>0</v>
      </c>
      <c r="AE1348" s="83">
        <v>3352633.4067650498</v>
      </c>
      <c r="AF1348" s="83">
        <v>50009451.998400003</v>
      </c>
      <c r="AG1348" s="83">
        <v>0</v>
      </c>
      <c r="AH1348" s="83">
        <v>55025.997290337102</v>
      </c>
      <c r="AI1348" s="83">
        <v>4489893.86159629</v>
      </c>
      <c r="AJ1348" s="83">
        <v>0</v>
      </c>
      <c r="AK1348" s="83">
        <v>0</v>
      </c>
      <c r="AL1348" s="83">
        <v>0</v>
      </c>
      <c r="AM1348" s="83">
        <v>0</v>
      </c>
      <c r="AN1348" s="83">
        <v>134011092.441863</v>
      </c>
      <c r="AO1348" s="83">
        <v>46.240175469533199</v>
      </c>
      <c r="AP1348" s="83">
        <v>345.04737351941901</v>
      </c>
    </row>
    <row r="1349" spans="1:42" x14ac:dyDescent="0.2">
      <c r="A1349" s="83" t="s">
        <v>410</v>
      </c>
      <c r="B1349" s="83">
        <v>2026</v>
      </c>
      <c r="C1349" s="83" t="s">
        <v>411</v>
      </c>
      <c r="D1349" s="83" t="s">
        <v>297</v>
      </c>
      <c r="E1349" s="83">
        <v>6261</v>
      </c>
      <c r="F1349" s="83">
        <v>8416</v>
      </c>
      <c r="G1349" s="83">
        <v>0</v>
      </c>
      <c r="H1349" s="83">
        <v>7635.1</v>
      </c>
      <c r="I1349" s="83">
        <v>2151.1</v>
      </c>
      <c r="J1349" s="83">
        <v>0</v>
      </c>
      <c r="K1349" s="83">
        <v>292.7</v>
      </c>
      <c r="L1349" s="83">
        <v>7989</v>
      </c>
      <c r="M1349" s="83">
        <v>133.07272727272701</v>
      </c>
      <c r="N1349" s="83">
        <v>0</v>
      </c>
      <c r="O1349" s="83">
        <v>0</v>
      </c>
      <c r="P1349" s="83">
        <v>2</v>
      </c>
      <c r="Q1349" s="83">
        <v>0</v>
      </c>
      <c r="R1349" s="83">
        <v>1862.203</v>
      </c>
      <c r="S1349" s="83">
        <v>0</v>
      </c>
      <c r="T1349" s="83">
        <v>2275.38</v>
      </c>
      <c r="U1349" s="83">
        <v>839.3</v>
      </c>
      <c r="V1349" s="83">
        <v>0</v>
      </c>
      <c r="W1349" s="83">
        <v>221063.61311999999</v>
      </c>
      <c r="X1349" s="83">
        <v>0</v>
      </c>
      <c r="Y1349" s="83">
        <v>32983712.5860186</v>
      </c>
      <c r="Z1349" s="83">
        <v>0</v>
      </c>
      <c r="AA1349" s="83">
        <v>204174.79089800001</v>
      </c>
      <c r="AB1349" s="83">
        <v>44727098.548222497</v>
      </c>
      <c r="AC1349" s="83">
        <v>668834.76</v>
      </c>
      <c r="AD1349" s="83">
        <v>0</v>
      </c>
      <c r="AE1349" s="83">
        <v>3384491.7375829299</v>
      </c>
      <c r="AF1349" s="83">
        <v>50009451.998400003</v>
      </c>
      <c r="AG1349" s="83">
        <v>0</v>
      </c>
      <c r="AH1349" s="83">
        <v>0</v>
      </c>
      <c r="AI1349" s="83">
        <v>4427160.2245988101</v>
      </c>
      <c r="AJ1349" s="83">
        <v>0</v>
      </c>
      <c r="AK1349" s="83">
        <v>0</v>
      </c>
      <c r="AL1349" s="83">
        <v>0</v>
      </c>
      <c r="AM1349" s="83">
        <v>0</v>
      </c>
      <c r="AN1349" s="83">
        <v>136625988.25883999</v>
      </c>
      <c r="AO1349" s="83">
        <v>51.726555972237598</v>
      </c>
      <c r="AP1349" s="83">
        <v>378.59968393597597</v>
      </c>
    </row>
    <row r="1350" spans="1:42" x14ac:dyDescent="0.2">
      <c r="A1350" s="83" t="s">
        <v>410</v>
      </c>
      <c r="B1350" s="83">
        <v>2028</v>
      </c>
      <c r="C1350" s="83" t="s">
        <v>411</v>
      </c>
      <c r="D1350" s="83" t="s">
        <v>297</v>
      </c>
      <c r="E1350" s="83">
        <v>6261</v>
      </c>
      <c r="F1350" s="83">
        <v>8416</v>
      </c>
      <c r="G1350" s="83">
        <v>0</v>
      </c>
      <c r="H1350" s="83">
        <v>7635.1</v>
      </c>
      <c r="I1350" s="83">
        <v>2507.6802307692301</v>
      </c>
      <c r="J1350" s="83">
        <v>0</v>
      </c>
      <c r="K1350" s="83">
        <v>291.10000000000002</v>
      </c>
      <c r="L1350" s="83">
        <v>7989</v>
      </c>
      <c r="M1350" s="83">
        <v>172.42545454545501</v>
      </c>
      <c r="N1350" s="83">
        <v>0</v>
      </c>
      <c r="O1350" s="83">
        <v>0</v>
      </c>
      <c r="P1350" s="83">
        <v>2</v>
      </c>
      <c r="Q1350" s="83">
        <v>0</v>
      </c>
      <c r="R1350" s="83">
        <v>1862.203</v>
      </c>
      <c r="S1350" s="83">
        <v>0</v>
      </c>
      <c r="T1350" s="83">
        <v>2275.38</v>
      </c>
      <c r="U1350" s="83">
        <v>839.3</v>
      </c>
      <c r="V1350" s="83">
        <v>0</v>
      </c>
      <c r="W1350" s="83">
        <v>213740.59487999999</v>
      </c>
      <c r="X1350" s="83">
        <v>0</v>
      </c>
      <c r="Y1350" s="83">
        <v>30900496.0514425</v>
      </c>
      <c r="Z1350" s="83">
        <v>0</v>
      </c>
      <c r="AA1350" s="83">
        <v>264554.06640279997</v>
      </c>
      <c r="AB1350" s="83">
        <v>38981535.0666572</v>
      </c>
      <c r="AC1350" s="83">
        <v>668834.76</v>
      </c>
      <c r="AD1350" s="83">
        <v>0</v>
      </c>
      <c r="AE1350" s="83">
        <v>3384491.7375829299</v>
      </c>
      <c r="AF1350" s="83">
        <v>50009451.998400003</v>
      </c>
      <c r="AG1350" s="83">
        <v>0</v>
      </c>
      <c r="AH1350" s="83">
        <v>236527.535058521</v>
      </c>
      <c r="AI1350" s="83">
        <v>5221663.0847339602</v>
      </c>
      <c r="AJ1350" s="83">
        <v>0</v>
      </c>
      <c r="AK1350" s="83">
        <v>0</v>
      </c>
      <c r="AL1350" s="83">
        <v>0</v>
      </c>
      <c r="AM1350" s="83">
        <v>0</v>
      </c>
      <c r="AN1350" s="83">
        <v>129881294.89515699</v>
      </c>
      <c r="AO1350" s="83">
        <v>47.302087610739797</v>
      </c>
      <c r="AP1350" s="83">
        <v>364.19476452650702</v>
      </c>
    </row>
    <row r="1351" spans="1:42" x14ac:dyDescent="0.2">
      <c r="A1351" s="83" t="s">
        <v>410</v>
      </c>
      <c r="B1351" s="83">
        <v>2030</v>
      </c>
      <c r="C1351" s="83" t="s">
        <v>411</v>
      </c>
      <c r="D1351" s="83" t="s">
        <v>297</v>
      </c>
      <c r="E1351" s="83">
        <v>6261</v>
      </c>
      <c r="F1351" s="83">
        <v>8416</v>
      </c>
      <c r="G1351" s="83">
        <v>0</v>
      </c>
      <c r="H1351" s="83">
        <v>7635.1</v>
      </c>
      <c r="I1351" s="83">
        <v>5523.3940141250196</v>
      </c>
      <c r="J1351" s="83">
        <v>0</v>
      </c>
      <c r="K1351" s="83">
        <v>291.10000000000002</v>
      </c>
      <c r="L1351" s="83">
        <v>7989</v>
      </c>
      <c r="M1351" s="83">
        <v>234.565454545455</v>
      </c>
      <c r="N1351" s="83">
        <v>0</v>
      </c>
      <c r="O1351" s="83">
        <v>0</v>
      </c>
      <c r="P1351" s="83">
        <v>125.02598990371099</v>
      </c>
      <c r="Q1351" s="83">
        <v>0</v>
      </c>
      <c r="R1351" s="83">
        <v>1862.203</v>
      </c>
      <c r="S1351" s="83">
        <v>0</v>
      </c>
      <c r="T1351" s="83">
        <v>2275.38</v>
      </c>
      <c r="U1351" s="83">
        <v>790.3</v>
      </c>
      <c r="V1351" s="83">
        <v>19410.364516262202</v>
      </c>
      <c r="W1351" s="83">
        <v>213740.59487999999</v>
      </c>
      <c r="X1351" s="83">
        <v>0</v>
      </c>
      <c r="Y1351" s="83">
        <v>22973896.632057</v>
      </c>
      <c r="Z1351" s="83">
        <v>0</v>
      </c>
      <c r="AA1351" s="83">
        <v>347613.33869384602</v>
      </c>
      <c r="AB1351" s="83">
        <v>33201756.9128635</v>
      </c>
      <c r="AC1351" s="83">
        <v>668834.76</v>
      </c>
      <c r="AD1351" s="83">
        <v>0</v>
      </c>
      <c r="AE1351" s="83">
        <v>3384491.7375829299</v>
      </c>
      <c r="AF1351" s="83">
        <v>50009451.998400003</v>
      </c>
      <c r="AG1351" s="83">
        <v>0</v>
      </c>
      <c r="AH1351" s="83">
        <v>1991067.73589826</v>
      </c>
      <c r="AI1351" s="83">
        <v>12010646.8195372</v>
      </c>
      <c r="AJ1351" s="83">
        <v>0</v>
      </c>
      <c r="AK1351" s="83">
        <v>0</v>
      </c>
      <c r="AL1351" s="83">
        <v>0</v>
      </c>
      <c r="AM1351" s="83">
        <v>0</v>
      </c>
      <c r="AN1351" s="83">
        <v>124820910.894429</v>
      </c>
      <c r="AO1351" s="83">
        <v>36.791285925695298</v>
      </c>
      <c r="AP1351" s="83">
        <v>294.75258321750698</v>
      </c>
    </row>
    <row r="1352" spans="1:42" x14ac:dyDescent="0.2">
      <c r="A1352" s="83" t="s">
        <v>410</v>
      </c>
      <c r="B1352" s="83">
        <v>2032</v>
      </c>
      <c r="C1352" s="83" t="s">
        <v>411</v>
      </c>
      <c r="D1352" s="83" t="s">
        <v>297</v>
      </c>
      <c r="E1352" s="83">
        <v>6261</v>
      </c>
      <c r="F1352" s="83">
        <v>8416</v>
      </c>
      <c r="G1352" s="83">
        <v>0</v>
      </c>
      <c r="H1352" s="83">
        <v>7635.1</v>
      </c>
      <c r="I1352" s="83">
        <v>5523.3940141250196</v>
      </c>
      <c r="J1352" s="83">
        <v>0</v>
      </c>
      <c r="K1352" s="83">
        <v>291.10000000000002</v>
      </c>
      <c r="L1352" s="83">
        <v>7989</v>
      </c>
      <c r="M1352" s="83">
        <v>309.66909090909098</v>
      </c>
      <c r="N1352" s="83">
        <v>0</v>
      </c>
      <c r="O1352" s="83">
        <v>0</v>
      </c>
      <c r="P1352" s="83">
        <v>226.86504082943699</v>
      </c>
      <c r="Q1352" s="83">
        <v>0</v>
      </c>
      <c r="R1352" s="83">
        <v>1862.203</v>
      </c>
      <c r="S1352" s="83">
        <v>0</v>
      </c>
      <c r="T1352" s="83">
        <v>2275.38</v>
      </c>
      <c r="U1352" s="83">
        <v>790</v>
      </c>
      <c r="V1352" s="83">
        <v>11131.3844680519</v>
      </c>
      <c r="W1352" s="83">
        <v>213740.59487999999</v>
      </c>
      <c r="X1352" s="83">
        <v>0</v>
      </c>
      <c r="Y1352" s="83">
        <v>16336799.7793325</v>
      </c>
      <c r="Z1352" s="83">
        <v>0</v>
      </c>
      <c r="AA1352" s="83">
        <v>475128.3240356</v>
      </c>
      <c r="AB1352" s="83">
        <v>31940672.293410402</v>
      </c>
      <c r="AC1352" s="83">
        <v>668834.76</v>
      </c>
      <c r="AD1352" s="83">
        <v>0</v>
      </c>
      <c r="AE1352" s="83">
        <v>3384491.7375829299</v>
      </c>
      <c r="AF1352" s="83">
        <v>50009451.998400003</v>
      </c>
      <c r="AG1352" s="83">
        <v>0</v>
      </c>
      <c r="AH1352" s="83">
        <v>416456.82903071499</v>
      </c>
      <c r="AI1352" s="83">
        <v>12523762.785420399</v>
      </c>
      <c r="AJ1352" s="83">
        <v>0</v>
      </c>
      <c r="AK1352" s="83">
        <v>0</v>
      </c>
      <c r="AL1352" s="83">
        <v>0</v>
      </c>
      <c r="AM1352" s="83">
        <v>0</v>
      </c>
      <c r="AN1352" s="83">
        <v>115980470.48656</v>
      </c>
      <c r="AO1352" s="83">
        <v>29.331202414971202</v>
      </c>
      <c r="AP1352" s="83">
        <v>252.897770563623</v>
      </c>
    </row>
    <row r="1353" spans="1:42" x14ac:dyDescent="0.2">
      <c r="A1353" s="83" t="s">
        <v>410</v>
      </c>
      <c r="B1353" s="83">
        <v>2034</v>
      </c>
      <c r="C1353" s="83" t="s">
        <v>411</v>
      </c>
      <c r="D1353" s="83" t="s">
        <v>297</v>
      </c>
      <c r="E1353" s="83">
        <v>6261</v>
      </c>
      <c r="F1353" s="83">
        <v>8416</v>
      </c>
      <c r="G1353" s="83">
        <v>0</v>
      </c>
      <c r="H1353" s="83">
        <v>7635.1</v>
      </c>
      <c r="I1353" s="83">
        <v>5523.3940141250196</v>
      </c>
      <c r="J1353" s="83">
        <v>0</v>
      </c>
      <c r="K1353" s="83">
        <v>291.10000000000002</v>
      </c>
      <c r="L1353" s="83">
        <v>7989</v>
      </c>
      <c r="M1353" s="83">
        <v>400.81090909090898</v>
      </c>
      <c r="N1353" s="83">
        <v>0</v>
      </c>
      <c r="O1353" s="83">
        <v>0</v>
      </c>
      <c r="P1353" s="83">
        <v>511.91194287220702</v>
      </c>
      <c r="Q1353" s="83">
        <v>0</v>
      </c>
      <c r="R1353" s="83">
        <v>1862.203</v>
      </c>
      <c r="S1353" s="83">
        <v>0</v>
      </c>
      <c r="T1353" s="83">
        <v>2275.38</v>
      </c>
      <c r="U1353" s="83">
        <v>790</v>
      </c>
      <c r="V1353" s="83">
        <v>432955.22142124397</v>
      </c>
      <c r="W1353" s="83">
        <v>213740.59487999999</v>
      </c>
      <c r="X1353" s="83">
        <v>0</v>
      </c>
      <c r="Y1353" s="83">
        <v>13041191.955842899</v>
      </c>
      <c r="Z1353" s="83">
        <v>0</v>
      </c>
      <c r="AA1353" s="83">
        <v>614968.10977319896</v>
      </c>
      <c r="AB1353" s="83">
        <v>30031245.304156799</v>
      </c>
      <c r="AC1353" s="83">
        <v>668834.76</v>
      </c>
      <c r="AD1353" s="83">
        <v>0</v>
      </c>
      <c r="AE1353" s="83">
        <v>3384491.7375829299</v>
      </c>
      <c r="AF1353" s="83">
        <v>50009451.998400003</v>
      </c>
      <c r="AG1353" s="83">
        <v>0</v>
      </c>
      <c r="AH1353" s="83">
        <v>190338.076580341</v>
      </c>
      <c r="AI1353" s="83">
        <v>12349185.1449984</v>
      </c>
      <c r="AJ1353" s="83">
        <v>0</v>
      </c>
      <c r="AK1353" s="83">
        <v>0</v>
      </c>
      <c r="AL1353" s="83">
        <v>0</v>
      </c>
      <c r="AM1353" s="83">
        <v>0</v>
      </c>
      <c r="AN1353" s="83">
        <v>110936402.903635</v>
      </c>
      <c r="AO1353" s="83">
        <v>25.149605871829799</v>
      </c>
      <c r="AP1353" s="83">
        <v>226.70291458499699</v>
      </c>
    </row>
    <row r="1354" spans="1:42" x14ac:dyDescent="0.2">
      <c r="A1354" s="83" t="s">
        <v>410</v>
      </c>
      <c r="B1354" s="83">
        <v>2036</v>
      </c>
      <c r="C1354" s="83" t="s">
        <v>411</v>
      </c>
      <c r="D1354" s="83" t="s">
        <v>297</v>
      </c>
      <c r="E1354" s="83">
        <v>5385</v>
      </c>
      <c r="F1354" s="83">
        <v>8416</v>
      </c>
      <c r="G1354" s="83">
        <v>0</v>
      </c>
      <c r="H1354" s="83">
        <v>7635.1</v>
      </c>
      <c r="I1354" s="83">
        <v>5523.3940141250196</v>
      </c>
      <c r="J1354" s="83">
        <v>0</v>
      </c>
      <c r="K1354" s="83">
        <v>291.10000000000002</v>
      </c>
      <c r="L1354" s="83">
        <v>7989</v>
      </c>
      <c r="M1354" s="83">
        <v>512.88090909090897</v>
      </c>
      <c r="N1354" s="83">
        <v>0</v>
      </c>
      <c r="O1354" s="83">
        <v>0</v>
      </c>
      <c r="P1354" s="83">
        <v>511.91194287220702</v>
      </c>
      <c r="Q1354" s="83">
        <v>0</v>
      </c>
      <c r="R1354" s="83">
        <v>1862.203</v>
      </c>
      <c r="S1354" s="83">
        <v>0</v>
      </c>
      <c r="T1354" s="83">
        <v>2275.38</v>
      </c>
      <c r="U1354" s="83">
        <v>790</v>
      </c>
      <c r="V1354" s="83">
        <v>423630.94930497598</v>
      </c>
      <c r="W1354" s="83">
        <v>213740.59487999999</v>
      </c>
      <c r="X1354" s="83">
        <v>0</v>
      </c>
      <c r="Y1354" s="83">
        <v>15275558.9532068</v>
      </c>
      <c r="Z1354" s="83">
        <v>0</v>
      </c>
      <c r="AA1354" s="83">
        <v>786918.210179899</v>
      </c>
      <c r="AB1354" s="83">
        <v>30243887.266867101</v>
      </c>
      <c r="AC1354" s="83">
        <v>668834.76</v>
      </c>
      <c r="AD1354" s="83">
        <v>0</v>
      </c>
      <c r="AE1354" s="83">
        <v>3384491.7375829299</v>
      </c>
      <c r="AF1354" s="83">
        <v>43012441.943999998</v>
      </c>
      <c r="AG1354" s="83">
        <v>0</v>
      </c>
      <c r="AH1354" s="83">
        <v>0</v>
      </c>
      <c r="AI1354" s="83">
        <v>12176795.7164656</v>
      </c>
      <c r="AJ1354" s="83">
        <v>0</v>
      </c>
      <c r="AK1354" s="83">
        <v>0</v>
      </c>
      <c r="AL1354" s="83">
        <v>0</v>
      </c>
      <c r="AM1354" s="83">
        <v>0</v>
      </c>
      <c r="AN1354" s="83">
        <v>106186300.132487</v>
      </c>
      <c r="AO1354" s="83">
        <v>27.648247371501</v>
      </c>
      <c r="AP1354" s="83">
        <v>260.37490087708602</v>
      </c>
    </row>
    <row r="1355" spans="1:42" x14ac:dyDescent="0.2">
      <c r="A1355" s="83" t="s">
        <v>410</v>
      </c>
      <c r="B1355" s="83">
        <v>2038</v>
      </c>
      <c r="C1355" s="83" t="s">
        <v>411</v>
      </c>
      <c r="D1355" s="83" t="s">
        <v>297</v>
      </c>
      <c r="E1355" s="83">
        <v>5385</v>
      </c>
      <c r="F1355" s="83">
        <v>8416</v>
      </c>
      <c r="G1355" s="83">
        <v>0</v>
      </c>
      <c r="H1355" s="83">
        <v>7635.1</v>
      </c>
      <c r="I1355" s="83">
        <v>9522.3301991968401</v>
      </c>
      <c r="J1355" s="83">
        <v>0</v>
      </c>
      <c r="K1355" s="83">
        <v>291.10000000000002</v>
      </c>
      <c r="L1355" s="83">
        <v>7989</v>
      </c>
      <c r="M1355" s="83">
        <v>646.66090909090894</v>
      </c>
      <c r="N1355" s="83">
        <v>0</v>
      </c>
      <c r="O1355" s="83">
        <v>0</v>
      </c>
      <c r="P1355" s="83">
        <v>893.75863902884203</v>
      </c>
      <c r="Q1355" s="83">
        <v>0</v>
      </c>
      <c r="R1355" s="83">
        <v>1862.203</v>
      </c>
      <c r="S1355" s="83">
        <v>0</v>
      </c>
      <c r="T1355" s="83">
        <v>2275.38</v>
      </c>
      <c r="U1355" s="83">
        <v>790</v>
      </c>
      <c r="V1355" s="83">
        <v>1147324.302446</v>
      </c>
      <c r="W1355" s="83">
        <v>213740.59487999999</v>
      </c>
      <c r="X1355" s="83">
        <v>0</v>
      </c>
      <c r="Y1355" s="83">
        <v>8601390.2366560008</v>
      </c>
      <c r="Z1355" s="83">
        <v>0</v>
      </c>
      <c r="AA1355" s="83">
        <v>992178.17656169902</v>
      </c>
      <c r="AB1355" s="83">
        <v>28675608.463658702</v>
      </c>
      <c r="AC1355" s="83">
        <v>668834.76</v>
      </c>
      <c r="AD1355" s="83">
        <v>0</v>
      </c>
      <c r="AE1355" s="83">
        <v>3384491.7375829499</v>
      </c>
      <c r="AF1355" s="83">
        <v>43012441.943999998</v>
      </c>
      <c r="AG1355" s="83">
        <v>0</v>
      </c>
      <c r="AH1355" s="83">
        <v>1148760.7231040399</v>
      </c>
      <c r="AI1355" s="83">
        <v>21549633.8174036</v>
      </c>
      <c r="AJ1355" s="83">
        <v>0</v>
      </c>
      <c r="AK1355" s="83">
        <v>0</v>
      </c>
      <c r="AL1355" s="83">
        <v>0</v>
      </c>
      <c r="AM1355" s="83">
        <v>0</v>
      </c>
      <c r="AN1355" s="83">
        <v>109394404.756293</v>
      </c>
      <c r="AO1355" s="83">
        <v>20.089652212043099</v>
      </c>
      <c r="AP1355" s="83">
        <v>183.644238997401</v>
      </c>
    </row>
    <row r="1356" spans="1:42" x14ac:dyDescent="0.2">
      <c r="A1356" s="83" t="s">
        <v>410</v>
      </c>
      <c r="B1356" s="83">
        <v>2040</v>
      </c>
      <c r="C1356" s="83" t="s">
        <v>411</v>
      </c>
      <c r="D1356" s="83" t="s">
        <v>297</v>
      </c>
      <c r="E1356" s="83">
        <v>4502</v>
      </c>
      <c r="F1356" s="83">
        <v>8416</v>
      </c>
      <c r="G1356" s="83">
        <v>0</v>
      </c>
      <c r="H1356" s="83">
        <v>7635.1</v>
      </c>
      <c r="I1356" s="83">
        <v>9522.3301991968401</v>
      </c>
      <c r="J1356" s="83">
        <v>0</v>
      </c>
      <c r="K1356" s="83">
        <v>291.10000000000002</v>
      </c>
      <c r="L1356" s="83">
        <v>8269.0843958558798</v>
      </c>
      <c r="M1356" s="83">
        <v>803.98</v>
      </c>
      <c r="N1356" s="83">
        <v>0</v>
      </c>
      <c r="O1356" s="83">
        <v>0</v>
      </c>
      <c r="P1356" s="83">
        <v>1227.95110980457</v>
      </c>
      <c r="Q1356" s="83">
        <v>0</v>
      </c>
      <c r="R1356" s="83">
        <v>1862.203</v>
      </c>
      <c r="S1356" s="83">
        <v>0</v>
      </c>
      <c r="T1356" s="83">
        <v>2275.38</v>
      </c>
      <c r="U1356" s="83">
        <v>789.8</v>
      </c>
      <c r="V1356" s="83">
        <v>1356243.62351491</v>
      </c>
      <c r="W1356" s="83">
        <v>213740.59487999999</v>
      </c>
      <c r="X1356" s="83">
        <v>0</v>
      </c>
      <c r="Y1356" s="83">
        <v>7160327.6745712897</v>
      </c>
      <c r="Z1356" s="83">
        <v>0</v>
      </c>
      <c r="AA1356" s="83">
        <v>1233554.4010437999</v>
      </c>
      <c r="AB1356" s="83">
        <v>30353553.419298802</v>
      </c>
      <c r="AC1356" s="83">
        <v>668834.76</v>
      </c>
      <c r="AD1356" s="83">
        <v>0</v>
      </c>
      <c r="AE1356" s="83">
        <v>3384491.7375829499</v>
      </c>
      <c r="AF1356" s="83">
        <v>35959519.708800003</v>
      </c>
      <c r="AG1356" s="83">
        <v>0</v>
      </c>
      <c r="AH1356" s="83">
        <v>0</v>
      </c>
      <c r="AI1356" s="83">
        <v>21626753.281286899</v>
      </c>
      <c r="AJ1356" s="83">
        <v>0</v>
      </c>
      <c r="AK1356" s="83">
        <v>0</v>
      </c>
      <c r="AL1356" s="83">
        <v>0</v>
      </c>
      <c r="AM1356" s="83">
        <v>0</v>
      </c>
      <c r="AN1356" s="83">
        <v>101957019.200978</v>
      </c>
      <c r="AO1356" s="83">
        <v>19.2519372474991</v>
      </c>
      <c r="AP1356" s="83">
        <v>188.82404956886199</v>
      </c>
    </row>
    <row r="1357" spans="1:42" x14ac:dyDescent="0.2">
      <c r="A1357" s="83" t="s">
        <v>410</v>
      </c>
      <c r="B1357" s="83">
        <v>2042</v>
      </c>
      <c r="C1357" s="83" t="s">
        <v>411</v>
      </c>
      <c r="D1357" s="83" t="s">
        <v>297</v>
      </c>
      <c r="E1357" s="83">
        <v>4502</v>
      </c>
      <c r="F1357" s="83">
        <v>8403.7919999999995</v>
      </c>
      <c r="G1357" s="83">
        <v>0</v>
      </c>
      <c r="H1357" s="83">
        <v>7635.1</v>
      </c>
      <c r="I1357" s="83">
        <v>9520.3301991968401</v>
      </c>
      <c r="J1357" s="83">
        <v>0</v>
      </c>
      <c r="K1357" s="83">
        <v>291.10000000000002</v>
      </c>
      <c r="L1357" s="83">
        <v>9151.8822607510592</v>
      </c>
      <c r="M1357" s="83">
        <v>990.34363636363605</v>
      </c>
      <c r="N1357" s="83">
        <v>0</v>
      </c>
      <c r="O1357" s="83">
        <v>0</v>
      </c>
      <c r="P1357" s="83">
        <v>1227.95110980457</v>
      </c>
      <c r="Q1357" s="83">
        <v>0</v>
      </c>
      <c r="R1357" s="83">
        <v>1862.203</v>
      </c>
      <c r="S1357" s="83">
        <v>0</v>
      </c>
      <c r="T1357" s="83">
        <v>2275.38</v>
      </c>
      <c r="U1357" s="83">
        <v>788.6</v>
      </c>
      <c r="V1357" s="83">
        <v>1344595.1741589101</v>
      </c>
      <c r="W1357" s="83">
        <v>213740.59487999999</v>
      </c>
      <c r="X1357" s="83">
        <v>0</v>
      </c>
      <c r="Y1357" s="83">
        <v>5986792.6655999999</v>
      </c>
      <c r="Z1357" s="83">
        <v>0</v>
      </c>
      <c r="AA1357" s="83">
        <v>1519493.9565438</v>
      </c>
      <c r="AB1357" s="83">
        <v>32731049.8462996</v>
      </c>
      <c r="AC1357" s="83">
        <v>668834.76</v>
      </c>
      <c r="AD1357" s="83">
        <v>0</v>
      </c>
      <c r="AE1357" s="83">
        <v>3384491.7375829299</v>
      </c>
      <c r="AF1357" s="83">
        <v>35959519.708800003</v>
      </c>
      <c r="AG1357" s="83">
        <v>0</v>
      </c>
      <c r="AH1357" s="83">
        <v>0</v>
      </c>
      <c r="AI1357" s="83">
        <v>21321704.273695402</v>
      </c>
      <c r="AJ1357" s="83">
        <v>0</v>
      </c>
      <c r="AK1357" s="83">
        <v>0</v>
      </c>
      <c r="AL1357" s="83">
        <v>0</v>
      </c>
      <c r="AM1357" s="83">
        <v>0</v>
      </c>
      <c r="AN1357" s="83">
        <v>103130222.71755999</v>
      </c>
      <c r="AO1357" s="83">
        <v>18.779769242689699</v>
      </c>
      <c r="AP1357" s="83">
        <v>182.09763101279401</v>
      </c>
    </row>
    <row r="1358" spans="1:42" x14ac:dyDescent="0.2">
      <c r="A1358" s="83" t="s">
        <v>410</v>
      </c>
      <c r="B1358" s="83">
        <v>2044</v>
      </c>
      <c r="C1358" s="83" t="s">
        <v>411</v>
      </c>
      <c r="D1358" s="83" t="s">
        <v>297</v>
      </c>
      <c r="E1358" s="83">
        <v>4502</v>
      </c>
      <c r="F1358" s="83">
        <v>8391.5839999999898</v>
      </c>
      <c r="G1358" s="83">
        <v>0</v>
      </c>
      <c r="H1358" s="83">
        <v>6843.8</v>
      </c>
      <c r="I1358" s="83">
        <v>9805.3501128716598</v>
      </c>
      <c r="J1358" s="83">
        <v>0</v>
      </c>
      <c r="K1358" s="83">
        <v>291.10000000000002</v>
      </c>
      <c r="L1358" s="83">
        <v>10446.591140439101</v>
      </c>
      <c r="M1358" s="83">
        <v>1210.8227272727299</v>
      </c>
      <c r="N1358" s="83">
        <v>0</v>
      </c>
      <c r="O1358" s="83">
        <v>0</v>
      </c>
      <c r="P1358" s="83">
        <v>1436.6558566470001</v>
      </c>
      <c r="Q1358" s="83">
        <v>0</v>
      </c>
      <c r="R1358" s="83">
        <v>1862.203</v>
      </c>
      <c r="S1358" s="83">
        <v>0</v>
      </c>
      <c r="T1358" s="83">
        <v>2275.38</v>
      </c>
      <c r="U1358" s="83">
        <v>788.6</v>
      </c>
      <c r="V1358" s="83">
        <v>1597729.0830149499</v>
      </c>
      <c r="W1358" s="83">
        <v>213740.59487999999</v>
      </c>
      <c r="X1358" s="83">
        <v>0</v>
      </c>
      <c r="Y1358" s="83">
        <v>4044830.1695999899</v>
      </c>
      <c r="Z1358" s="83">
        <v>0</v>
      </c>
      <c r="AA1358" s="83">
        <v>1857777.1886255001</v>
      </c>
      <c r="AB1358" s="83">
        <v>36735272.696533099</v>
      </c>
      <c r="AC1358" s="83">
        <v>599516.87999999896</v>
      </c>
      <c r="AD1358" s="83">
        <v>0</v>
      </c>
      <c r="AE1358" s="83">
        <v>3384491.7375829499</v>
      </c>
      <c r="AF1358" s="83">
        <v>35959519.708800003</v>
      </c>
      <c r="AG1358" s="83">
        <v>0</v>
      </c>
      <c r="AH1358" s="83">
        <v>58709.511506560302</v>
      </c>
      <c r="AI1358" s="83">
        <v>21749862.292423099</v>
      </c>
      <c r="AJ1358" s="83">
        <v>0</v>
      </c>
      <c r="AK1358" s="83">
        <v>0</v>
      </c>
      <c r="AL1358" s="83">
        <v>0</v>
      </c>
      <c r="AM1358" s="83">
        <v>0</v>
      </c>
      <c r="AN1358" s="83">
        <v>106201449.862966</v>
      </c>
      <c r="AO1358" s="83">
        <v>18.146794249216299</v>
      </c>
      <c r="AP1358" s="83">
        <v>170.871436055076</v>
      </c>
    </row>
    <row r="1359" spans="1:42" x14ac:dyDescent="0.2">
      <c r="A1359" s="83" t="s">
        <v>410</v>
      </c>
      <c r="B1359" s="83">
        <v>2046</v>
      </c>
      <c r="C1359" s="83" t="s">
        <v>411</v>
      </c>
      <c r="D1359" s="83" t="s">
        <v>297</v>
      </c>
      <c r="E1359" s="83">
        <v>4502</v>
      </c>
      <c r="F1359" s="83">
        <v>7667.5839999999998</v>
      </c>
      <c r="G1359" s="83">
        <v>0</v>
      </c>
      <c r="H1359" s="83">
        <v>6519.4</v>
      </c>
      <c r="I1359" s="83">
        <v>16248.9672570127</v>
      </c>
      <c r="J1359" s="83">
        <v>0</v>
      </c>
      <c r="K1359" s="83">
        <v>291.10000000000002</v>
      </c>
      <c r="L1359" s="83">
        <v>10446.591140439101</v>
      </c>
      <c r="M1359" s="83">
        <v>1465.79545454545</v>
      </c>
      <c r="N1359" s="83">
        <v>0</v>
      </c>
      <c r="O1359" s="83">
        <v>0</v>
      </c>
      <c r="P1359" s="83">
        <v>3280.8776101506901</v>
      </c>
      <c r="Q1359" s="83">
        <v>0</v>
      </c>
      <c r="R1359" s="83">
        <v>1862.203</v>
      </c>
      <c r="S1359" s="83">
        <v>0</v>
      </c>
      <c r="T1359" s="83">
        <v>2275.38</v>
      </c>
      <c r="U1359" s="83">
        <v>788.6</v>
      </c>
      <c r="V1359" s="83">
        <v>4292211.5236947797</v>
      </c>
      <c r="W1359" s="83">
        <v>213740.59487999999</v>
      </c>
      <c r="X1359" s="83">
        <v>0</v>
      </c>
      <c r="Y1359" s="83">
        <v>2877183.8207999999</v>
      </c>
      <c r="Z1359" s="83">
        <v>0</v>
      </c>
      <c r="AA1359" s="83">
        <v>2248984.3453624998</v>
      </c>
      <c r="AB1359" s="83">
        <v>31717413.950050101</v>
      </c>
      <c r="AC1359" s="83">
        <v>571099.43999999994</v>
      </c>
      <c r="AD1359" s="83">
        <v>0</v>
      </c>
      <c r="AE1359" s="83">
        <v>3384491.7375829499</v>
      </c>
      <c r="AF1359" s="83">
        <v>35959519.708800003</v>
      </c>
      <c r="AG1359" s="83">
        <v>0</v>
      </c>
      <c r="AH1359" s="83">
        <v>568735.77460359002</v>
      </c>
      <c r="AI1359" s="83">
        <v>37671163.279367603</v>
      </c>
      <c r="AJ1359" s="83">
        <v>0</v>
      </c>
      <c r="AK1359" s="83">
        <v>0</v>
      </c>
      <c r="AL1359" s="83">
        <v>0</v>
      </c>
      <c r="AM1359" s="83">
        <v>0</v>
      </c>
      <c r="AN1359" s="83">
        <v>119504544.17514101</v>
      </c>
      <c r="AO1359" s="83">
        <v>15.075775529469899</v>
      </c>
      <c r="AP1359" s="83">
        <v>126.152320261356</v>
      </c>
    </row>
    <row r="1360" spans="1:42" x14ac:dyDescent="0.2">
      <c r="A1360" s="83" t="s">
        <v>410</v>
      </c>
      <c r="B1360" s="83">
        <v>2048</v>
      </c>
      <c r="C1360" s="83" t="s">
        <v>411</v>
      </c>
      <c r="D1360" s="83" t="s">
        <v>297</v>
      </c>
      <c r="E1360" s="83">
        <v>4502</v>
      </c>
      <c r="F1360" s="83">
        <v>6859.3040000000001</v>
      </c>
      <c r="G1360" s="83">
        <v>0</v>
      </c>
      <c r="H1360" s="83">
        <v>6519.4</v>
      </c>
      <c r="I1360" s="83">
        <v>17099.7672570127</v>
      </c>
      <c r="J1360" s="83">
        <v>0</v>
      </c>
      <c r="K1360" s="83">
        <v>291.10000000000002</v>
      </c>
      <c r="L1360" s="83">
        <v>12997.9973734419</v>
      </c>
      <c r="M1360" s="83">
        <v>1759.77363636363</v>
      </c>
      <c r="N1360" s="83">
        <v>0</v>
      </c>
      <c r="O1360" s="83">
        <v>0</v>
      </c>
      <c r="P1360" s="83">
        <v>3737.29170170616</v>
      </c>
      <c r="Q1360" s="83">
        <v>0</v>
      </c>
      <c r="R1360" s="83">
        <v>1862.203</v>
      </c>
      <c r="S1360" s="83">
        <v>0</v>
      </c>
      <c r="T1360" s="83">
        <v>2275.38</v>
      </c>
      <c r="U1360" s="83">
        <v>788.6</v>
      </c>
      <c r="V1360" s="83">
        <v>4111537.6625655699</v>
      </c>
      <c r="W1360" s="83">
        <v>213740.59487999999</v>
      </c>
      <c r="X1360" s="83">
        <v>0</v>
      </c>
      <c r="Y1360" s="83">
        <v>2877183.8207999999</v>
      </c>
      <c r="Z1360" s="83">
        <v>0</v>
      </c>
      <c r="AA1360" s="83">
        <v>2700037.9536521002</v>
      </c>
      <c r="AB1360" s="83">
        <v>39424624.840346299</v>
      </c>
      <c r="AC1360" s="83">
        <v>571099.43999999994</v>
      </c>
      <c r="AD1360" s="83">
        <v>0</v>
      </c>
      <c r="AE1360" s="83">
        <v>3384491.7375829499</v>
      </c>
      <c r="AF1360" s="83">
        <v>35959519.708800003</v>
      </c>
      <c r="AG1360" s="83">
        <v>0</v>
      </c>
      <c r="AH1360" s="83">
        <v>107101.788806321</v>
      </c>
      <c r="AI1360" s="83">
        <v>39591199.375633202</v>
      </c>
      <c r="AJ1360" s="83">
        <v>0</v>
      </c>
      <c r="AK1360" s="83">
        <v>0</v>
      </c>
      <c r="AL1360" s="83">
        <v>0</v>
      </c>
      <c r="AM1360" s="83">
        <v>0</v>
      </c>
      <c r="AN1360" s="83">
        <v>128940536.92306601</v>
      </c>
      <c r="AO1360" s="83">
        <v>17.738018915726101</v>
      </c>
      <c r="AP1360" s="83">
        <v>137.56743487356201</v>
      </c>
    </row>
    <row r="1361" spans="1:42" x14ac:dyDescent="0.2">
      <c r="A1361" s="83" t="s">
        <v>410</v>
      </c>
      <c r="B1361" s="83">
        <v>2050</v>
      </c>
      <c r="C1361" s="83" t="s">
        <v>411</v>
      </c>
      <c r="D1361" s="83" t="s">
        <v>297</v>
      </c>
      <c r="E1361" s="83">
        <v>4502</v>
      </c>
      <c r="F1361" s="83">
        <v>4991.0240000000003</v>
      </c>
      <c r="G1361" s="83">
        <v>0</v>
      </c>
      <c r="H1361" s="83">
        <v>3933.1</v>
      </c>
      <c r="I1361" s="83">
        <v>16030.7672570127</v>
      </c>
      <c r="J1361" s="83">
        <v>0</v>
      </c>
      <c r="K1361" s="83">
        <v>291.10000000000002</v>
      </c>
      <c r="L1361" s="83">
        <v>18993.952522654701</v>
      </c>
      <c r="M1361" s="83">
        <v>2099.0027272727302</v>
      </c>
      <c r="N1361" s="83">
        <v>0</v>
      </c>
      <c r="O1361" s="83">
        <v>0</v>
      </c>
      <c r="P1361" s="83">
        <v>4193.0033776372602</v>
      </c>
      <c r="Q1361" s="83">
        <v>0</v>
      </c>
      <c r="R1361" s="83">
        <v>1862.203</v>
      </c>
      <c r="S1361" s="83">
        <v>0</v>
      </c>
      <c r="T1361" s="83">
        <v>2275.38</v>
      </c>
      <c r="U1361" s="83">
        <v>0.6</v>
      </c>
      <c r="V1361" s="83">
        <v>2011906.94517027</v>
      </c>
      <c r="W1361" s="83">
        <v>213740.59487999999</v>
      </c>
      <c r="X1361" s="83">
        <v>0</v>
      </c>
      <c r="Y1361" s="83">
        <v>0</v>
      </c>
      <c r="Z1361" s="83">
        <v>0</v>
      </c>
      <c r="AA1361" s="83">
        <v>3220520.47567129</v>
      </c>
      <c r="AB1361" s="83">
        <v>56967519.452746801</v>
      </c>
      <c r="AC1361" s="83">
        <v>344539.56</v>
      </c>
      <c r="AD1361" s="83">
        <v>0</v>
      </c>
      <c r="AE1361" s="83">
        <v>3384491.7375829299</v>
      </c>
      <c r="AF1361" s="83">
        <v>35959519.708800003</v>
      </c>
      <c r="AG1361" s="83">
        <v>0</v>
      </c>
      <c r="AH1361" s="83">
        <v>718.71926081279901</v>
      </c>
      <c r="AI1361" s="83">
        <v>37329796.566352896</v>
      </c>
      <c r="AJ1361" s="83">
        <v>0</v>
      </c>
      <c r="AK1361" s="83">
        <v>0</v>
      </c>
      <c r="AL1361" s="83">
        <v>0</v>
      </c>
      <c r="AM1361" s="83">
        <v>0</v>
      </c>
      <c r="AN1361" s="83">
        <v>139432753.760465</v>
      </c>
      <c r="AO1361" s="83">
        <v>20.806890598670101</v>
      </c>
      <c r="AP1361" s="83">
        <v>149.22527195019501</v>
      </c>
    </row>
    <row r="1362" spans="1:42" x14ac:dyDescent="0.2">
      <c r="A1362" s="83" t="s">
        <v>412</v>
      </c>
      <c r="B1362" s="83">
        <v>2020</v>
      </c>
      <c r="C1362" s="83" t="s">
        <v>413</v>
      </c>
      <c r="D1362" s="83" t="s">
        <v>297</v>
      </c>
      <c r="E1362" s="83">
        <v>4864.2020000000002</v>
      </c>
      <c r="F1362" s="83">
        <v>0</v>
      </c>
      <c r="G1362" s="83">
        <v>0</v>
      </c>
      <c r="H1362" s="83">
        <v>2021.8</v>
      </c>
      <c r="I1362" s="83">
        <v>33.799999999999997</v>
      </c>
      <c r="J1362" s="83">
        <v>0</v>
      </c>
      <c r="K1362" s="83">
        <v>10</v>
      </c>
      <c r="L1362" s="83">
        <v>1332</v>
      </c>
      <c r="M1362" s="83">
        <v>140.30090909090899</v>
      </c>
      <c r="N1362" s="83">
        <v>0</v>
      </c>
      <c r="O1362" s="83">
        <v>0</v>
      </c>
      <c r="P1362" s="83">
        <v>0</v>
      </c>
      <c r="Q1362" s="83">
        <v>0</v>
      </c>
      <c r="R1362" s="83">
        <v>2140</v>
      </c>
      <c r="S1362" s="83">
        <v>0</v>
      </c>
      <c r="T1362" s="83">
        <v>453.84</v>
      </c>
      <c r="U1362" s="83">
        <v>207</v>
      </c>
      <c r="V1362" s="83">
        <v>0</v>
      </c>
      <c r="W1362" s="83">
        <v>45768.864000000001</v>
      </c>
      <c r="X1362" s="83">
        <v>0</v>
      </c>
      <c r="Y1362" s="83">
        <v>0</v>
      </c>
      <c r="Z1362" s="83">
        <v>0</v>
      </c>
      <c r="AA1362" s="83">
        <v>218639.87733618999</v>
      </c>
      <c r="AB1362" s="83">
        <v>9599439.6420000009</v>
      </c>
      <c r="AC1362" s="83">
        <v>177109.68</v>
      </c>
      <c r="AD1362" s="83">
        <v>0</v>
      </c>
      <c r="AE1362" s="83">
        <v>803825.54546018597</v>
      </c>
      <c r="AF1362" s="83">
        <v>38852591.667388797</v>
      </c>
      <c r="AG1362" s="83">
        <v>0</v>
      </c>
      <c r="AH1362" s="83">
        <v>526624.67816610204</v>
      </c>
      <c r="AI1362" s="83">
        <v>71361.521322861605</v>
      </c>
      <c r="AJ1362" s="83">
        <v>0</v>
      </c>
      <c r="AK1362" s="83">
        <v>0</v>
      </c>
      <c r="AL1362" s="83">
        <v>0</v>
      </c>
      <c r="AM1362" s="83">
        <v>0</v>
      </c>
      <c r="AN1362" s="83">
        <v>50295361.4756741</v>
      </c>
      <c r="AO1362" s="83">
        <v>3.7377354199614001</v>
      </c>
      <c r="AP1362" s="83">
        <v>74.315708452939404</v>
      </c>
    </row>
    <row r="1363" spans="1:42" x14ac:dyDescent="0.2">
      <c r="A1363" s="83" t="s">
        <v>412</v>
      </c>
      <c r="B1363" s="83">
        <v>2022</v>
      </c>
      <c r="C1363" s="83" t="s">
        <v>413</v>
      </c>
      <c r="D1363" s="83" t="s">
        <v>297</v>
      </c>
      <c r="E1363" s="83">
        <v>4864.2020000000002</v>
      </c>
      <c r="F1363" s="83">
        <v>0</v>
      </c>
      <c r="G1363" s="83">
        <v>0</v>
      </c>
      <c r="H1363" s="83">
        <v>2021.8</v>
      </c>
      <c r="I1363" s="83">
        <v>33.799999999999997</v>
      </c>
      <c r="J1363" s="83">
        <v>0</v>
      </c>
      <c r="K1363" s="83">
        <v>10</v>
      </c>
      <c r="L1363" s="83">
        <v>1332</v>
      </c>
      <c r="M1363" s="83">
        <v>213.70363636363601</v>
      </c>
      <c r="N1363" s="83">
        <v>0</v>
      </c>
      <c r="O1363" s="83">
        <v>0</v>
      </c>
      <c r="P1363" s="83">
        <v>0</v>
      </c>
      <c r="Q1363" s="83">
        <v>0</v>
      </c>
      <c r="R1363" s="83">
        <v>2140</v>
      </c>
      <c r="S1363" s="83">
        <v>0</v>
      </c>
      <c r="T1363" s="83">
        <v>453.84</v>
      </c>
      <c r="U1363" s="83">
        <v>207</v>
      </c>
      <c r="V1363" s="83">
        <v>0</v>
      </c>
      <c r="W1363" s="83">
        <v>45768.864000000001</v>
      </c>
      <c r="X1363" s="83">
        <v>0</v>
      </c>
      <c r="Y1363" s="83">
        <v>0</v>
      </c>
      <c r="Z1363" s="83">
        <v>0</v>
      </c>
      <c r="AA1363" s="83">
        <v>333028.04054225999</v>
      </c>
      <c r="AB1363" s="83">
        <v>9513939.818</v>
      </c>
      <c r="AC1363" s="83">
        <v>177109.68</v>
      </c>
      <c r="AD1363" s="83">
        <v>0</v>
      </c>
      <c r="AE1363" s="83">
        <v>803825.54546018597</v>
      </c>
      <c r="AF1363" s="83">
        <v>38852591.667388797</v>
      </c>
      <c r="AG1363" s="83">
        <v>0</v>
      </c>
      <c r="AH1363" s="83">
        <v>262519.11525419599</v>
      </c>
      <c r="AI1363" s="83">
        <v>72407.153139474394</v>
      </c>
      <c r="AJ1363" s="83">
        <v>0</v>
      </c>
      <c r="AK1363" s="83">
        <v>0</v>
      </c>
      <c r="AL1363" s="83">
        <v>0</v>
      </c>
      <c r="AM1363" s="83">
        <v>0</v>
      </c>
      <c r="AN1363" s="83">
        <v>50061189.883784898</v>
      </c>
      <c r="AO1363" s="83">
        <v>3.6980378516782002</v>
      </c>
      <c r="AP1363" s="83">
        <v>73.870354665221697</v>
      </c>
    </row>
    <row r="1364" spans="1:42" x14ac:dyDescent="0.2">
      <c r="A1364" s="83" t="s">
        <v>412</v>
      </c>
      <c r="B1364" s="83">
        <v>2024</v>
      </c>
      <c r="C1364" s="83" t="s">
        <v>413</v>
      </c>
      <c r="D1364" s="83" t="s">
        <v>297</v>
      </c>
      <c r="E1364" s="83">
        <v>4864.2020000000002</v>
      </c>
      <c r="F1364" s="83">
        <v>0</v>
      </c>
      <c r="G1364" s="83">
        <v>0</v>
      </c>
      <c r="H1364" s="83">
        <v>2021.8</v>
      </c>
      <c r="I1364" s="83">
        <v>33.799999999999997</v>
      </c>
      <c r="J1364" s="83">
        <v>0</v>
      </c>
      <c r="K1364" s="83">
        <v>10</v>
      </c>
      <c r="L1364" s="83">
        <v>1332</v>
      </c>
      <c r="M1364" s="83">
        <v>298.14</v>
      </c>
      <c r="N1364" s="83">
        <v>0</v>
      </c>
      <c r="O1364" s="83">
        <v>0</v>
      </c>
      <c r="P1364" s="83">
        <v>0</v>
      </c>
      <c r="Q1364" s="83">
        <v>0</v>
      </c>
      <c r="R1364" s="83">
        <v>2140</v>
      </c>
      <c r="S1364" s="83">
        <v>0</v>
      </c>
      <c r="T1364" s="83">
        <v>453.84</v>
      </c>
      <c r="U1364" s="83">
        <v>37</v>
      </c>
      <c r="V1364" s="83">
        <v>0</v>
      </c>
      <c r="W1364" s="83">
        <v>45768.864000000001</v>
      </c>
      <c r="X1364" s="83">
        <v>0</v>
      </c>
      <c r="Y1364" s="83">
        <v>0</v>
      </c>
      <c r="Z1364" s="83">
        <v>0</v>
      </c>
      <c r="AA1364" s="83">
        <v>464610.62477345997</v>
      </c>
      <c r="AB1364" s="83">
        <v>8872296.4959999993</v>
      </c>
      <c r="AC1364" s="83">
        <v>177109.68</v>
      </c>
      <c r="AD1364" s="83">
        <v>0</v>
      </c>
      <c r="AE1364" s="83">
        <v>803825.54546018597</v>
      </c>
      <c r="AF1364" s="83">
        <v>38852591.667388797</v>
      </c>
      <c r="AG1364" s="83">
        <v>0</v>
      </c>
      <c r="AH1364" s="83">
        <v>52862.336035804801</v>
      </c>
      <c r="AI1364" s="83">
        <v>71400.694104185401</v>
      </c>
      <c r="AJ1364" s="83">
        <v>0</v>
      </c>
      <c r="AK1364" s="83">
        <v>0</v>
      </c>
      <c r="AL1364" s="83">
        <v>0</v>
      </c>
      <c r="AM1364" s="83">
        <v>0</v>
      </c>
      <c r="AN1364" s="83">
        <v>49340465.907762401</v>
      </c>
      <c r="AO1364" s="83">
        <v>3.4295939473855999</v>
      </c>
      <c r="AP1364" s="83">
        <v>69.508746711004207</v>
      </c>
    </row>
    <row r="1365" spans="1:42" x14ac:dyDescent="0.2">
      <c r="A1365" s="83" t="s">
        <v>412</v>
      </c>
      <c r="B1365" s="83">
        <v>2026</v>
      </c>
      <c r="C1365" s="83" t="s">
        <v>413</v>
      </c>
      <c r="D1365" s="83" t="s">
        <v>297</v>
      </c>
      <c r="E1365" s="83">
        <v>4864.2020000000002</v>
      </c>
      <c r="F1365" s="83">
        <v>0</v>
      </c>
      <c r="G1365" s="83">
        <v>0</v>
      </c>
      <c r="H1365" s="83">
        <v>2021.8</v>
      </c>
      <c r="I1365" s="83">
        <v>33.799999999999997</v>
      </c>
      <c r="J1365" s="83">
        <v>0</v>
      </c>
      <c r="K1365" s="83">
        <v>10</v>
      </c>
      <c r="L1365" s="83">
        <v>1332</v>
      </c>
      <c r="M1365" s="83">
        <v>338.06090909090898</v>
      </c>
      <c r="N1365" s="83">
        <v>0</v>
      </c>
      <c r="O1365" s="83">
        <v>0</v>
      </c>
      <c r="P1365" s="83">
        <v>0</v>
      </c>
      <c r="Q1365" s="83">
        <v>0</v>
      </c>
      <c r="R1365" s="83">
        <v>2140</v>
      </c>
      <c r="S1365" s="83">
        <v>0</v>
      </c>
      <c r="T1365" s="83">
        <v>453.84</v>
      </c>
      <c r="U1365" s="83">
        <v>37</v>
      </c>
      <c r="V1365" s="83">
        <v>0</v>
      </c>
      <c r="W1365" s="83">
        <v>45768.864000000001</v>
      </c>
      <c r="X1365" s="83">
        <v>0</v>
      </c>
      <c r="Y1365" s="83">
        <v>0</v>
      </c>
      <c r="Z1365" s="83">
        <v>0</v>
      </c>
      <c r="AA1365" s="83">
        <v>526821.92991283</v>
      </c>
      <c r="AB1365" s="83">
        <v>7761703.7759999996</v>
      </c>
      <c r="AC1365" s="83">
        <v>177109.68</v>
      </c>
      <c r="AD1365" s="83">
        <v>0</v>
      </c>
      <c r="AE1365" s="83">
        <v>805373.11852055998</v>
      </c>
      <c r="AF1365" s="83">
        <v>38852591.667388797</v>
      </c>
      <c r="AG1365" s="83">
        <v>0</v>
      </c>
      <c r="AH1365" s="83">
        <v>26202.9726017045</v>
      </c>
      <c r="AI1365" s="83">
        <v>70402.461575841997</v>
      </c>
      <c r="AJ1365" s="83">
        <v>0</v>
      </c>
      <c r="AK1365" s="83">
        <v>0</v>
      </c>
      <c r="AL1365" s="83">
        <v>0</v>
      </c>
      <c r="AM1365" s="83">
        <v>0</v>
      </c>
      <c r="AN1365" s="83">
        <v>48265974.469999701</v>
      </c>
      <c r="AO1365" s="83">
        <v>2.9845794444816001</v>
      </c>
      <c r="AP1365" s="83">
        <v>61.8360962822101</v>
      </c>
    </row>
    <row r="1366" spans="1:42" x14ac:dyDescent="0.2">
      <c r="A1366" s="83" t="s">
        <v>412</v>
      </c>
      <c r="B1366" s="83">
        <v>2028</v>
      </c>
      <c r="C1366" s="83" t="s">
        <v>413</v>
      </c>
      <c r="D1366" s="83" t="s">
        <v>297</v>
      </c>
      <c r="E1366" s="83">
        <v>4864.2020000000002</v>
      </c>
      <c r="F1366" s="83">
        <v>0</v>
      </c>
      <c r="G1366" s="83">
        <v>0</v>
      </c>
      <c r="H1366" s="83">
        <v>2021.8</v>
      </c>
      <c r="I1366" s="83">
        <v>12761.772372611</v>
      </c>
      <c r="J1366" s="83">
        <v>0</v>
      </c>
      <c r="K1366" s="83">
        <v>10</v>
      </c>
      <c r="L1366" s="83">
        <v>1332</v>
      </c>
      <c r="M1366" s="83">
        <v>396.48090909090803</v>
      </c>
      <c r="N1366" s="83">
        <v>0</v>
      </c>
      <c r="O1366" s="83">
        <v>0</v>
      </c>
      <c r="P1366" s="83">
        <v>51.818705794219497</v>
      </c>
      <c r="Q1366" s="83">
        <v>0</v>
      </c>
      <c r="R1366" s="83">
        <v>2140</v>
      </c>
      <c r="S1366" s="83">
        <v>0</v>
      </c>
      <c r="T1366" s="83">
        <v>453.84</v>
      </c>
      <c r="U1366" s="83">
        <v>37</v>
      </c>
      <c r="V1366" s="83">
        <v>18086.508084650799</v>
      </c>
      <c r="W1366" s="83">
        <v>45768.864000000001</v>
      </c>
      <c r="X1366" s="83">
        <v>0</v>
      </c>
      <c r="Y1366" s="83">
        <v>0</v>
      </c>
      <c r="Z1366" s="83">
        <v>0</v>
      </c>
      <c r="AA1366" s="83">
        <v>617861.55122920999</v>
      </c>
      <c r="AB1366" s="83">
        <v>6786607.0120451301</v>
      </c>
      <c r="AC1366" s="83">
        <v>177109.68</v>
      </c>
      <c r="AD1366" s="83">
        <v>0</v>
      </c>
      <c r="AE1366" s="83">
        <v>805373.11852055998</v>
      </c>
      <c r="AF1366" s="83">
        <v>38852591.667388797</v>
      </c>
      <c r="AG1366" s="83">
        <v>0</v>
      </c>
      <c r="AH1366" s="83">
        <v>2595918.2024895898</v>
      </c>
      <c r="AI1366" s="83">
        <v>28482065.5233007</v>
      </c>
      <c r="AJ1366" s="83">
        <v>0</v>
      </c>
      <c r="AK1366" s="83">
        <v>0</v>
      </c>
      <c r="AL1366" s="83">
        <v>0</v>
      </c>
      <c r="AM1366" s="83">
        <v>0</v>
      </c>
      <c r="AN1366" s="83">
        <v>78381382.127058595</v>
      </c>
      <c r="AO1366" s="83">
        <v>2.5940918060276799</v>
      </c>
      <c r="AP1366" s="83">
        <v>33.095765035408199</v>
      </c>
    </row>
    <row r="1367" spans="1:42" x14ac:dyDescent="0.2">
      <c r="A1367" s="83" t="s">
        <v>412</v>
      </c>
      <c r="B1367" s="83">
        <v>2030</v>
      </c>
      <c r="C1367" s="83" t="s">
        <v>413</v>
      </c>
      <c r="D1367" s="83" t="s">
        <v>297</v>
      </c>
      <c r="E1367" s="83">
        <v>4864.2020000000002</v>
      </c>
      <c r="F1367" s="83">
        <v>0</v>
      </c>
      <c r="G1367" s="83">
        <v>0</v>
      </c>
      <c r="H1367" s="83">
        <v>2021.8</v>
      </c>
      <c r="I1367" s="83">
        <v>22881.0734060168</v>
      </c>
      <c r="J1367" s="83">
        <v>0</v>
      </c>
      <c r="K1367" s="83">
        <v>10</v>
      </c>
      <c r="L1367" s="83">
        <v>1332</v>
      </c>
      <c r="M1367" s="83">
        <v>482.27454545454498</v>
      </c>
      <c r="N1367" s="83">
        <v>0</v>
      </c>
      <c r="O1367" s="83">
        <v>0</v>
      </c>
      <c r="P1367" s="83">
        <v>170.34440964782101</v>
      </c>
      <c r="Q1367" s="83">
        <v>0</v>
      </c>
      <c r="R1367" s="83">
        <v>2140</v>
      </c>
      <c r="S1367" s="83">
        <v>0</v>
      </c>
      <c r="T1367" s="83">
        <v>453.84</v>
      </c>
      <c r="U1367" s="83">
        <v>37</v>
      </c>
      <c r="V1367" s="83">
        <v>21808.729509062599</v>
      </c>
      <c r="W1367" s="83">
        <v>45768.864000000001</v>
      </c>
      <c r="X1367" s="83">
        <v>0</v>
      </c>
      <c r="Y1367" s="83">
        <v>0</v>
      </c>
      <c r="Z1367" s="83">
        <v>0</v>
      </c>
      <c r="AA1367" s="83">
        <v>751559.26033397997</v>
      </c>
      <c r="AB1367" s="83">
        <v>5609571.3895514198</v>
      </c>
      <c r="AC1367" s="83">
        <v>177109.68</v>
      </c>
      <c r="AD1367" s="83">
        <v>0</v>
      </c>
      <c r="AE1367" s="83">
        <v>805373.11852055998</v>
      </c>
      <c r="AF1367" s="83">
        <v>38852591.667388797</v>
      </c>
      <c r="AG1367" s="83">
        <v>0</v>
      </c>
      <c r="AH1367" s="83">
        <v>803549.90089900501</v>
      </c>
      <c r="AI1367" s="83">
        <v>52390460.443396002</v>
      </c>
      <c r="AJ1367" s="83">
        <v>0</v>
      </c>
      <c r="AK1367" s="83">
        <v>0</v>
      </c>
      <c r="AL1367" s="83">
        <v>0</v>
      </c>
      <c r="AM1367" s="83">
        <v>0</v>
      </c>
      <c r="AN1367" s="83">
        <v>99457793.053598806</v>
      </c>
      <c r="AO1367" s="83">
        <v>2.1644105933623599</v>
      </c>
      <c r="AP1367" s="83">
        <v>21.762101559964599</v>
      </c>
    </row>
    <row r="1368" spans="1:42" x14ac:dyDescent="0.2">
      <c r="A1368" s="83" t="s">
        <v>412</v>
      </c>
      <c r="B1368" s="83">
        <v>2032</v>
      </c>
      <c r="C1368" s="83" t="s">
        <v>413</v>
      </c>
      <c r="D1368" s="83" t="s">
        <v>297</v>
      </c>
      <c r="E1368" s="83">
        <v>4864.2020000000002</v>
      </c>
      <c r="F1368" s="83">
        <v>0</v>
      </c>
      <c r="G1368" s="83">
        <v>0</v>
      </c>
      <c r="H1368" s="83">
        <v>2021.8</v>
      </c>
      <c r="I1368" s="83">
        <v>24137.708461104601</v>
      </c>
      <c r="J1368" s="83">
        <v>0</v>
      </c>
      <c r="K1368" s="83">
        <v>10</v>
      </c>
      <c r="L1368" s="83">
        <v>1332</v>
      </c>
      <c r="M1368" s="83">
        <v>550.08090909090902</v>
      </c>
      <c r="N1368" s="83">
        <v>0</v>
      </c>
      <c r="O1368" s="83">
        <v>0</v>
      </c>
      <c r="P1368" s="83">
        <v>198.43314974077501</v>
      </c>
      <c r="Q1368" s="83">
        <v>0</v>
      </c>
      <c r="R1368" s="83">
        <v>2140</v>
      </c>
      <c r="S1368" s="83">
        <v>0</v>
      </c>
      <c r="T1368" s="83">
        <v>453.84</v>
      </c>
      <c r="U1368" s="83">
        <v>37</v>
      </c>
      <c r="V1368" s="83">
        <v>5168.3281771035699</v>
      </c>
      <c r="W1368" s="83">
        <v>45768.864000000001</v>
      </c>
      <c r="X1368" s="83">
        <v>0</v>
      </c>
      <c r="Y1368" s="83">
        <v>0</v>
      </c>
      <c r="Z1368" s="83">
        <v>0</v>
      </c>
      <c r="AA1368" s="83">
        <v>857226.25225960999</v>
      </c>
      <c r="AB1368" s="83">
        <v>5706632.3177579697</v>
      </c>
      <c r="AC1368" s="83">
        <v>177109.68</v>
      </c>
      <c r="AD1368" s="83">
        <v>0</v>
      </c>
      <c r="AE1368" s="83">
        <v>805373.11852055998</v>
      </c>
      <c r="AF1368" s="83">
        <v>38852591.667388797</v>
      </c>
      <c r="AG1368" s="83">
        <v>0</v>
      </c>
      <c r="AH1368" s="83">
        <v>556945.83142362302</v>
      </c>
      <c r="AI1368" s="83">
        <v>54667352.507354997</v>
      </c>
      <c r="AJ1368" s="83">
        <v>0</v>
      </c>
      <c r="AK1368" s="83">
        <v>0</v>
      </c>
      <c r="AL1368" s="83">
        <v>0</v>
      </c>
      <c r="AM1368" s="83">
        <v>0</v>
      </c>
      <c r="AN1368" s="83">
        <v>101674168.566882</v>
      </c>
      <c r="AO1368" s="83">
        <v>2.1991681117531301</v>
      </c>
      <c r="AP1368" s="83">
        <v>21.629565726976999</v>
      </c>
    </row>
    <row r="1369" spans="1:42" x14ac:dyDescent="0.2">
      <c r="A1369" s="83" t="s">
        <v>412</v>
      </c>
      <c r="B1369" s="83">
        <v>2034</v>
      </c>
      <c r="C1369" s="83" t="s">
        <v>413</v>
      </c>
      <c r="D1369" s="83" t="s">
        <v>297</v>
      </c>
      <c r="E1369" s="83">
        <v>4864.2020000000002</v>
      </c>
      <c r="F1369" s="83">
        <v>0</v>
      </c>
      <c r="G1369" s="83">
        <v>0</v>
      </c>
      <c r="H1369" s="83">
        <v>2021.8</v>
      </c>
      <c r="I1369" s="83">
        <v>25121.1212307692</v>
      </c>
      <c r="J1369" s="83">
        <v>0</v>
      </c>
      <c r="K1369" s="83">
        <v>10</v>
      </c>
      <c r="L1369" s="83">
        <v>1332</v>
      </c>
      <c r="M1369" s="83">
        <v>601.66545454545496</v>
      </c>
      <c r="N1369" s="83">
        <v>0</v>
      </c>
      <c r="O1369" s="83">
        <v>0</v>
      </c>
      <c r="P1369" s="83">
        <v>216.23119676796901</v>
      </c>
      <c r="Q1369" s="83">
        <v>0</v>
      </c>
      <c r="R1369" s="83">
        <v>2140</v>
      </c>
      <c r="S1369" s="83">
        <v>0</v>
      </c>
      <c r="T1369" s="83">
        <v>453.84</v>
      </c>
      <c r="U1369" s="83">
        <v>37</v>
      </c>
      <c r="V1369" s="83">
        <v>3274.84065300364</v>
      </c>
      <c r="W1369" s="83">
        <v>45768.864000000001</v>
      </c>
      <c r="X1369" s="83">
        <v>0</v>
      </c>
      <c r="Y1369" s="83">
        <v>0</v>
      </c>
      <c r="Z1369" s="83">
        <v>0</v>
      </c>
      <c r="AA1369" s="83">
        <v>937613.74770567997</v>
      </c>
      <c r="AB1369" s="83">
        <v>5640640.3092592601</v>
      </c>
      <c r="AC1369" s="83">
        <v>177109.68</v>
      </c>
      <c r="AD1369" s="83">
        <v>0</v>
      </c>
      <c r="AE1369" s="83">
        <v>805373.11852055998</v>
      </c>
      <c r="AF1369" s="83">
        <v>38852591.667388797</v>
      </c>
      <c r="AG1369" s="83">
        <v>0</v>
      </c>
      <c r="AH1369" s="83">
        <v>535204.12528044696</v>
      </c>
      <c r="AI1369" s="83">
        <v>56140050.788678303</v>
      </c>
      <c r="AJ1369" s="83">
        <v>0</v>
      </c>
      <c r="AK1369" s="83">
        <v>0</v>
      </c>
      <c r="AL1369" s="83">
        <v>0</v>
      </c>
      <c r="AM1369" s="83">
        <v>0</v>
      </c>
      <c r="AN1369" s="83">
        <v>103137627.141486</v>
      </c>
      <c r="AO1369" s="83">
        <v>2.1755765167361898</v>
      </c>
      <c r="AP1369" s="83">
        <v>21.093916711421802</v>
      </c>
    </row>
    <row r="1370" spans="1:42" x14ac:dyDescent="0.2">
      <c r="A1370" s="83" t="s">
        <v>412</v>
      </c>
      <c r="B1370" s="83">
        <v>2036</v>
      </c>
      <c r="C1370" s="83" t="s">
        <v>413</v>
      </c>
      <c r="D1370" s="83" t="s">
        <v>297</v>
      </c>
      <c r="E1370" s="83">
        <v>4864.2020000000002</v>
      </c>
      <c r="F1370" s="83">
        <v>0</v>
      </c>
      <c r="G1370" s="83">
        <v>0</v>
      </c>
      <c r="H1370" s="83">
        <v>2021.8</v>
      </c>
      <c r="I1370" s="83">
        <v>25121.1212307692</v>
      </c>
      <c r="J1370" s="83">
        <v>0</v>
      </c>
      <c r="K1370" s="83">
        <v>10</v>
      </c>
      <c r="L1370" s="83">
        <v>1332</v>
      </c>
      <c r="M1370" s="83">
        <v>645.33454545454504</v>
      </c>
      <c r="N1370" s="83">
        <v>0</v>
      </c>
      <c r="O1370" s="83">
        <v>0</v>
      </c>
      <c r="P1370" s="83">
        <v>3340.54463571215</v>
      </c>
      <c r="Q1370" s="83">
        <v>0</v>
      </c>
      <c r="R1370" s="83">
        <v>2140</v>
      </c>
      <c r="S1370" s="83">
        <v>0</v>
      </c>
      <c r="T1370" s="83">
        <v>453.84</v>
      </c>
      <c r="U1370" s="83">
        <v>37</v>
      </c>
      <c r="V1370" s="83">
        <v>4377294.2602185598</v>
      </c>
      <c r="W1370" s="83">
        <v>45768.864000000001</v>
      </c>
      <c r="X1370" s="83">
        <v>0</v>
      </c>
      <c r="Y1370" s="83">
        <v>0</v>
      </c>
      <c r="Z1370" s="83">
        <v>0</v>
      </c>
      <c r="AA1370" s="83">
        <v>1005666.08422732</v>
      </c>
      <c r="AB1370" s="83">
        <v>5690088.4617103999</v>
      </c>
      <c r="AC1370" s="83">
        <v>177109.68</v>
      </c>
      <c r="AD1370" s="83">
        <v>0</v>
      </c>
      <c r="AE1370" s="83">
        <v>805373.11852055998</v>
      </c>
      <c r="AF1370" s="83">
        <v>38852591.667388797</v>
      </c>
      <c r="AG1370" s="83">
        <v>0</v>
      </c>
      <c r="AH1370" s="83">
        <v>0</v>
      </c>
      <c r="AI1370" s="83">
        <v>55337628.120043002</v>
      </c>
      <c r="AJ1370" s="83">
        <v>0</v>
      </c>
      <c r="AK1370" s="83">
        <v>0</v>
      </c>
      <c r="AL1370" s="83">
        <v>0</v>
      </c>
      <c r="AM1370" s="83">
        <v>0</v>
      </c>
      <c r="AN1370" s="83">
        <v>106291520.256108</v>
      </c>
      <c r="AO1370" s="83">
        <v>2.1939884049025</v>
      </c>
      <c r="AP1370" s="83">
        <v>20.641236475083801</v>
      </c>
    </row>
    <row r="1371" spans="1:42" x14ac:dyDescent="0.2">
      <c r="A1371" s="83" t="s">
        <v>412</v>
      </c>
      <c r="B1371" s="83">
        <v>2038</v>
      </c>
      <c r="C1371" s="83" t="s">
        <v>413</v>
      </c>
      <c r="D1371" s="83" t="s">
        <v>297</v>
      </c>
      <c r="E1371" s="83">
        <v>4864.2020000000002</v>
      </c>
      <c r="F1371" s="83">
        <v>0</v>
      </c>
      <c r="G1371" s="83">
        <v>0</v>
      </c>
      <c r="H1371" s="83">
        <v>2021.8</v>
      </c>
      <c r="I1371" s="83">
        <v>25220.8007683531</v>
      </c>
      <c r="J1371" s="83">
        <v>0</v>
      </c>
      <c r="K1371" s="83">
        <v>10</v>
      </c>
      <c r="L1371" s="83">
        <v>1332</v>
      </c>
      <c r="M1371" s="83">
        <v>680.23727272727297</v>
      </c>
      <c r="N1371" s="83">
        <v>0</v>
      </c>
      <c r="O1371" s="83">
        <v>0</v>
      </c>
      <c r="P1371" s="83">
        <v>3340.54463571215</v>
      </c>
      <c r="Q1371" s="83">
        <v>0</v>
      </c>
      <c r="R1371" s="83">
        <v>2140</v>
      </c>
      <c r="S1371" s="83">
        <v>0</v>
      </c>
      <c r="T1371" s="83">
        <v>453.84</v>
      </c>
      <c r="U1371" s="83">
        <v>37</v>
      </c>
      <c r="V1371" s="83">
        <v>4394501.6308807498</v>
      </c>
      <c r="W1371" s="83">
        <v>45768.864000000001</v>
      </c>
      <c r="X1371" s="83">
        <v>0</v>
      </c>
      <c r="Y1371" s="83">
        <v>0</v>
      </c>
      <c r="Z1371" s="83">
        <v>0</v>
      </c>
      <c r="AA1371" s="83">
        <v>1060057.2357818901</v>
      </c>
      <c r="AB1371" s="83">
        <v>5223122.8420000002</v>
      </c>
      <c r="AC1371" s="83">
        <v>177109.68</v>
      </c>
      <c r="AD1371" s="83">
        <v>0</v>
      </c>
      <c r="AE1371" s="83">
        <v>805373.11852055998</v>
      </c>
      <c r="AF1371" s="83">
        <v>38852591.667388797</v>
      </c>
      <c r="AG1371" s="83">
        <v>0</v>
      </c>
      <c r="AH1371" s="83">
        <v>29958.809079267401</v>
      </c>
      <c r="AI1371" s="83">
        <v>54894857.9359506</v>
      </c>
      <c r="AJ1371" s="83">
        <v>0</v>
      </c>
      <c r="AK1371" s="83">
        <v>0</v>
      </c>
      <c r="AL1371" s="83">
        <v>0</v>
      </c>
      <c r="AM1371" s="83">
        <v>0</v>
      </c>
      <c r="AN1371" s="83">
        <v>105483341.783601</v>
      </c>
      <c r="AO1371" s="83">
        <v>2.0267680164841999</v>
      </c>
      <c r="AP1371" s="83">
        <v>19.2141051109481</v>
      </c>
    </row>
    <row r="1372" spans="1:42" x14ac:dyDescent="0.2">
      <c r="A1372" s="83" t="s">
        <v>412</v>
      </c>
      <c r="B1372" s="83">
        <v>2040</v>
      </c>
      <c r="C1372" s="83" t="s">
        <v>413</v>
      </c>
      <c r="D1372" s="83" t="s">
        <v>297</v>
      </c>
      <c r="E1372" s="83">
        <v>4864.2020000000002</v>
      </c>
      <c r="F1372" s="83">
        <v>0</v>
      </c>
      <c r="G1372" s="83">
        <v>0</v>
      </c>
      <c r="H1372" s="83">
        <v>2021.8</v>
      </c>
      <c r="I1372" s="83">
        <v>25411.968473134199</v>
      </c>
      <c r="J1372" s="83">
        <v>0</v>
      </c>
      <c r="K1372" s="83">
        <v>10</v>
      </c>
      <c r="L1372" s="83">
        <v>1332</v>
      </c>
      <c r="M1372" s="83">
        <v>708.59727272727298</v>
      </c>
      <c r="N1372" s="83">
        <v>0</v>
      </c>
      <c r="O1372" s="83">
        <v>0</v>
      </c>
      <c r="P1372" s="83">
        <v>3382.2159279602101</v>
      </c>
      <c r="Q1372" s="83">
        <v>0</v>
      </c>
      <c r="R1372" s="83">
        <v>2140</v>
      </c>
      <c r="S1372" s="83">
        <v>0</v>
      </c>
      <c r="T1372" s="83">
        <v>453.84</v>
      </c>
      <c r="U1372" s="83">
        <v>37</v>
      </c>
      <c r="V1372" s="83">
        <v>4512371.8099360401</v>
      </c>
      <c r="W1372" s="83">
        <v>45768.864000000001</v>
      </c>
      <c r="X1372" s="83">
        <v>0</v>
      </c>
      <c r="Y1372" s="83">
        <v>0</v>
      </c>
      <c r="Z1372" s="83">
        <v>0</v>
      </c>
      <c r="AA1372" s="83">
        <v>1104252.4370919301</v>
      </c>
      <c r="AB1372" s="83">
        <v>4826178.1536373897</v>
      </c>
      <c r="AC1372" s="83">
        <v>177109.68</v>
      </c>
      <c r="AD1372" s="83">
        <v>0</v>
      </c>
      <c r="AE1372" s="83">
        <v>805373.11852055998</v>
      </c>
      <c r="AF1372" s="83">
        <v>38852591.667388797</v>
      </c>
      <c r="AG1372" s="83">
        <v>0</v>
      </c>
      <c r="AH1372" s="83">
        <v>58066.323861292498</v>
      </c>
      <c r="AI1372" s="83">
        <v>54578251.111537799</v>
      </c>
      <c r="AJ1372" s="83">
        <v>0</v>
      </c>
      <c r="AK1372" s="83">
        <v>0</v>
      </c>
      <c r="AL1372" s="83">
        <v>0</v>
      </c>
      <c r="AM1372" s="83">
        <v>0</v>
      </c>
      <c r="AN1372" s="83">
        <v>104959963.16597299</v>
      </c>
      <c r="AO1372" s="83">
        <v>1.8846221235815499</v>
      </c>
      <c r="AP1372" s="83">
        <v>17.955628667679498</v>
      </c>
    </row>
    <row r="1373" spans="1:42" x14ac:dyDescent="0.2">
      <c r="A1373" s="83" t="s">
        <v>412</v>
      </c>
      <c r="B1373" s="83">
        <v>2042</v>
      </c>
      <c r="C1373" s="83" t="s">
        <v>413</v>
      </c>
      <c r="D1373" s="83" t="s">
        <v>297</v>
      </c>
      <c r="E1373" s="83">
        <v>4864.2020000000002</v>
      </c>
      <c r="F1373" s="83">
        <v>0</v>
      </c>
      <c r="G1373" s="83">
        <v>0</v>
      </c>
      <c r="H1373" s="83">
        <v>2021.8</v>
      </c>
      <c r="I1373" s="83">
        <v>25411.968473134199</v>
      </c>
      <c r="J1373" s="83">
        <v>0</v>
      </c>
      <c r="K1373" s="83">
        <v>10</v>
      </c>
      <c r="L1373" s="83">
        <v>1332</v>
      </c>
      <c r="M1373" s="83">
        <v>735.12272727272705</v>
      </c>
      <c r="N1373" s="83">
        <v>0</v>
      </c>
      <c r="O1373" s="83">
        <v>0</v>
      </c>
      <c r="P1373" s="83">
        <v>3417.0380724899001</v>
      </c>
      <c r="Q1373" s="83">
        <v>0</v>
      </c>
      <c r="R1373" s="83">
        <v>2140</v>
      </c>
      <c r="S1373" s="83">
        <v>0</v>
      </c>
      <c r="T1373" s="83">
        <v>453.84</v>
      </c>
      <c r="U1373" s="83">
        <v>37</v>
      </c>
      <c r="V1373" s="83">
        <v>4626432.99978125</v>
      </c>
      <c r="W1373" s="83">
        <v>45768.864000000001</v>
      </c>
      <c r="X1373" s="83">
        <v>0</v>
      </c>
      <c r="Y1373" s="83">
        <v>0</v>
      </c>
      <c r="Z1373" s="83">
        <v>0</v>
      </c>
      <c r="AA1373" s="83">
        <v>1145588.7489211501</v>
      </c>
      <c r="AB1373" s="83">
        <v>4843287.2419999996</v>
      </c>
      <c r="AC1373" s="83">
        <v>177109.68</v>
      </c>
      <c r="AD1373" s="83">
        <v>0</v>
      </c>
      <c r="AE1373" s="83">
        <v>805373.11852055998</v>
      </c>
      <c r="AF1373" s="83">
        <v>38852591.667388797</v>
      </c>
      <c r="AG1373" s="83">
        <v>0</v>
      </c>
      <c r="AH1373" s="83">
        <v>0</v>
      </c>
      <c r="AI1373" s="83">
        <v>53818346.282914601</v>
      </c>
      <c r="AJ1373" s="83">
        <v>0</v>
      </c>
      <c r="AK1373" s="83">
        <v>0</v>
      </c>
      <c r="AL1373" s="83">
        <v>0</v>
      </c>
      <c r="AM1373" s="83">
        <v>0</v>
      </c>
      <c r="AN1373" s="83">
        <v>104314498.603526</v>
      </c>
      <c r="AO1373" s="83">
        <v>1.9054866478042001</v>
      </c>
      <c r="AP1373" s="83">
        <v>18.266747895194101</v>
      </c>
    </row>
    <row r="1374" spans="1:42" x14ac:dyDescent="0.2">
      <c r="A1374" s="83" t="s">
        <v>412</v>
      </c>
      <c r="B1374" s="83">
        <v>2044</v>
      </c>
      <c r="C1374" s="83" t="s">
        <v>413</v>
      </c>
      <c r="D1374" s="83" t="s">
        <v>297</v>
      </c>
      <c r="E1374" s="83">
        <v>4864.2020000000002</v>
      </c>
      <c r="F1374" s="83">
        <v>0</v>
      </c>
      <c r="G1374" s="83">
        <v>0</v>
      </c>
      <c r="H1374" s="83">
        <v>2021.8</v>
      </c>
      <c r="I1374" s="83">
        <v>29253.4513702556</v>
      </c>
      <c r="J1374" s="83">
        <v>0</v>
      </c>
      <c r="K1374" s="83">
        <v>10</v>
      </c>
      <c r="L1374" s="83">
        <v>1332</v>
      </c>
      <c r="M1374" s="83">
        <v>791.33636363636401</v>
      </c>
      <c r="N1374" s="83">
        <v>0</v>
      </c>
      <c r="O1374" s="83">
        <v>0</v>
      </c>
      <c r="P1374" s="83">
        <v>3690.9543733822402</v>
      </c>
      <c r="Q1374" s="83">
        <v>0</v>
      </c>
      <c r="R1374" s="83">
        <v>2140</v>
      </c>
      <c r="S1374" s="83">
        <v>0</v>
      </c>
      <c r="T1374" s="83">
        <v>453.84</v>
      </c>
      <c r="U1374" s="83">
        <v>37</v>
      </c>
      <c r="V1374" s="83">
        <v>5118196.2830352699</v>
      </c>
      <c r="W1374" s="83">
        <v>45768.864000000001</v>
      </c>
      <c r="X1374" s="83">
        <v>0</v>
      </c>
      <c r="Y1374" s="83">
        <v>0</v>
      </c>
      <c r="Z1374" s="83">
        <v>0</v>
      </c>
      <c r="AA1374" s="83">
        <v>1233190.0527103001</v>
      </c>
      <c r="AB1374" s="83">
        <v>4100220.2658492899</v>
      </c>
      <c r="AC1374" s="83">
        <v>177109.68</v>
      </c>
      <c r="AD1374" s="83">
        <v>0</v>
      </c>
      <c r="AE1374" s="83">
        <v>805373.11852055998</v>
      </c>
      <c r="AF1374" s="83">
        <v>38852591.667388797</v>
      </c>
      <c r="AG1374" s="83">
        <v>0</v>
      </c>
      <c r="AH1374" s="83">
        <v>1202487.2548761901</v>
      </c>
      <c r="AI1374" s="83">
        <v>62019869.010755703</v>
      </c>
      <c r="AJ1374" s="83">
        <v>0</v>
      </c>
      <c r="AK1374" s="83">
        <v>0</v>
      </c>
      <c r="AL1374" s="83">
        <v>0</v>
      </c>
      <c r="AM1374" s="83">
        <v>0</v>
      </c>
      <c r="AN1374" s="83">
        <v>113554806.197136</v>
      </c>
      <c r="AO1374" s="83">
        <v>1.6301948254846299</v>
      </c>
      <c r="AP1374" s="83">
        <v>14.356017856738999</v>
      </c>
    </row>
    <row r="1375" spans="1:42" x14ac:dyDescent="0.2">
      <c r="A1375" s="83" t="s">
        <v>412</v>
      </c>
      <c r="B1375" s="83">
        <v>2046</v>
      </c>
      <c r="C1375" s="83" t="s">
        <v>413</v>
      </c>
      <c r="D1375" s="83" t="s">
        <v>297</v>
      </c>
      <c r="E1375" s="83">
        <v>4864.2020000000002</v>
      </c>
      <c r="F1375" s="83">
        <v>0</v>
      </c>
      <c r="G1375" s="83">
        <v>0</v>
      </c>
      <c r="H1375" s="83">
        <v>2021.8</v>
      </c>
      <c r="I1375" s="83">
        <v>29253.4513702556</v>
      </c>
      <c r="J1375" s="83">
        <v>0</v>
      </c>
      <c r="K1375" s="83">
        <v>10</v>
      </c>
      <c r="L1375" s="83">
        <v>1332</v>
      </c>
      <c r="M1375" s="83">
        <v>813.83545454545504</v>
      </c>
      <c r="N1375" s="83">
        <v>0</v>
      </c>
      <c r="O1375" s="83">
        <v>0</v>
      </c>
      <c r="P1375" s="83">
        <v>4823.7865164013901</v>
      </c>
      <c r="Q1375" s="83">
        <v>0</v>
      </c>
      <c r="R1375" s="83">
        <v>2140</v>
      </c>
      <c r="S1375" s="83">
        <v>0</v>
      </c>
      <c r="T1375" s="83">
        <v>453.84</v>
      </c>
      <c r="U1375" s="83">
        <v>37</v>
      </c>
      <c r="V1375" s="83">
        <v>6915584.1200217698</v>
      </c>
      <c r="W1375" s="83">
        <v>45768.864000000001</v>
      </c>
      <c r="X1375" s="83">
        <v>0</v>
      </c>
      <c r="Y1375" s="83">
        <v>0</v>
      </c>
      <c r="Z1375" s="83">
        <v>0</v>
      </c>
      <c r="AA1375" s="83">
        <v>1185326.8256502999</v>
      </c>
      <c r="AB1375" s="83">
        <v>4054090.122</v>
      </c>
      <c r="AC1375" s="83">
        <v>177109.68</v>
      </c>
      <c r="AD1375" s="83">
        <v>0</v>
      </c>
      <c r="AE1375" s="83">
        <v>805373.11852055998</v>
      </c>
      <c r="AF1375" s="83">
        <v>38852591.667388797</v>
      </c>
      <c r="AG1375" s="83">
        <v>0</v>
      </c>
      <c r="AH1375" s="83">
        <v>0</v>
      </c>
      <c r="AI1375" s="83">
        <v>61213437.460448399</v>
      </c>
      <c r="AJ1375" s="83">
        <v>0</v>
      </c>
      <c r="AK1375" s="83">
        <v>0</v>
      </c>
      <c r="AL1375" s="83">
        <v>0</v>
      </c>
      <c r="AM1375" s="83">
        <v>0</v>
      </c>
      <c r="AN1375" s="83">
        <v>113249281.85802899</v>
      </c>
      <c r="AO1375" s="83">
        <v>1.6136756209722001</v>
      </c>
      <c r="AP1375" s="83">
        <v>14.2488817103062</v>
      </c>
    </row>
    <row r="1376" spans="1:42" x14ac:dyDescent="0.2">
      <c r="A1376" s="83" t="s">
        <v>412</v>
      </c>
      <c r="B1376" s="83">
        <v>2048</v>
      </c>
      <c r="C1376" s="83" t="s">
        <v>413</v>
      </c>
      <c r="D1376" s="83" t="s">
        <v>297</v>
      </c>
      <c r="E1376" s="83">
        <v>4864.2020000000002</v>
      </c>
      <c r="F1376" s="83">
        <v>0</v>
      </c>
      <c r="G1376" s="83">
        <v>0</v>
      </c>
      <c r="H1376" s="83">
        <v>2021.8</v>
      </c>
      <c r="I1376" s="83">
        <v>29251.4513702556</v>
      </c>
      <c r="J1376" s="83">
        <v>0</v>
      </c>
      <c r="K1376" s="83">
        <v>10</v>
      </c>
      <c r="L1376" s="83">
        <v>1332</v>
      </c>
      <c r="M1376" s="83">
        <v>868.83</v>
      </c>
      <c r="N1376" s="83">
        <v>0</v>
      </c>
      <c r="O1376" s="83">
        <v>0</v>
      </c>
      <c r="P1376" s="83">
        <v>5147.0107447643704</v>
      </c>
      <c r="Q1376" s="83">
        <v>0</v>
      </c>
      <c r="R1376" s="83">
        <v>2140</v>
      </c>
      <c r="S1376" s="83">
        <v>0</v>
      </c>
      <c r="T1376" s="83">
        <v>453.84</v>
      </c>
      <c r="U1376" s="83">
        <v>37</v>
      </c>
      <c r="V1376" s="83">
        <v>6929749.9992262498</v>
      </c>
      <c r="W1376" s="83">
        <v>45768.864000000001</v>
      </c>
      <c r="X1376" s="83">
        <v>0</v>
      </c>
      <c r="Y1376" s="83">
        <v>0</v>
      </c>
      <c r="Z1376" s="83">
        <v>0</v>
      </c>
      <c r="AA1376" s="83">
        <v>1299116.6067099301</v>
      </c>
      <c r="AB1376" s="83">
        <v>3695903.42265592</v>
      </c>
      <c r="AC1376" s="83">
        <v>177109.68</v>
      </c>
      <c r="AD1376" s="83">
        <v>0</v>
      </c>
      <c r="AE1376" s="83">
        <v>805373.11852055998</v>
      </c>
      <c r="AF1376" s="83">
        <v>38852591.667388797</v>
      </c>
      <c r="AG1376" s="83">
        <v>0</v>
      </c>
      <c r="AH1376" s="83">
        <v>0</v>
      </c>
      <c r="AI1376" s="83">
        <v>60355436.535342999</v>
      </c>
      <c r="AJ1376" s="83">
        <v>0</v>
      </c>
      <c r="AK1376" s="83">
        <v>0</v>
      </c>
      <c r="AL1376" s="83">
        <v>0</v>
      </c>
      <c r="AM1376" s="83">
        <v>0</v>
      </c>
      <c r="AN1376" s="83">
        <v>112161049.89384399</v>
      </c>
      <c r="AO1376" s="83">
        <v>1.4701502105450299</v>
      </c>
      <c r="AP1376" s="83">
        <v>13.107493304818901</v>
      </c>
    </row>
    <row r="1377" spans="1:42" x14ac:dyDescent="0.2">
      <c r="A1377" s="83" t="s">
        <v>412</v>
      </c>
      <c r="B1377" s="83">
        <v>2050</v>
      </c>
      <c r="C1377" s="83" t="s">
        <v>413</v>
      </c>
      <c r="D1377" s="83" t="s">
        <v>297</v>
      </c>
      <c r="E1377" s="83">
        <v>4864.2020000000002</v>
      </c>
      <c r="F1377" s="83">
        <v>0</v>
      </c>
      <c r="G1377" s="83">
        <v>0</v>
      </c>
      <c r="H1377" s="83">
        <v>1510.9</v>
      </c>
      <c r="I1377" s="83">
        <v>32610.202396838198</v>
      </c>
      <c r="J1377" s="83">
        <v>0</v>
      </c>
      <c r="K1377" s="83">
        <v>10</v>
      </c>
      <c r="L1377" s="83">
        <v>1332</v>
      </c>
      <c r="M1377" s="83">
        <v>923.28272727272702</v>
      </c>
      <c r="N1377" s="83">
        <v>0</v>
      </c>
      <c r="O1377" s="83">
        <v>0</v>
      </c>
      <c r="P1377" s="83">
        <v>5129.21269773718</v>
      </c>
      <c r="Q1377" s="83">
        <v>0</v>
      </c>
      <c r="R1377" s="83">
        <v>2140</v>
      </c>
      <c r="S1377" s="83">
        <v>0</v>
      </c>
      <c r="T1377" s="83">
        <v>453.84</v>
      </c>
      <c r="U1377" s="83">
        <v>37</v>
      </c>
      <c r="V1377" s="83">
        <v>6569575.7163244504</v>
      </c>
      <c r="W1377" s="83">
        <v>45768.864000000001</v>
      </c>
      <c r="X1377" s="83">
        <v>0</v>
      </c>
      <c r="Y1377" s="83">
        <v>0</v>
      </c>
      <c r="Z1377" s="83">
        <v>0</v>
      </c>
      <c r="AA1377" s="83">
        <v>1438810.5076833901</v>
      </c>
      <c r="AB1377" s="83">
        <v>3415971.2220000001</v>
      </c>
      <c r="AC1377" s="83">
        <v>132354.84</v>
      </c>
      <c r="AD1377" s="83">
        <v>0</v>
      </c>
      <c r="AE1377" s="83">
        <v>805373.11852055998</v>
      </c>
      <c r="AF1377" s="83">
        <v>38852591.667388797</v>
      </c>
      <c r="AG1377" s="83">
        <v>0</v>
      </c>
      <c r="AH1377" s="83">
        <v>1100676.70586827</v>
      </c>
      <c r="AI1377" s="83">
        <v>67343805.214829698</v>
      </c>
      <c r="AJ1377" s="83">
        <v>0</v>
      </c>
      <c r="AK1377" s="83">
        <v>0</v>
      </c>
      <c r="AL1377" s="83">
        <v>0</v>
      </c>
      <c r="AM1377" s="83">
        <v>0</v>
      </c>
      <c r="AN1377" s="83">
        <v>119704927.85661501</v>
      </c>
      <c r="AO1377" s="83">
        <v>1.3286311536702</v>
      </c>
      <c r="AP1377" s="83">
        <v>11.0992185322701</v>
      </c>
    </row>
    <row r="1378" spans="1:42" x14ac:dyDescent="0.2">
      <c r="A1378" s="83" t="s">
        <v>414</v>
      </c>
      <c r="B1378" s="83">
        <v>2020</v>
      </c>
      <c r="C1378" s="83" t="s">
        <v>413</v>
      </c>
      <c r="D1378" s="83" t="s">
        <v>297</v>
      </c>
      <c r="E1378" s="83">
        <v>1712</v>
      </c>
      <c r="F1378" s="83">
        <v>5184</v>
      </c>
      <c r="G1378" s="83">
        <v>0</v>
      </c>
      <c r="H1378" s="83">
        <v>643.9</v>
      </c>
      <c r="I1378" s="83">
        <v>1985.1</v>
      </c>
      <c r="J1378" s="83">
        <v>0</v>
      </c>
      <c r="K1378" s="83">
        <v>170.1</v>
      </c>
      <c r="L1378" s="83">
        <v>1725</v>
      </c>
      <c r="M1378" s="83">
        <v>240.87090909090901</v>
      </c>
      <c r="N1378" s="83">
        <v>0</v>
      </c>
      <c r="O1378" s="83">
        <v>0</v>
      </c>
      <c r="P1378" s="83">
        <v>8</v>
      </c>
      <c r="Q1378" s="83">
        <v>0</v>
      </c>
      <c r="R1378" s="83">
        <v>576</v>
      </c>
      <c r="S1378" s="83">
        <v>0</v>
      </c>
      <c r="T1378" s="83">
        <v>882.4</v>
      </c>
      <c r="U1378" s="83">
        <v>636.5</v>
      </c>
      <c r="V1378" s="83">
        <v>313.60000000000002</v>
      </c>
      <c r="W1378" s="83">
        <v>119456.73504</v>
      </c>
      <c r="X1378" s="83">
        <v>0</v>
      </c>
      <c r="Y1378" s="83">
        <v>13095063.6280248</v>
      </c>
      <c r="Z1378" s="83">
        <v>0</v>
      </c>
      <c r="AA1378" s="83">
        <v>370132.99331344001</v>
      </c>
      <c r="AB1378" s="83">
        <v>11062096.187999999</v>
      </c>
      <c r="AC1378" s="83">
        <v>56405.639999999898</v>
      </c>
      <c r="AD1378" s="83">
        <v>0</v>
      </c>
      <c r="AE1378" s="83">
        <v>1261241.5055497901</v>
      </c>
      <c r="AF1378" s="83">
        <v>13674521.932800001</v>
      </c>
      <c r="AG1378" s="83">
        <v>0</v>
      </c>
      <c r="AH1378" s="83">
        <v>430614.81517799001</v>
      </c>
      <c r="AI1378" s="83">
        <v>4125031.6985776401</v>
      </c>
      <c r="AJ1378" s="83">
        <v>0</v>
      </c>
      <c r="AK1378" s="83">
        <v>0</v>
      </c>
      <c r="AL1378" s="83">
        <v>0</v>
      </c>
      <c r="AM1378" s="83">
        <v>0</v>
      </c>
      <c r="AN1378" s="83">
        <v>44194878.736483604</v>
      </c>
      <c r="AO1378" s="83">
        <v>17.7943521521062</v>
      </c>
      <c r="AP1378" s="83">
        <v>402.63380420629198</v>
      </c>
    </row>
    <row r="1379" spans="1:42" x14ac:dyDescent="0.2">
      <c r="A1379" s="83" t="s">
        <v>414</v>
      </c>
      <c r="B1379" s="83">
        <v>2022</v>
      </c>
      <c r="C1379" s="83" t="s">
        <v>413</v>
      </c>
      <c r="D1379" s="83" t="s">
        <v>297</v>
      </c>
      <c r="E1379" s="83">
        <v>1712</v>
      </c>
      <c r="F1379" s="83">
        <v>5184</v>
      </c>
      <c r="G1379" s="83">
        <v>0</v>
      </c>
      <c r="H1379" s="83">
        <v>570.9</v>
      </c>
      <c r="I1379" s="83">
        <v>1985.1</v>
      </c>
      <c r="J1379" s="83">
        <v>0</v>
      </c>
      <c r="K1379" s="83">
        <v>170.1</v>
      </c>
      <c r="L1379" s="83">
        <v>1725</v>
      </c>
      <c r="M1379" s="83">
        <v>368.54363636363598</v>
      </c>
      <c r="N1379" s="83">
        <v>0</v>
      </c>
      <c r="O1379" s="83">
        <v>0</v>
      </c>
      <c r="P1379" s="83">
        <v>8</v>
      </c>
      <c r="Q1379" s="83">
        <v>0</v>
      </c>
      <c r="R1379" s="83">
        <v>576</v>
      </c>
      <c r="S1379" s="83">
        <v>0</v>
      </c>
      <c r="T1379" s="83">
        <v>882.4</v>
      </c>
      <c r="U1379" s="83">
        <v>609.5</v>
      </c>
      <c r="V1379" s="83">
        <v>313.60000000000002</v>
      </c>
      <c r="W1379" s="83">
        <v>119456.73504</v>
      </c>
      <c r="X1379" s="83">
        <v>0</v>
      </c>
      <c r="Y1379" s="83">
        <v>15796867.420039801</v>
      </c>
      <c r="Z1379" s="83">
        <v>0</v>
      </c>
      <c r="AA1379" s="83">
        <v>566320.60637264</v>
      </c>
      <c r="AB1379" s="83">
        <v>10158950.0073826</v>
      </c>
      <c r="AC1379" s="83">
        <v>50010.839999999902</v>
      </c>
      <c r="AD1379" s="83">
        <v>0</v>
      </c>
      <c r="AE1379" s="83">
        <v>1260533.4343292499</v>
      </c>
      <c r="AF1379" s="83">
        <v>13674521.932800001</v>
      </c>
      <c r="AG1379" s="83">
        <v>0</v>
      </c>
      <c r="AH1379" s="83">
        <v>22118.400000000001</v>
      </c>
      <c r="AI1379" s="83">
        <v>4201782.6429105597</v>
      </c>
      <c r="AJ1379" s="83">
        <v>0</v>
      </c>
      <c r="AK1379" s="83">
        <v>0</v>
      </c>
      <c r="AL1379" s="83">
        <v>0</v>
      </c>
      <c r="AM1379" s="83">
        <v>0</v>
      </c>
      <c r="AN1379" s="83">
        <v>45850875.6188749</v>
      </c>
      <c r="AO1379" s="83">
        <v>20.235379214058199</v>
      </c>
      <c r="AP1379" s="83">
        <v>441.33026776326398</v>
      </c>
    </row>
    <row r="1380" spans="1:42" x14ac:dyDescent="0.2">
      <c r="A1380" s="83" t="s">
        <v>414</v>
      </c>
      <c r="B1380" s="83">
        <v>2024</v>
      </c>
      <c r="C1380" s="83" t="s">
        <v>413</v>
      </c>
      <c r="D1380" s="83" t="s">
        <v>297</v>
      </c>
      <c r="E1380" s="83">
        <v>1712</v>
      </c>
      <c r="F1380" s="83">
        <v>5184</v>
      </c>
      <c r="G1380" s="83">
        <v>0</v>
      </c>
      <c r="H1380" s="83">
        <v>470.9</v>
      </c>
      <c r="I1380" s="83">
        <v>1985.1</v>
      </c>
      <c r="J1380" s="83">
        <v>0</v>
      </c>
      <c r="K1380" s="83">
        <v>170.1</v>
      </c>
      <c r="L1380" s="83">
        <v>1725</v>
      </c>
      <c r="M1380" s="83">
        <v>516.68909090909096</v>
      </c>
      <c r="N1380" s="83">
        <v>0</v>
      </c>
      <c r="O1380" s="83">
        <v>0</v>
      </c>
      <c r="P1380" s="83">
        <v>8</v>
      </c>
      <c r="Q1380" s="83">
        <v>0</v>
      </c>
      <c r="R1380" s="83">
        <v>576</v>
      </c>
      <c r="S1380" s="83">
        <v>0</v>
      </c>
      <c r="T1380" s="83">
        <v>882.4</v>
      </c>
      <c r="U1380" s="83">
        <v>339.5</v>
      </c>
      <c r="V1380" s="83">
        <v>0</v>
      </c>
      <c r="W1380" s="83">
        <v>119456.73504</v>
      </c>
      <c r="X1380" s="83">
        <v>0</v>
      </c>
      <c r="Y1380" s="83">
        <v>20630969.1783172</v>
      </c>
      <c r="Z1380" s="83">
        <v>0</v>
      </c>
      <c r="AA1380" s="83">
        <v>793967.52622543997</v>
      </c>
      <c r="AB1380" s="83">
        <v>8458544.2950451095</v>
      </c>
      <c r="AC1380" s="83">
        <v>41250.839999999902</v>
      </c>
      <c r="AD1380" s="83">
        <v>0</v>
      </c>
      <c r="AE1380" s="83">
        <v>1260533.4343292499</v>
      </c>
      <c r="AF1380" s="83">
        <v>13674521.932800001</v>
      </c>
      <c r="AG1380" s="83">
        <v>0</v>
      </c>
      <c r="AH1380" s="83">
        <v>14249.6222224639</v>
      </c>
      <c r="AI1380" s="83">
        <v>4142928.3693146599</v>
      </c>
      <c r="AJ1380" s="83">
        <v>0</v>
      </c>
      <c r="AK1380" s="83">
        <v>0</v>
      </c>
      <c r="AL1380" s="83">
        <v>0</v>
      </c>
      <c r="AM1380" s="83">
        <v>0</v>
      </c>
      <c r="AN1380" s="83">
        <v>49136421.933294103</v>
      </c>
      <c r="AO1380" s="83">
        <v>24.545946255679102</v>
      </c>
      <c r="AP1380" s="83">
        <v>499.54687968533301</v>
      </c>
    </row>
    <row r="1381" spans="1:42" x14ac:dyDescent="0.2">
      <c r="A1381" s="83" t="s">
        <v>414</v>
      </c>
      <c r="B1381" s="83">
        <v>2026</v>
      </c>
      <c r="C1381" s="83" t="s">
        <v>413</v>
      </c>
      <c r="D1381" s="83" t="s">
        <v>297</v>
      </c>
      <c r="E1381" s="83">
        <v>1712</v>
      </c>
      <c r="F1381" s="83">
        <v>5184</v>
      </c>
      <c r="G1381" s="83">
        <v>0</v>
      </c>
      <c r="H1381" s="83">
        <v>423.9</v>
      </c>
      <c r="I1381" s="83">
        <v>1985.1</v>
      </c>
      <c r="J1381" s="83">
        <v>0</v>
      </c>
      <c r="K1381" s="83">
        <v>170.1</v>
      </c>
      <c r="L1381" s="83">
        <v>1725</v>
      </c>
      <c r="M1381" s="83">
        <v>590.88818181818203</v>
      </c>
      <c r="N1381" s="83">
        <v>0</v>
      </c>
      <c r="O1381" s="83">
        <v>0</v>
      </c>
      <c r="P1381" s="83">
        <v>8.5481702771618</v>
      </c>
      <c r="Q1381" s="83">
        <v>0</v>
      </c>
      <c r="R1381" s="83">
        <v>576</v>
      </c>
      <c r="S1381" s="83">
        <v>0</v>
      </c>
      <c r="T1381" s="83">
        <v>882.4</v>
      </c>
      <c r="U1381" s="83">
        <v>318.5</v>
      </c>
      <c r="V1381" s="83">
        <v>272.46519591099201</v>
      </c>
      <c r="W1381" s="83">
        <v>119456.73504</v>
      </c>
      <c r="X1381" s="83">
        <v>0</v>
      </c>
      <c r="Y1381" s="83">
        <v>22642616.421381801</v>
      </c>
      <c r="Z1381" s="83">
        <v>0</v>
      </c>
      <c r="AA1381" s="83">
        <v>907985.16215736</v>
      </c>
      <c r="AB1381" s="83">
        <v>5865190.5367069095</v>
      </c>
      <c r="AC1381" s="83">
        <v>37133.639999999898</v>
      </c>
      <c r="AD1381" s="83">
        <v>0</v>
      </c>
      <c r="AE1381" s="83">
        <v>1265452.9900267599</v>
      </c>
      <c r="AF1381" s="83">
        <v>13674521.932800001</v>
      </c>
      <c r="AG1381" s="83">
        <v>0</v>
      </c>
      <c r="AH1381" s="83">
        <v>5451.1006922201504</v>
      </c>
      <c r="AI1381" s="83">
        <v>4085461.44033523</v>
      </c>
      <c r="AJ1381" s="83">
        <v>0</v>
      </c>
      <c r="AK1381" s="83">
        <v>0</v>
      </c>
      <c r="AL1381" s="83">
        <v>0</v>
      </c>
      <c r="AM1381" s="83">
        <v>0</v>
      </c>
      <c r="AN1381" s="83">
        <v>48603542.424336202</v>
      </c>
      <c r="AO1381" s="83">
        <v>25.534561982225199</v>
      </c>
      <c r="AP1381" s="83">
        <v>525.36421644525694</v>
      </c>
    </row>
    <row r="1382" spans="1:42" x14ac:dyDescent="0.2">
      <c r="A1382" s="83" t="s">
        <v>414</v>
      </c>
      <c r="B1382" s="83">
        <v>2028</v>
      </c>
      <c r="C1382" s="83" t="s">
        <v>413</v>
      </c>
      <c r="D1382" s="83" t="s">
        <v>297</v>
      </c>
      <c r="E1382" s="83">
        <v>1712</v>
      </c>
      <c r="F1382" s="83">
        <v>5184</v>
      </c>
      <c r="G1382" s="83">
        <v>0</v>
      </c>
      <c r="H1382" s="83">
        <v>423.9</v>
      </c>
      <c r="I1382" s="83">
        <v>1985.1</v>
      </c>
      <c r="J1382" s="83">
        <v>0</v>
      </c>
      <c r="K1382" s="83">
        <v>170.1</v>
      </c>
      <c r="L1382" s="83">
        <v>1725</v>
      </c>
      <c r="M1382" s="83">
        <v>700.38090909090897</v>
      </c>
      <c r="N1382" s="83">
        <v>0</v>
      </c>
      <c r="O1382" s="83">
        <v>0</v>
      </c>
      <c r="P1382" s="83">
        <v>8.5481702771618</v>
      </c>
      <c r="Q1382" s="83">
        <v>0</v>
      </c>
      <c r="R1382" s="83">
        <v>576</v>
      </c>
      <c r="S1382" s="83">
        <v>0</v>
      </c>
      <c r="T1382" s="83">
        <v>882.4</v>
      </c>
      <c r="U1382" s="83">
        <v>318.5</v>
      </c>
      <c r="V1382" s="83">
        <v>0</v>
      </c>
      <c r="W1382" s="83">
        <v>119456.73504</v>
      </c>
      <c r="X1382" s="83">
        <v>0</v>
      </c>
      <c r="Y1382" s="83">
        <v>21852876.4605028</v>
      </c>
      <c r="Z1382" s="83">
        <v>0</v>
      </c>
      <c r="AA1382" s="83">
        <v>1076236.5755159201</v>
      </c>
      <c r="AB1382" s="83">
        <v>4950476.8500461997</v>
      </c>
      <c r="AC1382" s="83">
        <v>37133.639999999898</v>
      </c>
      <c r="AD1382" s="83">
        <v>0</v>
      </c>
      <c r="AE1382" s="83">
        <v>1265452.9900267599</v>
      </c>
      <c r="AF1382" s="83">
        <v>13674521.932800001</v>
      </c>
      <c r="AG1382" s="83">
        <v>0</v>
      </c>
      <c r="AH1382" s="83">
        <v>0</v>
      </c>
      <c r="AI1382" s="83">
        <v>4028720.4622790799</v>
      </c>
      <c r="AJ1382" s="83">
        <v>0</v>
      </c>
      <c r="AK1382" s="83">
        <v>0</v>
      </c>
      <c r="AL1382" s="83">
        <v>0</v>
      </c>
      <c r="AM1382" s="83">
        <v>0</v>
      </c>
      <c r="AN1382" s="83">
        <v>47004875.646210797</v>
      </c>
      <c r="AO1382" s="83">
        <v>24.308685817648499</v>
      </c>
      <c r="AP1382" s="83">
        <v>517.15243330524697</v>
      </c>
    </row>
    <row r="1383" spans="1:42" x14ac:dyDescent="0.2">
      <c r="A1383" s="83" t="s">
        <v>414</v>
      </c>
      <c r="B1383" s="83">
        <v>2030</v>
      </c>
      <c r="C1383" s="83" t="s">
        <v>413</v>
      </c>
      <c r="D1383" s="83" t="s">
        <v>297</v>
      </c>
      <c r="E1383" s="83">
        <v>1712</v>
      </c>
      <c r="F1383" s="83">
        <v>5184</v>
      </c>
      <c r="G1383" s="83">
        <v>0</v>
      </c>
      <c r="H1383" s="83">
        <v>423.9</v>
      </c>
      <c r="I1383" s="83">
        <v>1985.1</v>
      </c>
      <c r="J1383" s="83">
        <v>0</v>
      </c>
      <c r="K1383" s="83">
        <v>170.1</v>
      </c>
      <c r="L1383" s="83">
        <v>1725</v>
      </c>
      <c r="M1383" s="83">
        <v>875.52181818181703</v>
      </c>
      <c r="N1383" s="83">
        <v>0</v>
      </c>
      <c r="O1383" s="83">
        <v>0</v>
      </c>
      <c r="P1383" s="83">
        <v>97.683325802589493</v>
      </c>
      <c r="Q1383" s="83">
        <v>0</v>
      </c>
      <c r="R1383" s="83">
        <v>576</v>
      </c>
      <c r="S1383" s="83">
        <v>0</v>
      </c>
      <c r="T1383" s="83">
        <v>882.4</v>
      </c>
      <c r="U1383" s="83">
        <v>266.5</v>
      </c>
      <c r="V1383" s="83">
        <v>128.01339999999999</v>
      </c>
      <c r="W1383" s="83">
        <v>119456.73504</v>
      </c>
      <c r="X1383" s="83">
        <v>0</v>
      </c>
      <c r="Y1383" s="83">
        <v>19424997.456876699</v>
      </c>
      <c r="Z1383" s="83">
        <v>0</v>
      </c>
      <c r="AA1383" s="83">
        <v>1345365.9161163201</v>
      </c>
      <c r="AB1383" s="83">
        <v>4687652.5550985001</v>
      </c>
      <c r="AC1383" s="83">
        <v>37133.639999999898</v>
      </c>
      <c r="AD1383" s="83">
        <v>0</v>
      </c>
      <c r="AE1383" s="83">
        <v>1265452.9900267599</v>
      </c>
      <c r="AF1383" s="83">
        <v>13674521.932800001</v>
      </c>
      <c r="AG1383" s="83">
        <v>0</v>
      </c>
      <c r="AH1383" s="83">
        <v>0</v>
      </c>
      <c r="AI1383" s="83">
        <v>3972479.2575134798</v>
      </c>
      <c r="AJ1383" s="83">
        <v>0</v>
      </c>
      <c r="AK1383" s="83">
        <v>0</v>
      </c>
      <c r="AL1383" s="83">
        <v>0</v>
      </c>
      <c r="AM1383" s="83">
        <v>0</v>
      </c>
      <c r="AN1383" s="83">
        <v>44527188.496871799</v>
      </c>
      <c r="AO1383" s="83">
        <v>21.7059007336393</v>
      </c>
      <c r="AP1383" s="83">
        <v>487.47521382725898</v>
      </c>
    </row>
    <row r="1384" spans="1:42" x14ac:dyDescent="0.2">
      <c r="A1384" s="83" t="s">
        <v>414</v>
      </c>
      <c r="B1384" s="83">
        <v>2032</v>
      </c>
      <c r="C1384" s="83" t="s">
        <v>413</v>
      </c>
      <c r="D1384" s="83" t="s">
        <v>297</v>
      </c>
      <c r="E1384" s="83">
        <v>971</v>
      </c>
      <c r="F1384" s="83">
        <v>5184</v>
      </c>
      <c r="G1384" s="83">
        <v>0</v>
      </c>
      <c r="H1384" s="83">
        <v>423.9</v>
      </c>
      <c r="I1384" s="83">
        <v>1985.1</v>
      </c>
      <c r="J1384" s="83">
        <v>0</v>
      </c>
      <c r="K1384" s="83">
        <v>170.1</v>
      </c>
      <c r="L1384" s="83">
        <v>3632.27567622383</v>
      </c>
      <c r="M1384" s="83">
        <v>1023.94636363636</v>
      </c>
      <c r="N1384" s="83">
        <v>0</v>
      </c>
      <c r="O1384" s="83">
        <v>0</v>
      </c>
      <c r="P1384" s="83">
        <v>225.61002462857499</v>
      </c>
      <c r="Q1384" s="83">
        <v>0</v>
      </c>
      <c r="R1384" s="83">
        <v>576</v>
      </c>
      <c r="S1384" s="83">
        <v>0</v>
      </c>
      <c r="T1384" s="83">
        <v>882.4</v>
      </c>
      <c r="U1384" s="83">
        <v>266.5</v>
      </c>
      <c r="V1384" s="83">
        <v>28.56</v>
      </c>
      <c r="W1384" s="83">
        <v>119456.73504</v>
      </c>
      <c r="X1384" s="83">
        <v>0</v>
      </c>
      <c r="Y1384" s="83">
        <v>16122446.2912749</v>
      </c>
      <c r="Z1384" s="83">
        <v>0</v>
      </c>
      <c r="AA1384" s="83">
        <v>1573441.6995208799</v>
      </c>
      <c r="AB1384" s="83">
        <v>18180682.244740199</v>
      </c>
      <c r="AC1384" s="83">
        <v>37133.639999999898</v>
      </c>
      <c r="AD1384" s="83">
        <v>0</v>
      </c>
      <c r="AE1384" s="83">
        <v>1265452.9900267599</v>
      </c>
      <c r="AF1384" s="83">
        <v>7755818.2224000003</v>
      </c>
      <c r="AG1384" s="83">
        <v>0</v>
      </c>
      <c r="AH1384" s="83">
        <v>0</v>
      </c>
      <c r="AI1384" s="83">
        <v>3917024.1771817501</v>
      </c>
      <c r="AJ1384" s="83">
        <v>0</v>
      </c>
      <c r="AK1384" s="83">
        <v>0</v>
      </c>
      <c r="AL1384" s="83">
        <v>0</v>
      </c>
      <c r="AM1384" s="83">
        <v>0</v>
      </c>
      <c r="AN1384" s="83">
        <v>48971484.560184501</v>
      </c>
      <c r="AO1384" s="83">
        <v>23.040334619683598</v>
      </c>
      <c r="AP1384" s="83">
        <v>470.48470812371698</v>
      </c>
    </row>
    <row r="1385" spans="1:42" x14ac:dyDescent="0.2">
      <c r="A1385" s="83" t="s">
        <v>414</v>
      </c>
      <c r="B1385" s="83">
        <v>2034</v>
      </c>
      <c r="C1385" s="83" t="s">
        <v>413</v>
      </c>
      <c r="D1385" s="83" t="s">
        <v>297</v>
      </c>
      <c r="E1385" s="83">
        <v>971</v>
      </c>
      <c r="F1385" s="83">
        <v>5184</v>
      </c>
      <c r="G1385" s="83">
        <v>0</v>
      </c>
      <c r="H1385" s="83">
        <v>423.9</v>
      </c>
      <c r="I1385" s="83">
        <v>1985.1</v>
      </c>
      <c r="J1385" s="83">
        <v>0</v>
      </c>
      <c r="K1385" s="83">
        <v>170.1</v>
      </c>
      <c r="L1385" s="83">
        <v>4667.7565853330298</v>
      </c>
      <c r="M1385" s="83">
        <v>1137.52272727273</v>
      </c>
      <c r="N1385" s="83">
        <v>0</v>
      </c>
      <c r="O1385" s="83">
        <v>0</v>
      </c>
      <c r="P1385" s="83">
        <v>217.70804786069101</v>
      </c>
      <c r="Q1385" s="83">
        <v>0</v>
      </c>
      <c r="R1385" s="83">
        <v>576</v>
      </c>
      <c r="S1385" s="83">
        <v>0</v>
      </c>
      <c r="T1385" s="83">
        <v>882.4</v>
      </c>
      <c r="U1385" s="83">
        <v>16.5</v>
      </c>
      <c r="V1385" s="83">
        <v>31.824000000000002</v>
      </c>
      <c r="W1385" s="83">
        <v>119456.73504</v>
      </c>
      <c r="X1385" s="83">
        <v>0</v>
      </c>
      <c r="Y1385" s="83">
        <v>13551610.700756701</v>
      </c>
      <c r="Z1385" s="83">
        <v>0</v>
      </c>
      <c r="AA1385" s="83">
        <v>1747968.2108419901</v>
      </c>
      <c r="AB1385" s="83">
        <v>25600463.680061501</v>
      </c>
      <c r="AC1385" s="83">
        <v>37133.639999999898</v>
      </c>
      <c r="AD1385" s="83">
        <v>0</v>
      </c>
      <c r="AE1385" s="83">
        <v>1265452.9900267599</v>
      </c>
      <c r="AF1385" s="83">
        <v>7755818.2224000003</v>
      </c>
      <c r="AG1385" s="83">
        <v>0</v>
      </c>
      <c r="AH1385" s="83">
        <v>0</v>
      </c>
      <c r="AI1385" s="83">
        <v>3862139.6646746998</v>
      </c>
      <c r="AJ1385" s="83">
        <v>0</v>
      </c>
      <c r="AK1385" s="83">
        <v>0</v>
      </c>
      <c r="AL1385" s="83">
        <v>0</v>
      </c>
      <c r="AM1385" s="83">
        <v>0</v>
      </c>
      <c r="AN1385" s="83">
        <v>53940075.667801797</v>
      </c>
      <c r="AO1385" s="83">
        <v>22.996381891160102</v>
      </c>
      <c r="AP1385" s="83">
        <v>426.33202876441601</v>
      </c>
    </row>
    <row r="1386" spans="1:42" x14ac:dyDescent="0.2">
      <c r="A1386" s="83" t="s">
        <v>414</v>
      </c>
      <c r="B1386" s="83">
        <v>2036</v>
      </c>
      <c r="C1386" s="83" t="s">
        <v>413</v>
      </c>
      <c r="D1386" s="83" t="s">
        <v>297</v>
      </c>
      <c r="E1386" s="83">
        <v>971</v>
      </c>
      <c r="F1386" s="83">
        <v>5184</v>
      </c>
      <c r="G1386" s="83">
        <v>0</v>
      </c>
      <c r="H1386" s="83">
        <v>423.9</v>
      </c>
      <c r="I1386" s="83">
        <v>3537.42477883026</v>
      </c>
      <c r="J1386" s="83">
        <v>0</v>
      </c>
      <c r="K1386" s="83">
        <v>170.1</v>
      </c>
      <c r="L1386" s="83">
        <v>4667.7565853330298</v>
      </c>
      <c r="M1386" s="83">
        <v>1225.08</v>
      </c>
      <c r="N1386" s="83">
        <v>0</v>
      </c>
      <c r="O1386" s="83">
        <v>0</v>
      </c>
      <c r="P1386" s="83">
        <v>835.61985240951503</v>
      </c>
      <c r="Q1386" s="83">
        <v>0</v>
      </c>
      <c r="R1386" s="83">
        <v>576</v>
      </c>
      <c r="S1386" s="83">
        <v>0</v>
      </c>
      <c r="T1386" s="83">
        <v>882.4</v>
      </c>
      <c r="U1386" s="83">
        <v>16.5</v>
      </c>
      <c r="V1386" s="83">
        <v>1084513.4508017299</v>
      </c>
      <c r="W1386" s="83">
        <v>119456.73504</v>
      </c>
      <c r="X1386" s="83">
        <v>0</v>
      </c>
      <c r="Y1386" s="83">
        <v>13907737.2900858</v>
      </c>
      <c r="Z1386" s="83">
        <v>0</v>
      </c>
      <c r="AA1386" s="83">
        <v>1882512.6253718401</v>
      </c>
      <c r="AB1386" s="83">
        <v>25460470.5136564</v>
      </c>
      <c r="AC1386" s="83">
        <v>37133.639999999898</v>
      </c>
      <c r="AD1386" s="83">
        <v>0</v>
      </c>
      <c r="AE1386" s="83">
        <v>1265452.9900267599</v>
      </c>
      <c r="AF1386" s="83">
        <v>7755818.2224000003</v>
      </c>
      <c r="AG1386" s="83">
        <v>0</v>
      </c>
      <c r="AH1386" s="83">
        <v>224772.35724963699</v>
      </c>
      <c r="AI1386" s="83">
        <v>7335619.4940875703</v>
      </c>
      <c r="AJ1386" s="83">
        <v>0</v>
      </c>
      <c r="AK1386" s="83">
        <v>0</v>
      </c>
      <c r="AL1386" s="83">
        <v>0</v>
      </c>
      <c r="AM1386" s="83">
        <v>0</v>
      </c>
      <c r="AN1386" s="83">
        <v>59073487.318719797</v>
      </c>
      <c r="AO1386" s="83">
        <v>23.292980589985898</v>
      </c>
      <c r="AP1386" s="83">
        <v>394.30515527740903</v>
      </c>
    </row>
    <row r="1387" spans="1:42" x14ac:dyDescent="0.2">
      <c r="A1387" s="83" t="s">
        <v>414</v>
      </c>
      <c r="B1387" s="83">
        <v>2038</v>
      </c>
      <c r="C1387" s="83" t="s">
        <v>413</v>
      </c>
      <c r="D1387" s="83" t="s">
        <v>297</v>
      </c>
      <c r="E1387" s="83">
        <v>971</v>
      </c>
      <c r="F1387" s="83">
        <v>5184</v>
      </c>
      <c r="G1387" s="83">
        <v>0</v>
      </c>
      <c r="H1387" s="83">
        <v>423.9</v>
      </c>
      <c r="I1387" s="83">
        <v>5377.4325354830298</v>
      </c>
      <c r="J1387" s="83">
        <v>0</v>
      </c>
      <c r="K1387" s="83">
        <v>170.1</v>
      </c>
      <c r="L1387" s="83">
        <v>5396.69230686019</v>
      </c>
      <c r="M1387" s="83">
        <v>1296.6545454545501</v>
      </c>
      <c r="N1387" s="83">
        <v>0</v>
      </c>
      <c r="O1387" s="83">
        <v>0</v>
      </c>
      <c r="P1387" s="83">
        <v>1009.02742741857</v>
      </c>
      <c r="Q1387" s="83">
        <v>0</v>
      </c>
      <c r="R1387" s="83">
        <v>576</v>
      </c>
      <c r="S1387" s="83">
        <v>0</v>
      </c>
      <c r="T1387" s="83">
        <v>882.4</v>
      </c>
      <c r="U1387" s="83">
        <v>3.5</v>
      </c>
      <c r="V1387" s="83">
        <v>1199740.21014151</v>
      </c>
      <c r="W1387" s="83">
        <v>119456.73504</v>
      </c>
      <c r="X1387" s="83">
        <v>0</v>
      </c>
      <c r="Y1387" s="83">
        <v>10144102.978118001</v>
      </c>
      <c r="Z1387" s="83">
        <v>0</v>
      </c>
      <c r="AA1387" s="83">
        <v>1992497.2675776</v>
      </c>
      <c r="AB1387" s="83">
        <v>29203092.882933401</v>
      </c>
      <c r="AC1387" s="83">
        <v>37133.639999999898</v>
      </c>
      <c r="AD1387" s="83">
        <v>0</v>
      </c>
      <c r="AE1387" s="83">
        <v>1265452.9900267599</v>
      </c>
      <c r="AF1387" s="83">
        <v>7755818.2224000003</v>
      </c>
      <c r="AG1387" s="83">
        <v>0</v>
      </c>
      <c r="AH1387" s="83">
        <v>365012.25621832698</v>
      </c>
      <c r="AI1387" s="83">
        <v>11680578.5012767</v>
      </c>
      <c r="AJ1387" s="83">
        <v>0</v>
      </c>
      <c r="AK1387" s="83">
        <v>0</v>
      </c>
      <c r="AL1387" s="83">
        <v>0</v>
      </c>
      <c r="AM1387" s="83">
        <v>0</v>
      </c>
      <c r="AN1387" s="83">
        <v>63762885.683732502</v>
      </c>
      <c r="AO1387" s="83">
        <v>20.765292501390899</v>
      </c>
      <c r="AP1387" s="83">
        <v>325.66425246793102</v>
      </c>
    </row>
    <row r="1388" spans="1:42" x14ac:dyDescent="0.2">
      <c r="A1388" s="83" t="s">
        <v>414</v>
      </c>
      <c r="B1388" s="83">
        <v>2040</v>
      </c>
      <c r="C1388" s="83" t="s">
        <v>413</v>
      </c>
      <c r="D1388" s="83" t="s">
        <v>297</v>
      </c>
      <c r="E1388" s="83">
        <v>971</v>
      </c>
      <c r="F1388" s="83">
        <v>5184</v>
      </c>
      <c r="G1388" s="83">
        <v>0</v>
      </c>
      <c r="H1388" s="83">
        <v>423.9</v>
      </c>
      <c r="I1388" s="83">
        <v>7535.6157667814996</v>
      </c>
      <c r="J1388" s="83">
        <v>0</v>
      </c>
      <c r="K1388" s="83">
        <v>170.1</v>
      </c>
      <c r="L1388" s="83">
        <v>5842.5953909025902</v>
      </c>
      <c r="M1388" s="83">
        <v>1357.29272727273</v>
      </c>
      <c r="N1388" s="83">
        <v>0</v>
      </c>
      <c r="O1388" s="83">
        <v>0</v>
      </c>
      <c r="P1388" s="83">
        <v>1403.32725877243</v>
      </c>
      <c r="Q1388" s="83">
        <v>0</v>
      </c>
      <c r="R1388" s="83">
        <v>576</v>
      </c>
      <c r="S1388" s="83">
        <v>0</v>
      </c>
      <c r="T1388" s="83">
        <v>882.4</v>
      </c>
      <c r="U1388" s="83">
        <v>3.5</v>
      </c>
      <c r="V1388" s="83">
        <v>1722953.9972473399</v>
      </c>
      <c r="W1388" s="83">
        <v>119456.73504</v>
      </c>
      <c r="X1388" s="83">
        <v>0</v>
      </c>
      <c r="Y1388" s="83">
        <v>8229773.2383554699</v>
      </c>
      <c r="Z1388" s="83">
        <v>0</v>
      </c>
      <c r="AA1388" s="83">
        <v>2085676.60513296</v>
      </c>
      <c r="AB1388" s="83">
        <v>29122194.090624601</v>
      </c>
      <c r="AC1388" s="83">
        <v>37133.639999999898</v>
      </c>
      <c r="AD1388" s="83">
        <v>0</v>
      </c>
      <c r="AE1388" s="83">
        <v>1265452.9900267599</v>
      </c>
      <c r="AF1388" s="83">
        <v>7755818.2224000003</v>
      </c>
      <c r="AG1388" s="83">
        <v>0</v>
      </c>
      <c r="AH1388" s="83">
        <v>218951.09700904699</v>
      </c>
      <c r="AI1388" s="83">
        <v>16635703.625472199</v>
      </c>
      <c r="AJ1388" s="83">
        <v>0</v>
      </c>
      <c r="AK1388" s="83">
        <v>0</v>
      </c>
      <c r="AL1388" s="83">
        <v>0</v>
      </c>
      <c r="AM1388" s="83">
        <v>0</v>
      </c>
      <c r="AN1388" s="83">
        <v>67193114.241308406</v>
      </c>
      <c r="AO1388" s="83">
        <v>18.789392385900801</v>
      </c>
      <c r="AP1388" s="83">
        <v>279.63270638748997</v>
      </c>
    </row>
    <row r="1389" spans="1:42" x14ac:dyDescent="0.2">
      <c r="A1389" s="83" t="s">
        <v>414</v>
      </c>
      <c r="B1389" s="83">
        <v>2042</v>
      </c>
      <c r="C1389" s="83" t="s">
        <v>413</v>
      </c>
      <c r="D1389" s="83" t="s">
        <v>297</v>
      </c>
      <c r="E1389" s="83">
        <v>971</v>
      </c>
      <c r="F1389" s="83">
        <v>5184</v>
      </c>
      <c r="G1389" s="83">
        <v>0</v>
      </c>
      <c r="H1389" s="83">
        <v>335.9</v>
      </c>
      <c r="I1389" s="83">
        <v>9789.4199002074292</v>
      </c>
      <c r="J1389" s="83">
        <v>0</v>
      </c>
      <c r="K1389" s="83">
        <v>170.1</v>
      </c>
      <c r="L1389" s="83">
        <v>6182.6299074324397</v>
      </c>
      <c r="M1389" s="83">
        <v>1417.1863636363501</v>
      </c>
      <c r="N1389" s="83">
        <v>0</v>
      </c>
      <c r="O1389" s="83">
        <v>0</v>
      </c>
      <c r="P1389" s="83">
        <v>1765.8737900645899</v>
      </c>
      <c r="Q1389" s="83">
        <v>0</v>
      </c>
      <c r="R1389" s="83">
        <v>576</v>
      </c>
      <c r="S1389" s="83">
        <v>0</v>
      </c>
      <c r="T1389" s="83">
        <v>882.4</v>
      </c>
      <c r="U1389" s="83">
        <v>3.5</v>
      </c>
      <c r="V1389" s="83">
        <v>2208566.4675759599</v>
      </c>
      <c r="W1389" s="83">
        <v>119456.73504</v>
      </c>
      <c r="X1389" s="83">
        <v>0</v>
      </c>
      <c r="Y1389" s="83">
        <v>7134674.6249594502</v>
      </c>
      <c r="Z1389" s="83">
        <v>0</v>
      </c>
      <c r="AA1389" s="83">
        <v>2177711.8409003899</v>
      </c>
      <c r="AB1389" s="83">
        <v>26648886.254787501</v>
      </c>
      <c r="AC1389" s="83">
        <v>29424.84</v>
      </c>
      <c r="AD1389" s="83">
        <v>0</v>
      </c>
      <c r="AE1389" s="83">
        <v>1265452.9900267599</v>
      </c>
      <c r="AF1389" s="83">
        <v>7755818.2224000003</v>
      </c>
      <c r="AG1389" s="83">
        <v>0</v>
      </c>
      <c r="AH1389" s="83">
        <v>240245.41121399601</v>
      </c>
      <c r="AI1389" s="83">
        <v>21723648.5345909</v>
      </c>
      <c r="AJ1389" s="83">
        <v>0</v>
      </c>
      <c r="AK1389" s="83">
        <v>0</v>
      </c>
      <c r="AL1389" s="83">
        <v>0</v>
      </c>
      <c r="AM1389" s="83">
        <v>0</v>
      </c>
      <c r="AN1389" s="83">
        <v>69303885.921495005</v>
      </c>
      <c r="AO1389" s="83">
        <v>16.802014128088601</v>
      </c>
      <c r="AP1389" s="83">
        <v>242.43971178068301</v>
      </c>
    </row>
    <row r="1390" spans="1:42" x14ac:dyDescent="0.2">
      <c r="A1390" s="83" t="s">
        <v>414</v>
      </c>
      <c r="B1390" s="83">
        <v>2044</v>
      </c>
      <c r="C1390" s="83" t="s">
        <v>413</v>
      </c>
      <c r="D1390" s="83" t="s">
        <v>297</v>
      </c>
      <c r="E1390" s="83">
        <v>0</v>
      </c>
      <c r="F1390" s="83">
        <v>5184</v>
      </c>
      <c r="G1390" s="83">
        <v>0</v>
      </c>
      <c r="H1390" s="83">
        <v>327.5</v>
      </c>
      <c r="I1390" s="83">
        <v>11578.039838417</v>
      </c>
      <c r="J1390" s="83">
        <v>0</v>
      </c>
      <c r="K1390" s="83">
        <v>170.1</v>
      </c>
      <c r="L1390" s="83">
        <v>7601.6016986607901</v>
      </c>
      <c r="M1390" s="83">
        <v>1563.8545454545499</v>
      </c>
      <c r="N1390" s="83">
        <v>0</v>
      </c>
      <c r="O1390" s="83">
        <v>0</v>
      </c>
      <c r="P1390" s="83">
        <v>2066.90938421492</v>
      </c>
      <c r="Q1390" s="83">
        <v>0</v>
      </c>
      <c r="R1390" s="83">
        <v>576</v>
      </c>
      <c r="S1390" s="83">
        <v>0</v>
      </c>
      <c r="T1390" s="83">
        <v>882.4</v>
      </c>
      <c r="U1390" s="83">
        <v>3.5</v>
      </c>
      <c r="V1390" s="83">
        <v>2484356.0263870498</v>
      </c>
      <c r="W1390" s="83">
        <v>119456.73504</v>
      </c>
      <c r="X1390" s="83">
        <v>0</v>
      </c>
      <c r="Y1390" s="83">
        <v>5552485.9541478697</v>
      </c>
      <c r="Z1390" s="83">
        <v>0</v>
      </c>
      <c r="AA1390" s="83">
        <v>2403088.7175232</v>
      </c>
      <c r="AB1390" s="83">
        <v>33250236.3453646</v>
      </c>
      <c r="AC1390" s="83">
        <v>28689</v>
      </c>
      <c r="AD1390" s="83">
        <v>0</v>
      </c>
      <c r="AE1390" s="83">
        <v>1265452.9900267599</v>
      </c>
      <c r="AF1390" s="83">
        <v>0</v>
      </c>
      <c r="AG1390" s="83">
        <v>0</v>
      </c>
      <c r="AH1390" s="83">
        <v>284627.17802757298</v>
      </c>
      <c r="AI1390" s="83">
        <v>25666124.967907298</v>
      </c>
      <c r="AJ1390" s="83">
        <v>0</v>
      </c>
      <c r="AK1390" s="83">
        <v>0</v>
      </c>
      <c r="AL1390" s="83">
        <v>0</v>
      </c>
      <c r="AM1390" s="83">
        <v>0</v>
      </c>
      <c r="AN1390" s="83">
        <v>71054517.914424494</v>
      </c>
      <c r="AO1390" s="83">
        <v>17.577290332692801</v>
      </c>
      <c r="AP1390" s="83">
        <v>247.37751868026501</v>
      </c>
    </row>
    <row r="1391" spans="1:42" x14ac:dyDescent="0.2">
      <c r="A1391" s="83" t="s">
        <v>414</v>
      </c>
      <c r="B1391" s="83">
        <v>2046</v>
      </c>
      <c r="C1391" s="83" t="s">
        <v>413</v>
      </c>
      <c r="D1391" s="83" t="s">
        <v>297</v>
      </c>
      <c r="E1391" s="83">
        <v>0</v>
      </c>
      <c r="F1391" s="83">
        <v>4500</v>
      </c>
      <c r="G1391" s="83">
        <v>0</v>
      </c>
      <c r="H1391" s="83">
        <v>327.5</v>
      </c>
      <c r="I1391" s="83">
        <v>13964.349403153899</v>
      </c>
      <c r="J1391" s="83">
        <v>0</v>
      </c>
      <c r="K1391" s="83">
        <v>170.1</v>
      </c>
      <c r="L1391" s="83">
        <v>8482.3067511078698</v>
      </c>
      <c r="M1391" s="83">
        <v>1603.75636363635</v>
      </c>
      <c r="N1391" s="83">
        <v>0</v>
      </c>
      <c r="O1391" s="83">
        <v>0</v>
      </c>
      <c r="P1391" s="83">
        <v>2502.2887921571601</v>
      </c>
      <c r="Q1391" s="83">
        <v>0</v>
      </c>
      <c r="R1391" s="83">
        <v>576</v>
      </c>
      <c r="S1391" s="83">
        <v>0</v>
      </c>
      <c r="T1391" s="83">
        <v>882.4</v>
      </c>
      <c r="U1391" s="83">
        <v>3.5</v>
      </c>
      <c r="V1391" s="83">
        <v>1850674.16796775</v>
      </c>
      <c r="W1391" s="83">
        <v>119456.73504</v>
      </c>
      <c r="X1391" s="83">
        <v>0</v>
      </c>
      <c r="Y1391" s="83">
        <v>4693320.2123999996</v>
      </c>
      <c r="Z1391" s="83">
        <v>0</v>
      </c>
      <c r="AA1391" s="83">
        <v>2464403.6328777601</v>
      </c>
      <c r="AB1391" s="83">
        <v>31784438.914810002</v>
      </c>
      <c r="AC1391" s="83">
        <v>28689</v>
      </c>
      <c r="AD1391" s="83">
        <v>0</v>
      </c>
      <c r="AE1391" s="83">
        <v>1265452.9900267599</v>
      </c>
      <c r="AF1391" s="83">
        <v>0</v>
      </c>
      <c r="AG1391" s="83">
        <v>0</v>
      </c>
      <c r="AH1391" s="83">
        <v>286081.83387316501</v>
      </c>
      <c r="AI1391" s="83">
        <v>30979796.044534199</v>
      </c>
      <c r="AJ1391" s="83">
        <v>0</v>
      </c>
      <c r="AK1391" s="83">
        <v>0</v>
      </c>
      <c r="AL1391" s="83">
        <v>0</v>
      </c>
      <c r="AM1391" s="83">
        <v>0</v>
      </c>
      <c r="AN1391" s="83">
        <v>73472313.531529695</v>
      </c>
      <c r="AO1391" s="83">
        <v>16.137134294657098</v>
      </c>
      <c r="AP1391" s="83">
        <v>219.63558133679899</v>
      </c>
    </row>
    <row r="1392" spans="1:42" x14ac:dyDescent="0.2">
      <c r="A1392" s="83" t="s">
        <v>414</v>
      </c>
      <c r="B1392" s="83">
        <v>2048</v>
      </c>
      <c r="C1392" s="83" t="s">
        <v>413</v>
      </c>
      <c r="D1392" s="83" t="s">
        <v>297</v>
      </c>
      <c r="E1392" s="83">
        <v>0</v>
      </c>
      <c r="F1392" s="83">
        <v>3895</v>
      </c>
      <c r="G1392" s="83">
        <v>0</v>
      </c>
      <c r="H1392" s="83">
        <v>93.5</v>
      </c>
      <c r="I1392" s="83">
        <v>13963.639499642801</v>
      </c>
      <c r="J1392" s="83">
        <v>0</v>
      </c>
      <c r="K1392" s="83">
        <v>170.1</v>
      </c>
      <c r="L1392" s="83">
        <v>9453.5849835366207</v>
      </c>
      <c r="M1392" s="83">
        <v>1737.3818181818201</v>
      </c>
      <c r="N1392" s="83">
        <v>0</v>
      </c>
      <c r="O1392" s="83">
        <v>0</v>
      </c>
      <c r="P1392" s="83">
        <v>2438.2547016543699</v>
      </c>
      <c r="Q1392" s="83">
        <v>0</v>
      </c>
      <c r="R1392" s="83">
        <v>576</v>
      </c>
      <c r="S1392" s="83">
        <v>0</v>
      </c>
      <c r="T1392" s="83">
        <v>882.4</v>
      </c>
      <c r="U1392" s="83">
        <v>3.5</v>
      </c>
      <c r="V1392" s="83">
        <v>984844.82289961702</v>
      </c>
      <c r="W1392" s="83">
        <v>119456.73504</v>
      </c>
      <c r="X1392" s="83">
        <v>0</v>
      </c>
      <c r="Y1392" s="83">
        <v>3717593.6364000002</v>
      </c>
      <c r="Z1392" s="83">
        <v>0</v>
      </c>
      <c r="AA1392" s="83">
        <v>2669738.4724416002</v>
      </c>
      <c r="AB1392" s="83">
        <v>35228409.240465902</v>
      </c>
      <c r="AC1392" s="83">
        <v>8190.6</v>
      </c>
      <c r="AD1392" s="83">
        <v>0</v>
      </c>
      <c r="AE1392" s="83">
        <v>1265452.9900267599</v>
      </c>
      <c r="AF1392" s="83">
        <v>0</v>
      </c>
      <c r="AG1392" s="83">
        <v>0</v>
      </c>
      <c r="AH1392" s="83">
        <v>102758.346467906</v>
      </c>
      <c r="AI1392" s="83">
        <v>30862780.919561401</v>
      </c>
      <c r="AJ1392" s="83">
        <v>0</v>
      </c>
      <c r="AK1392" s="83">
        <v>0</v>
      </c>
      <c r="AL1392" s="83">
        <v>0</v>
      </c>
      <c r="AM1392" s="83">
        <v>0</v>
      </c>
      <c r="AN1392" s="83">
        <v>74959225.763303205</v>
      </c>
      <c r="AO1392" s="83">
        <v>16.334168454076298</v>
      </c>
      <c r="AP1392" s="83">
        <v>217.907379481936</v>
      </c>
    </row>
    <row r="1393" spans="1:42" x14ac:dyDescent="0.2">
      <c r="A1393" s="83" t="s">
        <v>414</v>
      </c>
      <c r="B1393" s="83">
        <v>2050</v>
      </c>
      <c r="C1393" s="83" t="s">
        <v>413</v>
      </c>
      <c r="D1393" s="83" t="s">
        <v>297</v>
      </c>
      <c r="E1393" s="83">
        <v>0</v>
      </c>
      <c r="F1393" s="83">
        <v>3620</v>
      </c>
      <c r="G1393" s="83">
        <v>0</v>
      </c>
      <c r="H1393" s="83">
        <v>421.31885628599099</v>
      </c>
      <c r="I1393" s="83">
        <v>15438.7632485676</v>
      </c>
      <c r="J1393" s="83">
        <v>0</v>
      </c>
      <c r="K1393" s="83">
        <v>85.1</v>
      </c>
      <c r="L1393" s="83">
        <v>9676.7079698834805</v>
      </c>
      <c r="M1393" s="83">
        <v>1862.5827272727299</v>
      </c>
      <c r="N1393" s="83">
        <v>0</v>
      </c>
      <c r="O1393" s="83">
        <v>0</v>
      </c>
      <c r="P1393" s="83">
        <v>2932.05540548517</v>
      </c>
      <c r="Q1393" s="83">
        <v>0</v>
      </c>
      <c r="R1393" s="83">
        <v>576</v>
      </c>
      <c r="S1393" s="83">
        <v>0</v>
      </c>
      <c r="T1393" s="83">
        <v>882.4</v>
      </c>
      <c r="U1393" s="83">
        <v>3.5</v>
      </c>
      <c r="V1393" s="83">
        <v>1703457.0312765599</v>
      </c>
      <c r="W1393" s="83">
        <v>119456.73504</v>
      </c>
      <c r="X1393" s="83">
        <v>0</v>
      </c>
      <c r="Y1393" s="83">
        <v>3623737.7675999999</v>
      </c>
      <c r="Z1393" s="83">
        <v>0</v>
      </c>
      <c r="AA1393" s="83">
        <v>2862127.7793208798</v>
      </c>
      <c r="AB1393" s="83">
        <v>34825346.811952703</v>
      </c>
      <c r="AC1393" s="83">
        <v>36907.531810652799</v>
      </c>
      <c r="AD1393" s="83">
        <v>0</v>
      </c>
      <c r="AE1393" s="83">
        <v>1265452.9900267599</v>
      </c>
      <c r="AF1393" s="83">
        <v>0</v>
      </c>
      <c r="AG1393" s="83">
        <v>0</v>
      </c>
      <c r="AH1393" s="83">
        <v>510186.92045862298</v>
      </c>
      <c r="AI1393" s="83">
        <v>34692739.755086496</v>
      </c>
      <c r="AJ1393" s="83">
        <v>0</v>
      </c>
      <c r="AK1393" s="83">
        <v>0</v>
      </c>
      <c r="AL1393" s="83">
        <v>0</v>
      </c>
      <c r="AM1393" s="83">
        <v>0</v>
      </c>
      <c r="AN1393" s="83">
        <v>79639413.322572798</v>
      </c>
      <c r="AO1393" s="83">
        <v>16.1029590412105</v>
      </c>
      <c r="AP1393" s="83">
        <v>202.19836346592299</v>
      </c>
    </row>
    <row r="1394" spans="1:42" x14ac:dyDescent="0.2">
      <c r="A1394" s="83" t="s">
        <v>415</v>
      </c>
      <c r="B1394" s="83">
        <v>2020</v>
      </c>
      <c r="C1394" s="83" t="s">
        <v>416</v>
      </c>
      <c r="D1394" s="83" t="s">
        <v>297</v>
      </c>
      <c r="E1394" s="83">
        <v>2315.6</v>
      </c>
      <c r="F1394" s="83">
        <v>6764</v>
      </c>
      <c r="G1394" s="83">
        <v>0</v>
      </c>
      <c r="H1394" s="83">
        <v>3901.2</v>
      </c>
      <c r="I1394" s="83">
        <v>962.5</v>
      </c>
      <c r="J1394" s="83">
        <v>0</v>
      </c>
      <c r="K1394" s="83">
        <v>41.5</v>
      </c>
      <c r="L1394" s="83">
        <v>2901.4</v>
      </c>
      <c r="M1394" s="83">
        <v>156.22818181818101</v>
      </c>
      <c r="N1394" s="83">
        <v>0</v>
      </c>
      <c r="O1394" s="83">
        <v>0</v>
      </c>
      <c r="P1394" s="83">
        <v>0</v>
      </c>
      <c r="Q1394" s="83">
        <v>0</v>
      </c>
      <c r="R1394" s="83">
        <v>86</v>
      </c>
      <c r="S1394" s="83">
        <v>0</v>
      </c>
      <c r="T1394" s="83">
        <v>1388.19999999999</v>
      </c>
      <c r="U1394" s="83">
        <v>126.7</v>
      </c>
      <c r="V1394" s="83">
        <v>0</v>
      </c>
      <c r="W1394" s="83">
        <v>166140.97631999999</v>
      </c>
      <c r="X1394" s="83">
        <v>0</v>
      </c>
      <c r="Y1394" s="83">
        <v>31959633.971630901</v>
      </c>
      <c r="Z1394" s="83">
        <v>0</v>
      </c>
      <c r="AA1394" s="83">
        <v>236337.167700727</v>
      </c>
      <c r="AB1394" s="83">
        <v>21731184.2544</v>
      </c>
      <c r="AC1394" s="83">
        <v>341745.12</v>
      </c>
      <c r="AD1394" s="83">
        <v>0</v>
      </c>
      <c r="AE1394" s="83">
        <v>3737547.9013733701</v>
      </c>
      <c r="AF1394" s="83">
        <v>18495749.408640001</v>
      </c>
      <c r="AG1394" s="83">
        <v>0</v>
      </c>
      <c r="AH1394" s="83">
        <v>47946.238058773597</v>
      </c>
      <c r="AI1394" s="83">
        <v>1950570.4166269901</v>
      </c>
      <c r="AJ1394" s="83">
        <v>0</v>
      </c>
      <c r="AK1394" s="83">
        <v>0</v>
      </c>
      <c r="AL1394" s="83">
        <v>0</v>
      </c>
      <c r="AM1394" s="83">
        <v>0</v>
      </c>
      <c r="AN1394" s="83">
        <v>78666855.454750806</v>
      </c>
      <c r="AO1394" s="83">
        <v>38.1846245621241</v>
      </c>
      <c r="AP1394" s="83">
        <v>485.39660497918197</v>
      </c>
    </row>
    <row r="1395" spans="1:42" x14ac:dyDescent="0.2">
      <c r="A1395" s="83" t="s">
        <v>415</v>
      </c>
      <c r="B1395" s="83">
        <v>2022</v>
      </c>
      <c r="C1395" s="83" t="s">
        <v>416</v>
      </c>
      <c r="D1395" s="83" t="s">
        <v>297</v>
      </c>
      <c r="E1395" s="83">
        <v>2315.6</v>
      </c>
      <c r="F1395" s="83">
        <v>6764</v>
      </c>
      <c r="G1395" s="83">
        <v>0</v>
      </c>
      <c r="H1395" s="83">
        <v>3901.2</v>
      </c>
      <c r="I1395" s="83">
        <v>987.5</v>
      </c>
      <c r="J1395" s="83">
        <v>65.318399999999997</v>
      </c>
      <c r="K1395" s="83">
        <v>41.5</v>
      </c>
      <c r="L1395" s="83">
        <v>2901.4</v>
      </c>
      <c r="M1395" s="83">
        <v>215.09181818181801</v>
      </c>
      <c r="N1395" s="83">
        <v>0</v>
      </c>
      <c r="O1395" s="83">
        <v>0</v>
      </c>
      <c r="P1395" s="83">
        <v>0</v>
      </c>
      <c r="Q1395" s="83">
        <v>0</v>
      </c>
      <c r="R1395" s="83">
        <v>86</v>
      </c>
      <c r="S1395" s="83">
        <v>0</v>
      </c>
      <c r="T1395" s="83">
        <v>1388.19999999999</v>
      </c>
      <c r="U1395" s="83">
        <v>74.7</v>
      </c>
      <c r="V1395" s="83">
        <v>0</v>
      </c>
      <c r="W1395" s="83">
        <v>166140.97631999999</v>
      </c>
      <c r="X1395" s="83">
        <v>0</v>
      </c>
      <c r="Y1395" s="83">
        <v>33678289.0089233</v>
      </c>
      <c r="Z1395" s="83">
        <v>0</v>
      </c>
      <c r="AA1395" s="83">
        <v>325909.92770639999</v>
      </c>
      <c r="AB1395" s="83">
        <v>21731184.2544</v>
      </c>
      <c r="AC1395" s="83">
        <v>341745.12</v>
      </c>
      <c r="AD1395" s="83">
        <v>0</v>
      </c>
      <c r="AE1395" s="83">
        <v>3737547.9013733701</v>
      </c>
      <c r="AF1395" s="83">
        <v>18495749.408640001</v>
      </c>
      <c r="AG1395" s="83">
        <v>0</v>
      </c>
      <c r="AH1395" s="83">
        <v>76631.584363906601</v>
      </c>
      <c r="AI1395" s="83">
        <v>1996108.0437642499</v>
      </c>
      <c r="AJ1395" s="83">
        <v>0</v>
      </c>
      <c r="AK1395" s="83">
        <v>235969.854461182</v>
      </c>
      <c r="AL1395" s="83">
        <v>0</v>
      </c>
      <c r="AM1395" s="83">
        <v>0</v>
      </c>
      <c r="AN1395" s="83">
        <v>80785276.079952404</v>
      </c>
      <c r="AO1395" s="83">
        <v>39.863461443757203</v>
      </c>
      <c r="AP1395" s="83">
        <v>493.44959104063298</v>
      </c>
    </row>
    <row r="1396" spans="1:42" x14ac:dyDescent="0.2">
      <c r="A1396" s="83" t="s">
        <v>415</v>
      </c>
      <c r="B1396" s="83">
        <v>2024</v>
      </c>
      <c r="C1396" s="83" t="s">
        <v>416</v>
      </c>
      <c r="D1396" s="83" t="s">
        <v>297</v>
      </c>
      <c r="E1396" s="83">
        <v>2315.6</v>
      </c>
      <c r="F1396" s="83">
        <v>6182</v>
      </c>
      <c r="G1396" s="83">
        <v>0</v>
      </c>
      <c r="H1396" s="83">
        <v>3901.2</v>
      </c>
      <c r="I1396" s="83">
        <v>987.5</v>
      </c>
      <c r="J1396" s="83">
        <v>183.29489999999899</v>
      </c>
      <c r="K1396" s="83">
        <v>41.5</v>
      </c>
      <c r="L1396" s="83">
        <v>2901.4</v>
      </c>
      <c r="M1396" s="83">
        <v>300.04000000000002</v>
      </c>
      <c r="N1396" s="83">
        <v>0</v>
      </c>
      <c r="O1396" s="83">
        <v>0</v>
      </c>
      <c r="P1396" s="83">
        <v>0</v>
      </c>
      <c r="Q1396" s="83">
        <v>0</v>
      </c>
      <c r="R1396" s="83">
        <v>86</v>
      </c>
      <c r="S1396" s="83">
        <v>0</v>
      </c>
      <c r="T1396" s="83">
        <v>1388.19999999999</v>
      </c>
      <c r="U1396" s="83">
        <v>74.7</v>
      </c>
      <c r="V1396" s="83">
        <v>0</v>
      </c>
      <c r="W1396" s="83">
        <v>166140.97631999999</v>
      </c>
      <c r="X1396" s="83">
        <v>0</v>
      </c>
      <c r="Y1396" s="83">
        <v>38164984.665426202</v>
      </c>
      <c r="Z1396" s="83">
        <v>0</v>
      </c>
      <c r="AA1396" s="83">
        <v>454624.52052159997</v>
      </c>
      <c r="AB1396" s="83">
        <v>21731184.2544</v>
      </c>
      <c r="AC1396" s="83">
        <v>341745.12</v>
      </c>
      <c r="AD1396" s="83">
        <v>0</v>
      </c>
      <c r="AE1396" s="83">
        <v>3737547.9013733701</v>
      </c>
      <c r="AF1396" s="83">
        <v>18495749.408640001</v>
      </c>
      <c r="AG1396" s="83">
        <v>0</v>
      </c>
      <c r="AH1396" s="83">
        <v>108770.677282301</v>
      </c>
      <c r="AI1396" s="83">
        <v>1968308.7900130099</v>
      </c>
      <c r="AJ1396" s="83">
        <v>0</v>
      </c>
      <c r="AK1396" s="83">
        <v>680466.28796809597</v>
      </c>
      <c r="AL1396" s="83">
        <v>0</v>
      </c>
      <c r="AM1396" s="83">
        <v>0</v>
      </c>
      <c r="AN1396" s="83">
        <v>85849522.601944596</v>
      </c>
      <c r="AO1396" s="83">
        <v>44.088840656888401</v>
      </c>
      <c r="AP1396" s="83">
        <v>513.55953208165795</v>
      </c>
    </row>
    <row r="1397" spans="1:42" x14ac:dyDescent="0.2">
      <c r="A1397" s="83" t="s">
        <v>415</v>
      </c>
      <c r="B1397" s="83">
        <v>2026</v>
      </c>
      <c r="C1397" s="83" t="s">
        <v>416</v>
      </c>
      <c r="D1397" s="83" t="s">
        <v>297</v>
      </c>
      <c r="E1397" s="83">
        <v>2315.6</v>
      </c>
      <c r="F1397" s="83">
        <v>6182</v>
      </c>
      <c r="G1397" s="83">
        <v>0</v>
      </c>
      <c r="H1397" s="83">
        <v>3901.2</v>
      </c>
      <c r="I1397" s="83">
        <v>987.5</v>
      </c>
      <c r="J1397" s="83">
        <v>183.29489999999899</v>
      </c>
      <c r="K1397" s="83">
        <v>41.5</v>
      </c>
      <c r="L1397" s="83">
        <v>2901.4</v>
      </c>
      <c r="M1397" s="83">
        <v>446.86363636363598</v>
      </c>
      <c r="N1397" s="83">
        <v>0</v>
      </c>
      <c r="O1397" s="83">
        <v>0</v>
      </c>
      <c r="P1397" s="83">
        <v>0</v>
      </c>
      <c r="Q1397" s="83">
        <v>0</v>
      </c>
      <c r="R1397" s="83">
        <v>86</v>
      </c>
      <c r="S1397" s="83">
        <v>0</v>
      </c>
      <c r="T1397" s="83">
        <v>1388.19999999999</v>
      </c>
      <c r="U1397" s="83">
        <v>74.7</v>
      </c>
      <c r="V1397" s="83">
        <v>0</v>
      </c>
      <c r="W1397" s="83">
        <v>166140.97631999999</v>
      </c>
      <c r="X1397" s="83">
        <v>0</v>
      </c>
      <c r="Y1397" s="83">
        <v>38001026.779900998</v>
      </c>
      <c r="Z1397" s="83">
        <v>0</v>
      </c>
      <c r="AA1397" s="83">
        <v>677093.60892000003</v>
      </c>
      <c r="AB1397" s="83">
        <v>21428925.9824</v>
      </c>
      <c r="AC1397" s="83">
        <v>341745.12</v>
      </c>
      <c r="AD1397" s="83">
        <v>0</v>
      </c>
      <c r="AE1397" s="83">
        <v>3747562.6122510699</v>
      </c>
      <c r="AF1397" s="83">
        <v>18495749.408640001</v>
      </c>
      <c r="AG1397" s="83">
        <v>0</v>
      </c>
      <c r="AH1397" s="83">
        <v>7008.9661956386999</v>
      </c>
      <c r="AI1397" s="83">
        <v>1940871.3698726499</v>
      </c>
      <c r="AJ1397" s="83">
        <v>0</v>
      </c>
      <c r="AK1397" s="83">
        <v>728455.04537528497</v>
      </c>
      <c r="AL1397" s="83">
        <v>0</v>
      </c>
      <c r="AM1397" s="83">
        <v>0</v>
      </c>
      <c r="AN1397" s="83">
        <v>85534579.869875699</v>
      </c>
      <c r="AO1397" s="83">
        <v>43.789576118181103</v>
      </c>
      <c r="AP1397" s="83">
        <v>511.95172975419302</v>
      </c>
    </row>
    <row r="1398" spans="1:42" x14ac:dyDescent="0.2">
      <c r="A1398" s="83" t="s">
        <v>415</v>
      </c>
      <c r="B1398" s="83">
        <v>2028</v>
      </c>
      <c r="C1398" s="83" t="s">
        <v>416</v>
      </c>
      <c r="D1398" s="83" t="s">
        <v>297</v>
      </c>
      <c r="E1398" s="83">
        <v>2315.6</v>
      </c>
      <c r="F1398" s="83">
        <v>5666</v>
      </c>
      <c r="G1398" s="83">
        <v>0</v>
      </c>
      <c r="H1398" s="83">
        <v>3901.2</v>
      </c>
      <c r="I1398" s="83">
        <v>987.5</v>
      </c>
      <c r="J1398" s="83">
        <v>183.29489999999899</v>
      </c>
      <c r="K1398" s="83">
        <v>41.5</v>
      </c>
      <c r="L1398" s="83">
        <v>2901.4</v>
      </c>
      <c r="M1398" s="83">
        <v>664.78181818181804</v>
      </c>
      <c r="N1398" s="83">
        <v>0</v>
      </c>
      <c r="O1398" s="83">
        <v>0</v>
      </c>
      <c r="P1398" s="83">
        <v>0</v>
      </c>
      <c r="Q1398" s="83">
        <v>0</v>
      </c>
      <c r="R1398" s="83">
        <v>86</v>
      </c>
      <c r="S1398" s="83">
        <v>0</v>
      </c>
      <c r="T1398" s="83">
        <v>1388.19999999999</v>
      </c>
      <c r="U1398" s="83">
        <v>74.7</v>
      </c>
      <c r="V1398" s="83">
        <v>0</v>
      </c>
      <c r="W1398" s="83">
        <v>166140.97631999999</v>
      </c>
      <c r="X1398" s="83">
        <v>0</v>
      </c>
      <c r="Y1398" s="83">
        <v>37184001.666829102</v>
      </c>
      <c r="Z1398" s="83">
        <v>0</v>
      </c>
      <c r="AA1398" s="83">
        <v>1007286.079664</v>
      </c>
      <c r="AB1398" s="83">
        <v>20943095.091399901</v>
      </c>
      <c r="AC1398" s="83">
        <v>341745.12</v>
      </c>
      <c r="AD1398" s="83">
        <v>0</v>
      </c>
      <c r="AE1398" s="83">
        <v>3747562.6122510699</v>
      </c>
      <c r="AF1398" s="83">
        <v>18495749.408640001</v>
      </c>
      <c r="AG1398" s="83">
        <v>0</v>
      </c>
      <c r="AH1398" s="83">
        <v>0</v>
      </c>
      <c r="AI1398" s="83">
        <v>1913817.4248661599</v>
      </c>
      <c r="AJ1398" s="83">
        <v>0</v>
      </c>
      <c r="AK1398" s="83">
        <v>724519.30074917199</v>
      </c>
      <c r="AL1398" s="83">
        <v>0</v>
      </c>
      <c r="AM1398" s="83">
        <v>0</v>
      </c>
      <c r="AN1398" s="83">
        <v>84523917.680719495</v>
      </c>
      <c r="AO1398" s="83">
        <v>42.776912528641098</v>
      </c>
      <c r="AP1398" s="83">
        <v>506.09240203733202</v>
      </c>
    </row>
    <row r="1399" spans="1:42" x14ac:dyDescent="0.2">
      <c r="A1399" s="83" t="s">
        <v>415</v>
      </c>
      <c r="B1399" s="83">
        <v>2030</v>
      </c>
      <c r="C1399" s="83" t="s">
        <v>416</v>
      </c>
      <c r="D1399" s="83" t="s">
        <v>297</v>
      </c>
      <c r="E1399" s="83">
        <v>2315.6</v>
      </c>
      <c r="F1399" s="83">
        <v>5666</v>
      </c>
      <c r="G1399" s="83">
        <v>0</v>
      </c>
      <c r="H1399" s="83">
        <v>3901.2</v>
      </c>
      <c r="I1399" s="83">
        <v>987.5</v>
      </c>
      <c r="J1399" s="83">
        <v>183.29489999999899</v>
      </c>
      <c r="K1399" s="83">
        <v>41.5</v>
      </c>
      <c r="L1399" s="83">
        <v>2901.4</v>
      </c>
      <c r="M1399" s="83">
        <v>1042.9363636363601</v>
      </c>
      <c r="N1399" s="83">
        <v>0</v>
      </c>
      <c r="O1399" s="83">
        <v>0</v>
      </c>
      <c r="P1399" s="83">
        <v>7.4542889390700903E-2</v>
      </c>
      <c r="Q1399" s="83">
        <v>0</v>
      </c>
      <c r="R1399" s="83">
        <v>86</v>
      </c>
      <c r="S1399" s="83">
        <v>0</v>
      </c>
      <c r="T1399" s="83">
        <v>1388.19999999999</v>
      </c>
      <c r="U1399" s="83">
        <v>74.7</v>
      </c>
      <c r="V1399" s="83">
        <v>27.917400000068099</v>
      </c>
      <c r="W1399" s="83">
        <v>166140.97631999999</v>
      </c>
      <c r="X1399" s="83">
        <v>0</v>
      </c>
      <c r="Y1399" s="83">
        <v>33968963.941996999</v>
      </c>
      <c r="Z1399" s="83">
        <v>0</v>
      </c>
      <c r="AA1399" s="83">
        <v>1580270.778072</v>
      </c>
      <c r="AB1399" s="83">
        <v>20537601.703400001</v>
      </c>
      <c r="AC1399" s="83">
        <v>341745.12</v>
      </c>
      <c r="AD1399" s="83">
        <v>0</v>
      </c>
      <c r="AE1399" s="83">
        <v>3747562.6122510699</v>
      </c>
      <c r="AF1399" s="83">
        <v>18495749.408640001</v>
      </c>
      <c r="AG1399" s="83">
        <v>0</v>
      </c>
      <c r="AH1399" s="83">
        <v>0</v>
      </c>
      <c r="AI1399" s="83">
        <v>1887074.48516706</v>
      </c>
      <c r="AJ1399" s="83">
        <v>0</v>
      </c>
      <c r="AK1399" s="83">
        <v>720629.682500956</v>
      </c>
      <c r="AL1399" s="83">
        <v>0</v>
      </c>
      <c r="AM1399" s="83">
        <v>0</v>
      </c>
      <c r="AN1399" s="83">
        <v>81445766.625748098</v>
      </c>
      <c r="AO1399" s="83">
        <v>39.590464494743202</v>
      </c>
      <c r="AP1399" s="83">
        <v>486.09603832038999</v>
      </c>
    </row>
    <row r="1400" spans="1:42" x14ac:dyDescent="0.2">
      <c r="A1400" s="83" t="s">
        <v>415</v>
      </c>
      <c r="B1400" s="83">
        <v>2032</v>
      </c>
      <c r="C1400" s="83" t="s">
        <v>416</v>
      </c>
      <c r="D1400" s="83" t="s">
        <v>297</v>
      </c>
      <c r="E1400" s="83">
        <v>2315.6</v>
      </c>
      <c r="F1400" s="83">
        <v>5666</v>
      </c>
      <c r="G1400" s="83">
        <v>0</v>
      </c>
      <c r="H1400" s="83">
        <v>3901.2</v>
      </c>
      <c r="I1400" s="83">
        <v>987.5</v>
      </c>
      <c r="J1400" s="83">
        <v>183.29489999999899</v>
      </c>
      <c r="K1400" s="83">
        <v>41.5</v>
      </c>
      <c r="L1400" s="83">
        <v>2901.4</v>
      </c>
      <c r="M1400" s="83">
        <v>1458.8536363636399</v>
      </c>
      <c r="N1400" s="83">
        <v>0</v>
      </c>
      <c r="O1400" s="83">
        <v>0</v>
      </c>
      <c r="P1400" s="83">
        <v>0.278984835169659</v>
      </c>
      <c r="Q1400" s="83">
        <v>0</v>
      </c>
      <c r="R1400" s="83">
        <v>86</v>
      </c>
      <c r="S1400" s="83">
        <v>0</v>
      </c>
      <c r="T1400" s="83">
        <v>1388.19999999999</v>
      </c>
      <c r="U1400" s="83">
        <v>74.7</v>
      </c>
      <c r="V1400" s="83">
        <v>75.630449999999996</v>
      </c>
      <c r="W1400" s="83">
        <v>166140.97631999999</v>
      </c>
      <c r="X1400" s="83">
        <v>0</v>
      </c>
      <c r="Y1400" s="83">
        <v>32624073.078742199</v>
      </c>
      <c r="Z1400" s="83">
        <v>0</v>
      </c>
      <c r="AA1400" s="83">
        <v>2210474.0532696</v>
      </c>
      <c r="AB1400" s="83">
        <v>20537601.703400001</v>
      </c>
      <c r="AC1400" s="83">
        <v>341745.12</v>
      </c>
      <c r="AD1400" s="83">
        <v>0</v>
      </c>
      <c r="AE1400" s="83">
        <v>3747562.6122510699</v>
      </c>
      <c r="AF1400" s="83">
        <v>18495749.408640001</v>
      </c>
      <c r="AG1400" s="83">
        <v>0</v>
      </c>
      <c r="AH1400" s="83">
        <v>0</v>
      </c>
      <c r="AI1400" s="83">
        <v>1860724.6770772601</v>
      </c>
      <c r="AJ1400" s="83">
        <v>0</v>
      </c>
      <c r="AK1400" s="83">
        <v>716740.06425274001</v>
      </c>
      <c r="AL1400" s="83">
        <v>0</v>
      </c>
      <c r="AM1400" s="83">
        <v>0</v>
      </c>
      <c r="AN1400" s="83">
        <v>80700887.324402899</v>
      </c>
      <c r="AO1400" s="83">
        <v>38.339442361402</v>
      </c>
      <c r="AP1400" s="83">
        <v>475.080803105477</v>
      </c>
    </row>
    <row r="1401" spans="1:42" x14ac:dyDescent="0.2">
      <c r="A1401" s="83" t="s">
        <v>415</v>
      </c>
      <c r="B1401" s="83">
        <v>2034</v>
      </c>
      <c r="C1401" s="83" t="s">
        <v>416</v>
      </c>
      <c r="D1401" s="83" t="s">
        <v>297</v>
      </c>
      <c r="E1401" s="83">
        <v>2315.6</v>
      </c>
      <c r="F1401" s="83">
        <v>5666</v>
      </c>
      <c r="G1401" s="83">
        <v>0</v>
      </c>
      <c r="H1401" s="83">
        <v>3901.2</v>
      </c>
      <c r="I1401" s="83">
        <v>987.5</v>
      </c>
      <c r="J1401" s="83">
        <v>183.29489999999899</v>
      </c>
      <c r="K1401" s="83">
        <v>41.5</v>
      </c>
      <c r="L1401" s="83">
        <v>3203.1524554131702</v>
      </c>
      <c r="M1401" s="83">
        <v>1903.74272727273</v>
      </c>
      <c r="N1401" s="83">
        <v>0</v>
      </c>
      <c r="O1401" s="83">
        <v>0</v>
      </c>
      <c r="P1401" s="83">
        <v>0.43607334817725801</v>
      </c>
      <c r="Q1401" s="83">
        <v>0</v>
      </c>
      <c r="R1401" s="83">
        <v>86</v>
      </c>
      <c r="S1401" s="83">
        <v>0</v>
      </c>
      <c r="T1401" s="83">
        <v>1389.19999999999</v>
      </c>
      <c r="U1401" s="83">
        <v>74.7</v>
      </c>
      <c r="V1401" s="83">
        <v>39.099999999744099</v>
      </c>
      <c r="W1401" s="83">
        <v>166140.97631999999</v>
      </c>
      <c r="X1401" s="83">
        <v>0</v>
      </c>
      <c r="Y1401" s="83">
        <v>31968525.502693001</v>
      </c>
      <c r="Z1401" s="83">
        <v>0</v>
      </c>
      <c r="AA1401" s="83">
        <v>2884575.8051688001</v>
      </c>
      <c r="AB1401" s="83">
        <v>22367217.105736099</v>
      </c>
      <c r="AC1401" s="83">
        <v>341745.12</v>
      </c>
      <c r="AD1401" s="83">
        <v>0</v>
      </c>
      <c r="AE1401" s="83">
        <v>3751139.0718750702</v>
      </c>
      <c r="AF1401" s="83">
        <v>18495749.408640001</v>
      </c>
      <c r="AG1401" s="83">
        <v>0</v>
      </c>
      <c r="AH1401" s="83">
        <v>0</v>
      </c>
      <c r="AI1401" s="83">
        <v>1834736.8299525301</v>
      </c>
      <c r="AJ1401" s="83">
        <v>0</v>
      </c>
      <c r="AK1401" s="83">
        <v>712877.70865018002</v>
      </c>
      <c r="AL1401" s="83">
        <v>0</v>
      </c>
      <c r="AM1401" s="83">
        <v>0</v>
      </c>
      <c r="AN1401" s="83">
        <v>82522746.629035696</v>
      </c>
      <c r="AO1401" s="83">
        <v>38.371669017163498</v>
      </c>
      <c r="AP1401" s="83">
        <v>464.982936034055</v>
      </c>
    </row>
    <row r="1402" spans="1:42" x14ac:dyDescent="0.2">
      <c r="A1402" s="83" t="s">
        <v>415</v>
      </c>
      <c r="B1402" s="83">
        <v>2036</v>
      </c>
      <c r="C1402" s="83" t="s">
        <v>416</v>
      </c>
      <c r="D1402" s="83" t="s">
        <v>297</v>
      </c>
      <c r="E1402" s="83">
        <v>2315.6</v>
      </c>
      <c r="F1402" s="83">
        <v>5666</v>
      </c>
      <c r="G1402" s="83">
        <v>0</v>
      </c>
      <c r="H1402" s="83">
        <v>3901.2</v>
      </c>
      <c r="I1402" s="83">
        <v>1513.3526044576299</v>
      </c>
      <c r="J1402" s="83">
        <v>183.29489999999899</v>
      </c>
      <c r="K1402" s="83">
        <v>41.5</v>
      </c>
      <c r="L1402" s="83">
        <v>3203.1524554131702</v>
      </c>
      <c r="M1402" s="83">
        <v>2391.9009090909099</v>
      </c>
      <c r="N1402" s="83">
        <v>0</v>
      </c>
      <c r="O1402" s="83">
        <v>0</v>
      </c>
      <c r="P1402" s="83">
        <v>371.71160091883303</v>
      </c>
      <c r="Q1402" s="83">
        <v>0</v>
      </c>
      <c r="R1402" s="83">
        <v>86</v>
      </c>
      <c r="S1402" s="83">
        <v>0</v>
      </c>
      <c r="T1402" s="83">
        <v>1389.19999999999</v>
      </c>
      <c r="U1402" s="83">
        <v>74.7</v>
      </c>
      <c r="V1402" s="83">
        <v>502292.21289611299</v>
      </c>
      <c r="W1402" s="83">
        <v>166140.97631999999</v>
      </c>
      <c r="X1402" s="83">
        <v>0</v>
      </c>
      <c r="Y1402" s="83">
        <v>34055454.035146303</v>
      </c>
      <c r="Z1402" s="83">
        <v>0</v>
      </c>
      <c r="AA1402" s="83">
        <v>3624239.4478423898</v>
      </c>
      <c r="AB1402" s="83">
        <v>22797696.212189302</v>
      </c>
      <c r="AC1402" s="83">
        <v>341745.12</v>
      </c>
      <c r="AD1402" s="83">
        <v>0</v>
      </c>
      <c r="AE1402" s="83">
        <v>3751139.0718750702</v>
      </c>
      <c r="AF1402" s="83">
        <v>18495749.408640001</v>
      </c>
      <c r="AG1402" s="83">
        <v>0</v>
      </c>
      <c r="AH1402" s="83">
        <v>50290.180808793899</v>
      </c>
      <c r="AI1402" s="83">
        <v>2961480.65726652</v>
      </c>
      <c r="AJ1402" s="83">
        <v>0</v>
      </c>
      <c r="AK1402" s="83">
        <v>689863.41992974002</v>
      </c>
      <c r="AL1402" s="83">
        <v>0</v>
      </c>
      <c r="AM1402" s="83">
        <v>0</v>
      </c>
      <c r="AN1402" s="83">
        <v>87436090.7429142</v>
      </c>
      <c r="AO1402" s="83">
        <v>40.484975363669797</v>
      </c>
      <c r="AP1402" s="83">
        <v>463.023621249337</v>
      </c>
    </row>
    <row r="1403" spans="1:42" x14ac:dyDescent="0.2">
      <c r="A1403" s="83" t="s">
        <v>415</v>
      </c>
      <c r="B1403" s="83">
        <v>2038</v>
      </c>
      <c r="C1403" s="83" t="s">
        <v>416</v>
      </c>
      <c r="D1403" s="83" t="s">
        <v>297</v>
      </c>
      <c r="E1403" s="83">
        <v>2315.6</v>
      </c>
      <c r="F1403" s="83">
        <v>5666</v>
      </c>
      <c r="G1403" s="83">
        <v>0</v>
      </c>
      <c r="H1403" s="83">
        <v>3901.2</v>
      </c>
      <c r="I1403" s="83">
        <v>2439.44014639957</v>
      </c>
      <c r="J1403" s="83">
        <v>183.29489999999899</v>
      </c>
      <c r="K1403" s="83">
        <v>41.5</v>
      </c>
      <c r="L1403" s="83">
        <v>4418.3935755079501</v>
      </c>
      <c r="M1403" s="83">
        <v>2544.8681818181799</v>
      </c>
      <c r="N1403" s="83">
        <v>0</v>
      </c>
      <c r="O1403" s="83">
        <v>0</v>
      </c>
      <c r="P1403" s="83">
        <v>478.24725091322102</v>
      </c>
      <c r="Q1403" s="83">
        <v>0</v>
      </c>
      <c r="R1403" s="83">
        <v>86</v>
      </c>
      <c r="S1403" s="83">
        <v>0</v>
      </c>
      <c r="T1403" s="83">
        <v>1389.19999999999</v>
      </c>
      <c r="U1403" s="83">
        <v>74.7</v>
      </c>
      <c r="V1403" s="83">
        <v>597098.07775484305</v>
      </c>
      <c r="W1403" s="83">
        <v>166140.97631999999</v>
      </c>
      <c r="X1403" s="83">
        <v>0</v>
      </c>
      <c r="Y1403" s="83">
        <v>29960395.063457198</v>
      </c>
      <c r="Z1403" s="83">
        <v>0</v>
      </c>
      <c r="AA1403" s="83">
        <v>3856017.4541719998</v>
      </c>
      <c r="AB1403" s="83">
        <v>30291543.6566226</v>
      </c>
      <c r="AC1403" s="83">
        <v>341745.12</v>
      </c>
      <c r="AD1403" s="83">
        <v>0</v>
      </c>
      <c r="AE1403" s="83">
        <v>3751139.0718750702</v>
      </c>
      <c r="AF1403" s="83">
        <v>18495749.408640001</v>
      </c>
      <c r="AG1403" s="83">
        <v>0</v>
      </c>
      <c r="AH1403" s="83">
        <v>84449.283502055099</v>
      </c>
      <c r="AI1403" s="83">
        <v>5089570.5971922204</v>
      </c>
      <c r="AJ1403" s="83">
        <v>0</v>
      </c>
      <c r="AK1403" s="83">
        <v>688753.46263808897</v>
      </c>
      <c r="AL1403" s="83">
        <v>0</v>
      </c>
      <c r="AM1403" s="83">
        <v>0</v>
      </c>
      <c r="AN1403" s="83">
        <v>93322602.1721742</v>
      </c>
      <c r="AO1403" s="83">
        <v>39.284754881320097</v>
      </c>
      <c r="AP1403" s="83">
        <v>420.95648821324301</v>
      </c>
    </row>
    <row r="1404" spans="1:42" x14ac:dyDescent="0.2">
      <c r="A1404" s="83" t="s">
        <v>415</v>
      </c>
      <c r="B1404" s="83">
        <v>2040</v>
      </c>
      <c r="C1404" s="83" t="s">
        <v>416</v>
      </c>
      <c r="D1404" s="83" t="s">
        <v>297</v>
      </c>
      <c r="E1404" s="83">
        <v>2315.6</v>
      </c>
      <c r="F1404" s="83">
        <v>5296</v>
      </c>
      <c r="G1404" s="83">
        <v>0</v>
      </c>
      <c r="H1404" s="83">
        <v>3901.2</v>
      </c>
      <c r="I1404" s="83">
        <v>2843.7556767763199</v>
      </c>
      <c r="J1404" s="83">
        <v>183.29489999999899</v>
      </c>
      <c r="K1404" s="83">
        <v>41.5</v>
      </c>
      <c r="L1404" s="83">
        <v>5380.2915271673201</v>
      </c>
      <c r="M1404" s="83">
        <v>2690.01818181818</v>
      </c>
      <c r="N1404" s="83">
        <v>0</v>
      </c>
      <c r="O1404" s="83">
        <v>0</v>
      </c>
      <c r="P1404" s="83">
        <v>550.40838967899299</v>
      </c>
      <c r="Q1404" s="83">
        <v>0</v>
      </c>
      <c r="R1404" s="83">
        <v>86</v>
      </c>
      <c r="S1404" s="83">
        <v>0</v>
      </c>
      <c r="T1404" s="83">
        <v>1389.19999999999</v>
      </c>
      <c r="U1404" s="83">
        <v>74.7</v>
      </c>
      <c r="V1404" s="83">
        <v>668398.34597117198</v>
      </c>
      <c r="W1404" s="83">
        <v>166140.97631999999</v>
      </c>
      <c r="X1404" s="83">
        <v>0</v>
      </c>
      <c r="Y1404" s="83">
        <v>27425371.9543625</v>
      </c>
      <c r="Z1404" s="83">
        <v>0</v>
      </c>
      <c r="AA1404" s="83">
        <v>4075950.6269279998</v>
      </c>
      <c r="AB1404" s="83">
        <v>37260929.1795232</v>
      </c>
      <c r="AC1404" s="83">
        <v>341745.12</v>
      </c>
      <c r="AD1404" s="83">
        <v>0</v>
      </c>
      <c r="AE1404" s="83">
        <v>3751139.0718750702</v>
      </c>
      <c r="AF1404" s="83">
        <v>18495749.408640001</v>
      </c>
      <c r="AG1404" s="83">
        <v>0</v>
      </c>
      <c r="AH1404" s="83">
        <v>42121.2052638229</v>
      </c>
      <c r="AI1404" s="83">
        <v>5973050.4123219503</v>
      </c>
      <c r="AJ1404" s="83">
        <v>0</v>
      </c>
      <c r="AK1404" s="83">
        <v>698045.80288386298</v>
      </c>
      <c r="AL1404" s="83">
        <v>0</v>
      </c>
      <c r="AM1404" s="83">
        <v>0</v>
      </c>
      <c r="AN1404" s="83">
        <v>98898642.104089707</v>
      </c>
      <c r="AO1404" s="83">
        <v>39.349315705664601</v>
      </c>
      <c r="AP1404" s="83">
        <v>397.87518684280599</v>
      </c>
    </row>
    <row r="1405" spans="1:42" x14ac:dyDescent="0.2">
      <c r="A1405" s="83" t="s">
        <v>415</v>
      </c>
      <c r="B1405" s="83">
        <v>2042</v>
      </c>
      <c r="C1405" s="83" t="s">
        <v>416</v>
      </c>
      <c r="D1405" s="83" t="s">
        <v>297</v>
      </c>
      <c r="E1405" s="83">
        <v>2315.6</v>
      </c>
      <c r="F1405" s="83">
        <v>4926</v>
      </c>
      <c r="G1405" s="83">
        <v>0</v>
      </c>
      <c r="H1405" s="83">
        <v>3901.2</v>
      </c>
      <c r="I1405" s="83">
        <v>13979.4082274128</v>
      </c>
      <c r="J1405" s="83">
        <v>489.57209999999998</v>
      </c>
      <c r="K1405" s="83">
        <v>41.5</v>
      </c>
      <c r="L1405" s="83">
        <v>5380.2915271673201</v>
      </c>
      <c r="M1405" s="83">
        <v>2886.71909090909</v>
      </c>
      <c r="N1405" s="83">
        <v>0</v>
      </c>
      <c r="O1405" s="83">
        <v>0</v>
      </c>
      <c r="P1405" s="83">
        <v>4023.1477493734801</v>
      </c>
      <c r="Q1405" s="83">
        <v>0</v>
      </c>
      <c r="R1405" s="83">
        <v>86</v>
      </c>
      <c r="S1405" s="83">
        <v>0</v>
      </c>
      <c r="T1405" s="83">
        <v>1389.19999999999</v>
      </c>
      <c r="U1405" s="83">
        <v>74.7</v>
      </c>
      <c r="V1405" s="83">
        <v>7188098.9663749896</v>
      </c>
      <c r="W1405" s="83">
        <v>166140.97631999999</v>
      </c>
      <c r="X1405" s="83">
        <v>0</v>
      </c>
      <c r="Y1405" s="83">
        <v>23403875.799967799</v>
      </c>
      <c r="Z1405" s="83">
        <v>0</v>
      </c>
      <c r="AA1405" s="83">
        <v>4359092.2608964304</v>
      </c>
      <c r="AB1405" s="83">
        <v>32279574.357593998</v>
      </c>
      <c r="AC1405" s="83">
        <v>341745.12</v>
      </c>
      <c r="AD1405" s="83">
        <v>0</v>
      </c>
      <c r="AE1405" s="83">
        <v>3751139.0718750702</v>
      </c>
      <c r="AF1405" s="83">
        <v>18495749.408640001</v>
      </c>
      <c r="AG1405" s="83">
        <v>0</v>
      </c>
      <c r="AH1405" s="83">
        <v>54328.855679999899</v>
      </c>
      <c r="AI1405" s="83">
        <v>31350792.809880201</v>
      </c>
      <c r="AJ1405" s="83">
        <v>0</v>
      </c>
      <c r="AK1405" s="83">
        <v>1578947.37527179</v>
      </c>
      <c r="AL1405" s="83">
        <v>0</v>
      </c>
      <c r="AM1405" s="83">
        <v>0</v>
      </c>
      <c r="AN1405" s="83">
        <v>122969485.0025</v>
      </c>
      <c r="AO1405" s="83">
        <v>33.793435969981303</v>
      </c>
      <c r="AP1405" s="83">
        <v>274.81155970763098</v>
      </c>
    </row>
    <row r="1406" spans="1:42" x14ac:dyDescent="0.2">
      <c r="A1406" s="83" t="s">
        <v>415</v>
      </c>
      <c r="B1406" s="83">
        <v>2044</v>
      </c>
      <c r="C1406" s="83" t="s">
        <v>416</v>
      </c>
      <c r="D1406" s="83" t="s">
        <v>297</v>
      </c>
      <c r="E1406" s="83">
        <v>2315.6</v>
      </c>
      <c r="F1406" s="83">
        <v>4268</v>
      </c>
      <c r="G1406" s="83">
        <v>0</v>
      </c>
      <c r="H1406" s="83">
        <v>3901.2</v>
      </c>
      <c r="I1406" s="83">
        <v>15506.5482349787</v>
      </c>
      <c r="J1406" s="83">
        <v>588.01139999999998</v>
      </c>
      <c r="K1406" s="83">
        <v>41.5</v>
      </c>
      <c r="L1406" s="83">
        <v>5380.2915271673201</v>
      </c>
      <c r="M1406" s="83">
        <v>3083.9154545454498</v>
      </c>
      <c r="N1406" s="83">
        <v>0</v>
      </c>
      <c r="O1406" s="83">
        <v>0</v>
      </c>
      <c r="P1406" s="83">
        <v>4510.1980655733796</v>
      </c>
      <c r="Q1406" s="83">
        <v>0</v>
      </c>
      <c r="R1406" s="83">
        <v>86</v>
      </c>
      <c r="S1406" s="83">
        <v>0</v>
      </c>
      <c r="T1406" s="83">
        <v>1389.19999999999</v>
      </c>
      <c r="U1406" s="83">
        <v>74.7</v>
      </c>
      <c r="V1406" s="83">
        <v>6191789.90247308</v>
      </c>
      <c r="W1406" s="83">
        <v>166140.97631999999</v>
      </c>
      <c r="X1406" s="83">
        <v>0</v>
      </c>
      <c r="Y1406" s="83">
        <v>21455211.768969301</v>
      </c>
      <c r="Z1406" s="83">
        <v>0</v>
      </c>
      <c r="AA1406" s="83">
        <v>4672788.9109848002</v>
      </c>
      <c r="AB1406" s="83">
        <v>30432573.939909302</v>
      </c>
      <c r="AC1406" s="83">
        <v>341745.12</v>
      </c>
      <c r="AD1406" s="83">
        <v>0</v>
      </c>
      <c r="AE1406" s="83">
        <v>3751139.0718750702</v>
      </c>
      <c r="AF1406" s="83">
        <v>18495749.408640001</v>
      </c>
      <c r="AG1406" s="83">
        <v>0</v>
      </c>
      <c r="AH1406" s="83">
        <v>65122.171955295897</v>
      </c>
      <c r="AI1406" s="83">
        <v>34803048.888112903</v>
      </c>
      <c r="AJ1406" s="83">
        <v>0</v>
      </c>
      <c r="AK1406" s="83">
        <v>2138537.8628215101</v>
      </c>
      <c r="AL1406" s="83">
        <v>0</v>
      </c>
      <c r="AM1406" s="83">
        <v>0</v>
      </c>
      <c r="AN1406" s="83">
        <v>122513848.02206101</v>
      </c>
      <c r="AO1406" s="83">
        <v>31.269016744624601</v>
      </c>
      <c r="AP1406" s="83">
        <v>255.22842723047799</v>
      </c>
    </row>
    <row r="1407" spans="1:42" x14ac:dyDescent="0.2">
      <c r="A1407" s="83" t="s">
        <v>415</v>
      </c>
      <c r="B1407" s="83">
        <v>2046</v>
      </c>
      <c r="C1407" s="83" t="s">
        <v>416</v>
      </c>
      <c r="D1407" s="83" t="s">
        <v>297</v>
      </c>
      <c r="E1407" s="83">
        <v>2315.6</v>
      </c>
      <c r="F1407" s="83">
        <v>3608</v>
      </c>
      <c r="G1407" s="83">
        <v>0</v>
      </c>
      <c r="H1407" s="83">
        <v>2708.2</v>
      </c>
      <c r="I1407" s="83">
        <v>22019.593033148602</v>
      </c>
      <c r="J1407" s="83">
        <v>1215.3159000000001</v>
      </c>
      <c r="K1407" s="83">
        <v>41.5</v>
      </c>
      <c r="L1407" s="83">
        <v>5380.2915271673201</v>
      </c>
      <c r="M1407" s="83">
        <v>3239.5745454545499</v>
      </c>
      <c r="N1407" s="83">
        <v>0</v>
      </c>
      <c r="O1407" s="83">
        <v>0</v>
      </c>
      <c r="P1407" s="83">
        <v>6507.40144953857</v>
      </c>
      <c r="Q1407" s="83">
        <v>0</v>
      </c>
      <c r="R1407" s="83">
        <v>86</v>
      </c>
      <c r="S1407" s="83">
        <v>0</v>
      </c>
      <c r="T1407" s="83">
        <v>1389.19999999999</v>
      </c>
      <c r="U1407" s="83">
        <v>74.7</v>
      </c>
      <c r="V1407" s="83">
        <v>8705056.8856718</v>
      </c>
      <c r="W1407" s="83">
        <v>166140.97631999999</v>
      </c>
      <c r="X1407" s="83">
        <v>0</v>
      </c>
      <c r="Y1407" s="83">
        <v>15002519.45664</v>
      </c>
      <c r="Z1407" s="83">
        <v>0</v>
      </c>
      <c r="AA1407" s="83">
        <v>4908645.5953248003</v>
      </c>
      <c r="AB1407" s="83">
        <v>23831233.9581839</v>
      </c>
      <c r="AC1407" s="83">
        <v>237238.32</v>
      </c>
      <c r="AD1407" s="83">
        <v>0</v>
      </c>
      <c r="AE1407" s="83">
        <v>3751139.0718750702</v>
      </c>
      <c r="AF1407" s="83">
        <v>18495749.408640001</v>
      </c>
      <c r="AG1407" s="83">
        <v>0</v>
      </c>
      <c r="AH1407" s="83">
        <v>49389.868799999997</v>
      </c>
      <c r="AI1407" s="83">
        <v>49273399.5629455</v>
      </c>
      <c r="AJ1407" s="83">
        <v>0</v>
      </c>
      <c r="AK1407" s="83">
        <v>4160873.3775702701</v>
      </c>
      <c r="AL1407" s="83">
        <v>0</v>
      </c>
      <c r="AM1407" s="83">
        <v>0</v>
      </c>
      <c r="AN1407" s="83">
        <v>128581386.481971</v>
      </c>
      <c r="AO1407" s="83">
        <v>22.722060963209302</v>
      </c>
      <c r="AP1407" s="83">
        <v>176.713454294531</v>
      </c>
    </row>
    <row r="1408" spans="1:42" x14ac:dyDescent="0.2">
      <c r="A1408" s="83" t="s">
        <v>415</v>
      </c>
      <c r="B1408" s="83">
        <v>2048</v>
      </c>
      <c r="C1408" s="83" t="s">
        <v>416</v>
      </c>
      <c r="D1408" s="83" t="s">
        <v>297</v>
      </c>
      <c r="E1408" s="83">
        <v>2315.6</v>
      </c>
      <c r="F1408" s="83">
        <v>3064</v>
      </c>
      <c r="G1408" s="83">
        <v>0</v>
      </c>
      <c r="H1408" s="83">
        <v>2708.2</v>
      </c>
      <c r="I1408" s="83">
        <v>21930.686035306499</v>
      </c>
      <c r="J1408" s="83">
        <v>1215.3159000000001</v>
      </c>
      <c r="K1408" s="83">
        <v>41.5</v>
      </c>
      <c r="L1408" s="83">
        <v>5531.0156901227601</v>
      </c>
      <c r="M1408" s="83">
        <v>3362.7818181818202</v>
      </c>
      <c r="N1408" s="83">
        <v>0</v>
      </c>
      <c r="O1408" s="83">
        <v>0</v>
      </c>
      <c r="P1408" s="83">
        <v>6623.7844013640997</v>
      </c>
      <c r="Q1408" s="83">
        <v>0</v>
      </c>
      <c r="R1408" s="83">
        <v>86</v>
      </c>
      <c r="S1408" s="83">
        <v>0</v>
      </c>
      <c r="T1408" s="83">
        <v>1389.19999999999</v>
      </c>
      <c r="U1408" s="83">
        <v>74.7</v>
      </c>
      <c r="V1408" s="83">
        <v>6904721.0290778195</v>
      </c>
      <c r="W1408" s="83">
        <v>166140.97631999999</v>
      </c>
      <c r="X1408" s="83">
        <v>0</v>
      </c>
      <c r="Y1408" s="83">
        <v>13273635.542998901</v>
      </c>
      <c r="Z1408" s="83">
        <v>0</v>
      </c>
      <c r="AA1408" s="83">
        <v>5095330.86158399</v>
      </c>
      <c r="AB1408" s="83">
        <v>25411714.1894514</v>
      </c>
      <c r="AC1408" s="83">
        <v>237238.32</v>
      </c>
      <c r="AD1408" s="83">
        <v>0</v>
      </c>
      <c r="AE1408" s="83">
        <v>3751139.0718750702</v>
      </c>
      <c r="AF1408" s="83">
        <v>18495749.408640001</v>
      </c>
      <c r="AG1408" s="83">
        <v>0</v>
      </c>
      <c r="AH1408" s="83">
        <v>70427.8629565468</v>
      </c>
      <c r="AI1408" s="83">
        <v>48903080.3114454</v>
      </c>
      <c r="AJ1408" s="83">
        <v>0</v>
      </c>
      <c r="AK1408" s="83">
        <v>4415158.2216403596</v>
      </c>
      <c r="AL1408" s="83">
        <v>0</v>
      </c>
      <c r="AM1408" s="83">
        <v>0</v>
      </c>
      <c r="AN1408" s="83">
        <v>126724335.79598901</v>
      </c>
      <c r="AO1408" s="83">
        <v>21.638644279267201</v>
      </c>
      <c r="AP1408" s="83">
        <v>170.75366103399901</v>
      </c>
    </row>
    <row r="1409" spans="1:42" x14ac:dyDescent="0.2">
      <c r="A1409" s="83" t="s">
        <v>415</v>
      </c>
      <c r="B1409" s="83">
        <v>2050</v>
      </c>
      <c r="C1409" s="83" t="s">
        <v>416</v>
      </c>
      <c r="D1409" s="83" t="s">
        <v>297</v>
      </c>
      <c r="E1409" s="83">
        <v>2315.6</v>
      </c>
      <c r="F1409" s="83">
        <v>844</v>
      </c>
      <c r="G1409" s="83">
        <v>0</v>
      </c>
      <c r="H1409" s="83">
        <v>1563.2</v>
      </c>
      <c r="I1409" s="83">
        <v>23204.558830454502</v>
      </c>
      <c r="J1409" s="83">
        <v>1551.50751875682</v>
      </c>
      <c r="K1409" s="83">
        <v>35.200000000000003</v>
      </c>
      <c r="L1409" s="83">
        <v>8833.5269211212999</v>
      </c>
      <c r="M1409" s="83">
        <v>3540.6609090909101</v>
      </c>
      <c r="N1409" s="83">
        <v>0</v>
      </c>
      <c r="O1409" s="83">
        <v>0</v>
      </c>
      <c r="P1409" s="83">
        <v>7198.3497276642302</v>
      </c>
      <c r="Q1409" s="83">
        <v>0</v>
      </c>
      <c r="R1409" s="83">
        <v>86</v>
      </c>
      <c r="S1409" s="83">
        <v>0</v>
      </c>
      <c r="T1409" s="83">
        <v>1389.19999999999</v>
      </c>
      <c r="U1409" s="83">
        <v>72.7</v>
      </c>
      <c r="V1409" s="83">
        <v>4937063.4216218498</v>
      </c>
      <c r="W1409" s="83">
        <v>137306.592</v>
      </c>
      <c r="X1409" s="83">
        <v>0</v>
      </c>
      <c r="Y1409" s="83">
        <v>3433783.1433599899</v>
      </c>
      <c r="Z1409" s="83">
        <v>0</v>
      </c>
      <c r="AA1409" s="83">
        <v>5364855.5796727901</v>
      </c>
      <c r="AB1409" s="83">
        <v>36304902.770525001</v>
      </c>
      <c r="AC1409" s="83">
        <v>136936.32000000001</v>
      </c>
      <c r="AD1409" s="83">
        <v>0</v>
      </c>
      <c r="AE1409" s="83">
        <v>3751139.0718750702</v>
      </c>
      <c r="AF1409" s="83">
        <v>18495749.408640001</v>
      </c>
      <c r="AG1409" s="83">
        <v>0</v>
      </c>
      <c r="AH1409" s="83">
        <v>76706.984810411697</v>
      </c>
      <c r="AI1409" s="83">
        <v>51230101.995831303</v>
      </c>
      <c r="AJ1409" s="83">
        <v>0</v>
      </c>
      <c r="AK1409" s="83">
        <v>5458741.4821482999</v>
      </c>
      <c r="AL1409" s="83">
        <v>0</v>
      </c>
      <c r="AM1409" s="83">
        <v>0</v>
      </c>
      <c r="AN1409" s="83">
        <v>129327286.770484</v>
      </c>
      <c r="AO1409" s="83">
        <v>16.203662833459301</v>
      </c>
      <c r="AP1409" s="83">
        <v>125.29191045518201</v>
      </c>
    </row>
    <row r="1410" spans="1:42" x14ac:dyDescent="0.2">
      <c r="A1410" s="83" t="s">
        <v>417</v>
      </c>
      <c r="B1410" s="83">
        <v>2020</v>
      </c>
      <c r="C1410" s="83" t="s">
        <v>416</v>
      </c>
      <c r="D1410" s="83" t="s">
        <v>297</v>
      </c>
      <c r="E1410" s="83">
        <v>2838</v>
      </c>
      <c r="F1410" s="83">
        <v>3166</v>
      </c>
      <c r="G1410" s="83">
        <v>0</v>
      </c>
      <c r="H1410" s="83">
        <v>2086</v>
      </c>
      <c r="I1410" s="83">
        <v>3937.0999999999899</v>
      </c>
      <c r="J1410" s="83">
        <v>208</v>
      </c>
      <c r="K1410" s="83">
        <v>236.3</v>
      </c>
      <c r="L1410" s="83">
        <v>2918</v>
      </c>
      <c r="M1410" s="83">
        <v>152.67636363636399</v>
      </c>
      <c r="N1410" s="83">
        <v>0</v>
      </c>
      <c r="O1410" s="83">
        <v>0</v>
      </c>
      <c r="P1410" s="83">
        <v>2</v>
      </c>
      <c r="Q1410" s="83">
        <v>0</v>
      </c>
      <c r="R1410" s="83">
        <v>0</v>
      </c>
      <c r="S1410" s="83">
        <v>0</v>
      </c>
      <c r="T1410" s="83">
        <v>448.039999999999</v>
      </c>
      <c r="U1410" s="83">
        <v>85</v>
      </c>
      <c r="V1410" s="83">
        <v>4912.0193297297201</v>
      </c>
      <c r="W1410" s="83">
        <v>200467.62432</v>
      </c>
      <c r="X1410" s="83">
        <v>0</v>
      </c>
      <c r="Y1410" s="83">
        <v>709999.38461538497</v>
      </c>
      <c r="Z1410" s="83">
        <v>0</v>
      </c>
      <c r="AA1410" s="83">
        <v>227958.78168223999</v>
      </c>
      <c r="AB1410" s="83">
        <v>19247352.927999999</v>
      </c>
      <c r="AC1410" s="83">
        <v>182733.59999999899</v>
      </c>
      <c r="AD1410" s="83">
        <v>0</v>
      </c>
      <c r="AE1410" s="83">
        <v>808707.51125607698</v>
      </c>
      <c r="AF1410" s="83">
        <v>22668395.587200001</v>
      </c>
      <c r="AG1410" s="83">
        <v>0</v>
      </c>
      <c r="AH1410" s="83">
        <v>0</v>
      </c>
      <c r="AI1410" s="83">
        <v>8072358.7665840499</v>
      </c>
      <c r="AJ1410" s="83">
        <v>0</v>
      </c>
      <c r="AK1410" s="83">
        <v>449705.18889668398</v>
      </c>
      <c r="AL1410" s="83">
        <v>0</v>
      </c>
      <c r="AM1410" s="83">
        <v>0</v>
      </c>
      <c r="AN1410" s="83">
        <v>52572591.391884103</v>
      </c>
      <c r="AO1410" s="83">
        <v>8.0348228559756905</v>
      </c>
      <c r="AP1410" s="83">
        <v>152.832923834453</v>
      </c>
    </row>
    <row r="1411" spans="1:42" x14ac:dyDescent="0.2">
      <c r="A1411" s="83" t="s">
        <v>417</v>
      </c>
      <c r="B1411" s="83">
        <v>2022</v>
      </c>
      <c r="C1411" s="83" t="s">
        <v>416</v>
      </c>
      <c r="D1411" s="83" t="s">
        <v>297</v>
      </c>
      <c r="E1411" s="83">
        <v>2838</v>
      </c>
      <c r="F1411" s="83">
        <v>3166</v>
      </c>
      <c r="G1411" s="83">
        <v>0</v>
      </c>
      <c r="H1411" s="83">
        <v>2086</v>
      </c>
      <c r="I1411" s="83">
        <v>3942.0999999999899</v>
      </c>
      <c r="J1411" s="83">
        <v>208</v>
      </c>
      <c r="K1411" s="83">
        <v>236.3</v>
      </c>
      <c r="L1411" s="83">
        <v>2918</v>
      </c>
      <c r="M1411" s="83">
        <v>204.739090909091</v>
      </c>
      <c r="N1411" s="83">
        <v>0</v>
      </c>
      <c r="O1411" s="83">
        <v>0</v>
      </c>
      <c r="P1411" s="83">
        <v>2</v>
      </c>
      <c r="Q1411" s="83">
        <v>0</v>
      </c>
      <c r="R1411" s="83">
        <v>0</v>
      </c>
      <c r="S1411" s="83">
        <v>0</v>
      </c>
      <c r="T1411" s="83">
        <v>448.039999999999</v>
      </c>
      <c r="U1411" s="83">
        <v>23</v>
      </c>
      <c r="V1411" s="83">
        <v>363.51559694449998</v>
      </c>
      <c r="W1411" s="83">
        <v>200467.62432</v>
      </c>
      <c r="X1411" s="83">
        <v>0</v>
      </c>
      <c r="Y1411" s="83">
        <v>709999.38461538497</v>
      </c>
      <c r="Z1411" s="83">
        <v>0</v>
      </c>
      <c r="AA1411" s="83">
        <v>305692.85654148</v>
      </c>
      <c r="AB1411" s="83">
        <v>19247352.927999999</v>
      </c>
      <c r="AC1411" s="83">
        <v>182733.59999999899</v>
      </c>
      <c r="AD1411" s="83">
        <v>0</v>
      </c>
      <c r="AE1411" s="83">
        <v>808707.51125607698</v>
      </c>
      <c r="AF1411" s="83">
        <v>22668395.587200001</v>
      </c>
      <c r="AG1411" s="83">
        <v>0</v>
      </c>
      <c r="AH1411" s="83">
        <v>0</v>
      </c>
      <c r="AI1411" s="83">
        <v>7993275.5699378904</v>
      </c>
      <c r="AJ1411" s="83">
        <v>0</v>
      </c>
      <c r="AK1411" s="83">
        <v>604266.11695215397</v>
      </c>
      <c r="AL1411" s="83">
        <v>0</v>
      </c>
      <c r="AM1411" s="83">
        <v>0</v>
      </c>
      <c r="AN1411" s="83">
        <v>52721254.694419898</v>
      </c>
      <c r="AO1411" s="83">
        <v>8.0348228559756905</v>
      </c>
      <c r="AP1411" s="83">
        <v>152.40196582093299</v>
      </c>
    </row>
    <row r="1412" spans="1:42" x14ac:dyDescent="0.2">
      <c r="A1412" s="83" t="s">
        <v>417</v>
      </c>
      <c r="B1412" s="83">
        <v>2024</v>
      </c>
      <c r="C1412" s="83" t="s">
        <v>416</v>
      </c>
      <c r="D1412" s="83" t="s">
        <v>297</v>
      </c>
      <c r="E1412" s="83">
        <v>2838</v>
      </c>
      <c r="F1412" s="83">
        <v>3166</v>
      </c>
      <c r="G1412" s="83">
        <v>0</v>
      </c>
      <c r="H1412" s="83">
        <v>2086</v>
      </c>
      <c r="I1412" s="83">
        <v>3942.0999999999899</v>
      </c>
      <c r="J1412" s="83">
        <v>208</v>
      </c>
      <c r="K1412" s="83">
        <v>236.3</v>
      </c>
      <c r="L1412" s="83">
        <v>2918</v>
      </c>
      <c r="M1412" s="83">
        <v>287.87272727272699</v>
      </c>
      <c r="N1412" s="83">
        <v>0</v>
      </c>
      <c r="O1412" s="83">
        <v>0</v>
      </c>
      <c r="P1412" s="83">
        <v>2</v>
      </c>
      <c r="Q1412" s="83">
        <v>0</v>
      </c>
      <c r="R1412" s="83">
        <v>0</v>
      </c>
      <c r="S1412" s="83">
        <v>0</v>
      </c>
      <c r="T1412" s="83">
        <v>448.039999999999</v>
      </c>
      <c r="U1412" s="83">
        <v>23</v>
      </c>
      <c r="V1412" s="83">
        <v>0</v>
      </c>
      <c r="W1412" s="83">
        <v>200467.62432</v>
      </c>
      <c r="X1412" s="83">
        <v>0</v>
      </c>
      <c r="Y1412" s="83">
        <v>2648023.60942405</v>
      </c>
      <c r="Z1412" s="83">
        <v>0</v>
      </c>
      <c r="AA1412" s="83">
        <v>429818.43833359901</v>
      </c>
      <c r="AB1412" s="83">
        <v>19247352.927999999</v>
      </c>
      <c r="AC1412" s="83">
        <v>182733.59999999899</v>
      </c>
      <c r="AD1412" s="83">
        <v>0</v>
      </c>
      <c r="AE1412" s="83">
        <v>809557.25111557497</v>
      </c>
      <c r="AF1412" s="83">
        <v>22668395.587200001</v>
      </c>
      <c r="AG1412" s="83">
        <v>0</v>
      </c>
      <c r="AH1412" s="83">
        <v>0</v>
      </c>
      <c r="AI1412" s="83">
        <v>7881959.5705462899</v>
      </c>
      <c r="AJ1412" s="83">
        <v>0</v>
      </c>
      <c r="AK1412" s="83">
        <v>603404.97842351999</v>
      </c>
      <c r="AL1412" s="83">
        <v>0</v>
      </c>
      <c r="AM1412" s="83">
        <v>0</v>
      </c>
      <c r="AN1412" s="83">
        <v>54671713.587362997</v>
      </c>
      <c r="AO1412" s="83">
        <v>10.1896445854115</v>
      </c>
      <c r="AP1412" s="83">
        <v>186.37873073301199</v>
      </c>
    </row>
    <row r="1413" spans="1:42" x14ac:dyDescent="0.2">
      <c r="A1413" s="83" t="s">
        <v>417</v>
      </c>
      <c r="B1413" s="83">
        <v>2026</v>
      </c>
      <c r="C1413" s="83" t="s">
        <v>416</v>
      </c>
      <c r="D1413" s="83" t="s">
        <v>297</v>
      </c>
      <c r="E1413" s="83">
        <v>2838</v>
      </c>
      <c r="F1413" s="83">
        <v>3166</v>
      </c>
      <c r="G1413" s="83">
        <v>0</v>
      </c>
      <c r="H1413" s="83">
        <v>2066</v>
      </c>
      <c r="I1413" s="83">
        <v>3942.0999999999899</v>
      </c>
      <c r="J1413" s="83">
        <v>208</v>
      </c>
      <c r="K1413" s="83">
        <v>236.3</v>
      </c>
      <c r="L1413" s="83">
        <v>2918</v>
      </c>
      <c r="M1413" s="83">
        <v>461.04545454545502</v>
      </c>
      <c r="N1413" s="83">
        <v>0</v>
      </c>
      <c r="O1413" s="83">
        <v>0</v>
      </c>
      <c r="P1413" s="83">
        <v>2</v>
      </c>
      <c r="Q1413" s="83">
        <v>0</v>
      </c>
      <c r="R1413" s="83">
        <v>0</v>
      </c>
      <c r="S1413" s="83">
        <v>0</v>
      </c>
      <c r="T1413" s="83">
        <v>448.039999999999</v>
      </c>
      <c r="U1413" s="83">
        <v>23</v>
      </c>
      <c r="V1413" s="83">
        <v>0</v>
      </c>
      <c r="W1413" s="83">
        <v>200467.62432</v>
      </c>
      <c r="X1413" s="83">
        <v>0</v>
      </c>
      <c r="Y1413" s="83">
        <v>2055053.3568</v>
      </c>
      <c r="Z1413" s="83">
        <v>0</v>
      </c>
      <c r="AA1413" s="83">
        <v>688380.03221400001</v>
      </c>
      <c r="AB1413" s="83">
        <v>18175718.464000002</v>
      </c>
      <c r="AC1413" s="83">
        <v>180981.59999999899</v>
      </c>
      <c r="AD1413" s="83">
        <v>0</v>
      </c>
      <c r="AE1413" s="83">
        <v>814611.35601902404</v>
      </c>
      <c r="AF1413" s="83">
        <v>22668395.587200001</v>
      </c>
      <c r="AG1413" s="83">
        <v>0</v>
      </c>
      <c r="AH1413" s="83">
        <v>0</v>
      </c>
      <c r="AI1413" s="83">
        <v>7772104.1595162498</v>
      </c>
      <c r="AJ1413" s="83">
        <v>0</v>
      </c>
      <c r="AK1413" s="83">
        <v>600070.02124055999</v>
      </c>
      <c r="AL1413" s="83">
        <v>0</v>
      </c>
      <c r="AM1413" s="83">
        <v>0</v>
      </c>
      <c r="AN1413" s="83">
        <v>53155782.2013098</v>
      </c>
      <c r="AO1413" s="83">
        <v>9.1358494405377595</v>
      </c>
      <c r="AP1413" s="83">
        <v>171.86934444758501</v>
      </c>
    </row>
    <row r="1414" spans="1:42" x14ac:dyDescent="0.2">
      <c r="A1414" s="83" t="s">
        <v>417</v>
      </c>
      <c r="B1414" s="83">
        <v>2028</v>
      </c>
      <c r="C1414" s="83" t="s">
        <v>416</v>
      </c>
      <c r="D1414" s="83" t="s">
        <v>297</v>
      </c>
      <c r="E1414" s="83">
        <v>2838</v>
      </c>
      <c r="F1414" s="83">
        <v>3166</v>
      </c>
      <c r="G1414" s="83">
        <v>0</v>
      </c>
      <c r="H1414" s="83">
        <v>2046</v>
      </c>
      <c r="I1414" s="83">
        <v>3942.0999999999899</v>
      </c>
      <c r="J1414" s="83">
        <v>208</v>
      </c>
      <c r="K1414" s="83">
        <v>236.3</v>
      </c>
      <c r="L1414" s="83">
        <v>2918</v>
      </c>
      <c r="M1414" s="83">
        <v>710.48272727272695</v>
      </c>
      <c r="N1414" s="83">
        <v>0</v>
      </c>
      <c r="O1414" s="83">
        <v>0</v>
      </c>
      <c r="P1414" s="83">
        <v>2.58836069299391</v>
      </c>
      <c r="Q1414" s="83">
        <v>0</v>
      </c>
      <c r="R1414" s="83">
        <v>0</v>
      </c>
      <c r="S1414" s="83">
        <v>0</v>
      </c>
      <c r="T1414" s="83">
        <v>448.039999999999</v>
      </c>
      <c r="U1414" s="83">
        <v>23</v>
      </c>
      <c r="V1414" s="83">
        <v>218.97434625934699</v>
      </c>
      <c r="W1414" s="83">
        <v>200467.62432</v>
      </c>
      <c r="X1414" s="83">
        <v>0</v>
      </c>
      <c r="Y1414" s="83">
        <v>1580100.2353204701</v>
      </c>
      <c r="Z1414" s="83">
        <v>0</v>
      </c>
      <c r="AA1414" s="83">
        <v>1060811.07158876</v>
      </c>
      <c r="AB1414" s="83">
        <v>17971269.7347367</v>
      </c>
      <c r="AC1414" s="83">
        <v>179229.59999999899</v>
      </c>
      <c r="AD1414" s="83">
        <v>0</v>
      </c>
      <c r="AE1414" s="83">
        <v>814611.35601902404</v>
      </c>
      <c r="AF1414" s="83">
        <v>22668395.587200001</v>
      </c>
      <c r="AG1414" s="83">
        <v>0</v>
      </c>
      <c r="AH1414" s="83">
        <v>0</v>
      </c>
      <c r="AI1414" s="83">
        <v>7663708.6838419801</v>
      </c>
      <c r="AJ1414" s="83">
        <v>0</v>
      </c>
      <c r="AK1414" s="83">
        <v>596930.67607992003</v>
      </c>
      <c r="AL1414" s="83">
        <v>0</v>
      </c>
      <c r="AM1414" s="83">
        <v>0</v>
      </c>
      <c r="AN1414" s="83">
        <v>52735743.543453202</v>
      </c>
      <c r="AO1414" s="83">
        <v>8.4919919463757392</v>
      </c>
      <c r="AP1414" s="83">
        <v>161.029149790568</v>
      </c>
    </row>
    <row r="1415" spans="1:42" x14ac:dyDescent="0.2">
      <c r="A1415" s="83" t="s">
        <v>417</v>
      </c>
      <c r="B1415" s="83">
        <v>2030</v>
      </c>
      <c r="C1415" s="83" t="s">
        <v>416</v>
      </c>
      <c r="D1415" s="83" t="s">
        <v>297</v>
      </c>
      <c r="E1415" s="83">
        <v>2838</v>
      </c>
      <c r="F1415" s="83">
        <v>3166</v>
      </c>
      <c r="G1415" s="83">
        <v>0</v>
      </c>
      <c r="H1415" s="83">
        <v>2046</v>
      </c>
      <c r="I1415" s="83">
        <v>3942.0999999999899</v>
      </c>
      <c r="J1415" s="83">
        <v>208</v>
      </c>
      <c r="K1415" s="83">
        <v>236.3</v>
      </c>
      <c r="L1415" s="83">
        <v>2918</v>
      </c>
      <c r="M1415" s="83">
        <v>1104.99909090909</v>
      </c>
      <c r="N1415" s="83">
        <v>0</v>
      </c>
      <c r="O1415" s="83">
        <v>0</v>
      </c>
      <c r="P1415" s="83">
        <v>3.6589505634423301</v>
      </c>
      <c r="Q1415" s="83">
        <v>0</v>
      </c>
      <c r="R1415" s="83">
        <v>0</v>
      </c>
      <c r="S1415" s="83">
        <v>0</v>
      </c>
      <c r="T1415" s="83">
        <v>448.039999999999</v>
      </c>
      <c r="U1415" s="83">
        <v>23</v>
      </c>
      <c r="V1415" s="83">
        <v>530.842761931881</v>
      </c>
      <c r="W1415" s="83">
        <v>200467.62432</v>
      </c>
      <c r="X1415" s="83">
        <v>0</v>
      </c>
      <c r="Y1415" s="83">
        <v>958814.35269179498</v>
      </c>
      <c r="Z1415" s="83">
        <v>0</v>
      </c>
      <c r="AA1415" s="83">
        <v>1649857.5190300399</v>
      </c>
      <c r="AB1415" s="83">
        <v>17611191.437518399</v>
      </c>
      <c r="AC1415" s="83">
        <v>179229.59999999899</v>
      </c>
      <c r="AD1415" s="83">
        <v>0</v>
      </c>
      <c r="AE1415" s="83">
        <v>814611.35601902404</v>
      </c>
      <c r="AF1415" s="83">
        <v>22668395.587200001</v>
      </c>
      <c r="AG1415" s="83">
        <v>0</v>
      </c>
      <c r="AH1415" s="83">
        <v>0</v>
      </c>
      <c r="AI1415" s="83">
        <v>7556606.1216539303</v>
      </c>
      <c r="AJ1415" s="83">
        <v>0</v>
      </c>
      <c r="AK1415" s="83">
        <v>593724.35491928004</v>
      </c>
      <c r="AL1415" s="83">
        <v>0</v>
      </c>
      <c r="AM1415" s="83">
        <v>0</v>
      </c>
      <c r="AN1415" s="83">
        <v>52233428.7961144</v>
      </c>
      <c r="AO1415" s="83">
        <v>7.6657820917812396</v>
      </c>
      <c r="AP1415" s="83">
        <v>146.76007814274399</v>
      </c>
    </row>
    <row r="1416" spans="1:42" x14ac:dyDescent="0.2">
      <c r="A1416" s="83" t="s">
        <v>417</v>
      </c>
      <c r="B1416" s="83">
        <v>2032</v>
      </c>
      <c r="C1416" s="83" t="s">
        <v>416</v>
      </c>
      <c r="D1416" s="83" t="s">
        <v>297</v>
      </c>
      <c r="E1416" s="83">
        <v>2838</v>
      </c>
      <c r="F1416" s="83">
        <v>3166</v>
      </c>
      <c r="G1416" s="83">
        <v>0</v>
      </c>
      <c r="H1416" s="83">
        <v>2046</v>
      </c>
      <c r="I1416" s="83">
        <v>3942.0999999999899</v>
      </c>
      <c r="J1416" s="83">
        <v>208</v>
      </c>
      <c r="K1416" s="83">
        <v>236.3</v>
      </c>
      <c r="L1416" s="83">
        <v>2918</v>
      </c>
      <c r="M1416" s="83">
        <v>1508.6545454545401</v>
      </c>
      <c r="N1416" s="83">
        <v>0</v>
      </c>
      <c r="O1416" s="83">
        <v>0</v>
      </c>
      <c r="P1416" s="83">
        <v>5.6743296396690504</v>
      </c>
      <c r="Q1416" s="83">
        <v>0</v>
      </c>
      <c r="R1416" s="83">
        <v>0</v>
      </c>
      <c r="S1416" s="83">
        <v>0</v>
      </c>
      <c r="T1416" s="83">
        <v>448.039999999999</v>
      </c>
      <c r="U1416" s="83">
        <v>23</v>
      </c>
      <c r="V1416" s="83">
        <v>1288.1971637306499</v>
      </c>
      <c r="W1416" s="83">
        <v>200467.62432</v>
      </c>
      <c r="X1416" s="83">
        <v>0</v>
      </c>
      <c r="Y1416" s="83">
        <v>681513.57825537201</v>
      </c>
      <c r="Z1416" s="83">
        <v>0</v>
      </c>
      <c r="AA1416" s="83">
        <v>2252549.4056191999</v>
      </c>
      <c r="AB1416" s="83">
        <v>16939193.817977801</v>
      </c>
      <c r="AC1416" s="83">
        <v>179229.59999999899</v>
      </c>
      <c r="AD1416" s="83">
        <v>0</v>
      </c>
      <c r="AE1416" s="83">
        <v>814611.35601902404</v>
      </c>
      <c r="AF1416" s="83">
        <v>22668395.587200001</v>
      </c>
      <c r="AG1416" s="83">
        <v>0</v>
      </c>
      <c r="AH1416" s="83">
        <v>0</v>
      </c>
      <c r="AI1416" s="83">
        <v>7451083.5391348302</v>
      </c>
      <c r="AJ1416" s="83">
        <v>0</v>
      </c>
      <c r="AK1416" s="83">
        <v>590518.03375864006</v>
      </c>
      <c r="AL1416" s="83">
        <v>0</v>
      </c>
      <c r="AM1416" s="83">
        <v>0</v>
      </c>
      <c r="AN1416" s="83">
        <v>51778850.7394486</v>
      </c>
      <c r="AO1416" s="83">
        <v>7.0995353107078003</v>
      </c>
      <c r="AP1416" s="83">
        <v>137.11264752538901</v>
      </c>
    </row>
    <row r="1417" spans="1:42" x14ac:dyDescent="0.2">
      <c r="A1417" s="83" t="s">
        <v>417</v>
      </c>
      <c r="B1417" s="83">
        <v>2034</v>
      </c>
      <c r="C1417" s="83" t="s">
        <v>416</v>
      </c>
      <c r="D1417" s="83" t="s">
        <v>297</v>
      </c>
      <c r="E1417" s="83">
        <v>2838</v>
      </c>
      <c r="F1417" s="83">
        <v>3166</v>
      </c>
      <c r="G1417" s="83">
        <v>0</v>
      </c>
      <c r="H1417" s="83">
        <v>2046</v>
      </c>
      <c r="I1417" s="83">
        <v>3942.0999999999899</v>
      </c>
      <c r="J1417" s="83">
        <v>208</v>
      </c>
      <c r="K1417" s="83">
        <v>236.3</v>
      </c>
      <c r="L1417" s="83">
        <v>2918</v>
      </c>
      <c r="M1417" s="83">
        <v>1923.1736363636301</v>
      </c>
      <c r="N1417" s="83">
        <v>0</v>
      </c>
      <c r="O1417" s="83">
        <v>0</v>
      </c>
      <c r="P1417" s="83">
        <v>17.883025564632501</v>
      </c>
      <c r="Q1417" s="83">
        <v>0</v>
      </c>
      <c r="R1417" s="83">
        <v>0</v>
      </c>
      <c r="S1417" s="83">
        <v>0</v>
      </c>
      <c r="T1417" s="83">
        <v>448.039999999999</v>
      </c>
      <c r="U1417" s="83">
        <v>23</v>
      </c>
      <c r="V1417" s="83">
        <v>844.58726296562497</v>
      </c>
      <c r="W1417" s="83">
        <v>200467.62432</v>
      </c>
      <c r="X1417" s="83">
        <v>0</v>
      </c>
      <c r="Y1417" s="83">
        <v>385927.55345454498</v>
      </c>
      <c r="Z1417" s="83">
        <v>0</v>
      </c>
      <c r="AA1417" s="83">
        <v>2871461.6242303601</v>
      </c>
      <c r="AB1417" s="83">
        <v>16000630.429883501</v>
      </c>
      <c r="AC1417" s="83">
        <v>179229.59999999899</v>
      </c>
      <c r="AD1417" s="83">
        <v>0</v>
      </c>
      <c r="AE1417" s="83">
        <v>814611.35601902404</v>
      </c>
      <c r="AF1417" s="83">
        <v>22668395.587200001</v>
      </c>
      <c r="AG1417" s="83">
        <v>0</v>
      </c>
      <c r="AH1417" s="83">
        <v>0</v>
      </c>
      <c r="AI1417" s="83">
        <v>7347037.9536054898</v>
      </c>
      <c r="AJ1417" s="83">
        <v>0</v>
      </c>
      <c r="AK1417" s="83">
        <v>587311.71259799995</v>
      </c>
      <c r="AL1417" s="83">
        <v>0</v>
      </c>
      <c r="AM1417" s="83">
        <v>0</v>
      </c>
      <c r="AN1417" s="83">
        <v>51055918.0285739</v>
      </c>
      <c r="AO1417" s="83">
        <v>6.4198375529642702</v>
      </c>
      <c r="AP1417" s="83">
        <v>125.74130092756999</v>
      </c>
    </row>
    <row r="1418" spans="1:42" x14ac:dyDescent="0.2">
      <c r="A1418" s="83" t="s">
        <v>417</v>
      </c>
      <c r="B1418" s="83">
        <v>2036</v>
      </c>
      <c r="C1418" s="83" t="s">
        <v>416</v>
      </c>
      <c r="D1418" s="83" t="s">
        <v>297</v>
      </c>
      <c r="E1418" s="83">
        <v>2838</v>
      </c>
      <c r="F1418" s="83">
        <v>3166</v>
      </c>
      <c r="G1418" s="83">
        <v>0</v>
      </c>
      <c r="H1418" s="83">
        <v>2046</v>
      </c>
      <c r="I1418" s="83">
        <v>3942.0999999999899</v>
      </c>
      <c r="J1418" s="83">
        <v>1448.7174</v>
      </c>
      <c r="K1418" s="83">
        <v>236.3</v>
      </c>
      <c r="L1418" s="83">
        <v>2858</v>
      </c>
      <c r="M1418" s="83">
        <v>2373.9345454545501</v>
      </c>
      <c r="N1418" s="83">
        <v>0</v>
      </c>
      <c r="O1418" s="83">
        <v>0</v>
      </c>
      <c r="P1418" s="83">
        <v>395.66808273022599</v>
      </c>
      <c r="Q1418" s="83">
        <v>0</v>
      </c>
      <c r="R1418" s="83">
        <v>0</v>
      </c>
      <c r="S1418" s="83">
        <v>0</v>
      </c>
      <c r="T1418" s="83">
        <v>448.039999999999</v>
      </c>
      <c r="U1418" s="83">
        <v>23</v>
      </c>
      <c r="V1418" s="83">
        <v>539320.32695768902</v>
      </c>
      <c r="W1418" s="83">
        <v>200467.62432</v>
      </c>
      <c r="X1418" s="83">
        <v>0</v>
      </c>
      <c r="Y1418" s="83">
        <v>922705.95962864999</v>
      </c>
      <c r="Z1418" s="83">
        <v>0</v>
      </c>
      <c r="AA1418" s="83">
        <v>3544485.9563468802</v>
      </c>
      <c r="AB1418" s="83">
        <v>16609679.3148212</v>
      </c>
      <c r="AC1418" s="83">
        <v>179229.59999999899</v>
      </c>
      <c r="AD1418" s="83">
        <v>0</v>
      </c>
      <c r="AE1418" s="83">
        <v>814611.35601902404</v>
      </c>
      <c r="AF1418" s="83">
        <v>22668395.587200001</v>
      </c>
      <c r="AG1418" s="83">
        <v>0</v>
      </c>
      <c r="AH1418" s="83">
        <v>0</v>
      </c>
      <c r="AI1418" s="83">
        <v>7244533.1417619605</v>
      </c>
      <c r="AJ1418" s="83">
        <v>0</v>
      </c>
      <c r="AK1418" s="83">
        <v>4934295.8260997999</v>
      </c>
      <c r="AL1418" s="83">
        <v>0</v>
      </c>
      <c r="AM1418" s="83">
        <v>0</v>
      </c>
      <c r="AN1418" s="83">
        <v>57657724.693155199</v>
      </c>
      <c r="AO1418" s="83">
        <v>7.2611747411947798</v>
      </c>
      <c r="AP1418" s="83">
        <v>125.93585299866599</v>
      </c>
    </row>
    <row r="1419" spans="1:42" x14ac:dyDescent="0.2">
      <c r="A1419" s="83" t="s">
        <v>417</v>
      </c>
      <c r="B1419" s="83">
        <v>2038</v>
      </c>
      <c r="C1419" s="83" t="s">
        <v>416</v>
      </c>
      <c r="D1419" s="83" t="s">
        <v>297</v>
      </c>
      <c r="E1419" s="83">
        <v>2838</v>
      </c>
      <c r="F1419" s="83">
        <v>3166</v>
      </c>
      <c r="G1419" s="83">
        <v>0</v>
      </c>
      <c r="H1419" s="83">
        <v>2046</v>
      </c>
      <c r="I1419" s="83">
        <v>3942.0999999999899</v>
      </c>
      <c r="J1419" s="83">
        <v>1448.7174</v>
      </c>
      <c r="K1419" s="83">
        <v>93.3</v>
      </c>
      <c r="L1419" s="83">
        <v>2838</v>
      </c>
      <c r="M1419" s="83">
        <v>2536.9845454545498</v>
      </c>
      <c r="N1419" s="83">
        <v>0</v>
      </c>
      <c r="O1419" s="83">
        <v>0</v>
      </c>
      <c r="P1419" s="83">
        <v>397.23662803176597</v>
      </c>
      <c r="Q1419" s="83">
        <v>0</v>
      </c>
      <c r="R1419" s="83">
        <v>0</v>
      </c>
      <c r="S1419" s="83">
        <v>0</v>
      </c>
      <c r="T1419" s="83">
        <v>448.039999999999</v>
      </c>
      <c r="U1419" s="83">
        <v>21.8</v>
      </c>
      <c r="V1419" s="83">
        <v>383342.08514182502</v>
      </c>
      <c r="W1419" s="83">
        <v>200467.62432</v>
      </c>
      <c r="X1419" s="83">
        <v>0</v>
      </c>
      <c r="Y1419" s="83">
        <v>0</v>
      </c>
      <c r="Z1419" s="83">
        <v>0</v>
      </c>
      <c r="AA1419" s="83">
        <v>3787933.4584226799</v>
      </c>
      <c r="AB1419" s="83">
        <v>15544540.74</v>
      </c>
      <c r="AC1419" s="83">
        <v>179229.59999999899</v>
      </c>
      <c r="AD1419" s="83">
        <v>0</v>
      </c>
      <c r="AE1419" s="83">
        <v>814611.35601902404</v>
      </c>
      <c r="AF1419" s="83">
        <v>22668395.587200001</v>
      </c>
      <c r="AG1419" s="83">
        <v>0</v>
      </c>
      <c r="AH1419" s="83">
        <v>0</v>
      </c>
      <c r="AI1419" s="83">
        <v>7143513.1929551195</v>
      </c>
      <c r="AJ1419" s="83">
        <v>0</v>
      </c>
      <c r="AK1419" s="83">
        <v>4933000.5254545501</v>
      </c>
      <c r="AL1419" s="83">
        <v>0</v>
      </c>
      <c r="AM1419" s="83">
        <v>0</v>
      </c>
      <c r="AN1419" s="83">
        <v>55655034.169513203</v>
      </c>
      <c r="AO1419" s="83">
        <v>5.8162967761499997</v>
      </c>
      <c r="AP1419" s="83">
        <v>104.506211575305</v>
      </c>
    </row>
    <row r="1420" spans="1:42" x14ac:dyDescent="0.2">
      <c r="A1420" s="83" t="s">
        <v>417</v>
      </c>
      <c r="B1420" s="83">
        <v>2040</v>
      </c>
      <c r="C1420" s="83" t="s">
        <v>416</v>
      </c>
      <c r="D1420" s="83" t="s">
        <v>297</v>
      </c>
      <c r="E1420" s="83">
        <v>2838</v>
      </c>
      <c r="F1420" s="83">
        <v>3166</v>
      </c>
      <c r="G1420" s="83">
        <v>0</v>
      </c>
      <c r="H1420" s="83">
        <v>2046</v>
      </c>
      <c r="I1420" s="83">
        <v>3941.0999999999899</v>
      </c>
      <c r="J1420" s="83">
        <v>1448.7174</v>
      </c>
      <c r="K1420" s="83">
        <v>46.3</v>
      </c>
      <c r="L1420" s="83">
        <v>2798</v>
      </c>
      <c r="M1420" s="83">
        <v>2702.2509090909102</v>
      </c>
      <c r="N1420" s="83">
        <v>0</v>
      </c>
      <c r="O1420" s="83">
        <v>0</v>
      </c>
      <c r="P1420" s="83">
        <v>399.38620662598902</v>
      </c>
      <c r="Q1420" s="83">
        <v>0</v>
      </c>
      <c r="R1420" s="83">
        <v>0</v>
      </c>
      <c r="S1420" s="83">
        <v>0</v>
      </c>
      <c r="T1420" s="83">
        <v>448.039999999999</v>
      </c>
      <c r="U1420" s="83">
        <v>21.8</v>
      </c>
      <c r="V1420" s="83">
        <v>394675.975451554</v>
      </c>
      <c r="W1420" s="83">
        <v>200467.62432</v>
      </c>
      <c r="X1420" s="83">
        <v>0</v>
      </c>
      <c r="Y1420" s="83">
        <v>0</v>
      </c>
      <c r="Z1420" s="83">
        <v>0</v>
      </c>
      <c r="AA1420" s="83">
        <v>4034690.1797009599</v>
      </c>
      <c r="AB1420" s="83">
        <v>15544540.74</v>
      </c>
      <c r="AC1420" s="83">
        <v>179229.59999999899</v>
      </c>
      <c r="AD1420" s="83">
        <v>0</v>
      </c>
      <c r="AE1420" s="83">
        <v>814611.35601902404</v>
      </c>
      <c r="AF1420" s="83">
        <v>22668395.587200001</v>
      </c>
      <c r="AG1420" s="83">
        <v>0</v>
      </c>
      <c r="AH1420" s="83">
        <v>0</v>
      </c>
      <c r="AI1420" s="83">
        <v>7042257.3921318697</v>
      </c>
      <c r="AJ1420" s="83">
        <v>0</v>
      </c>
      <c r="AK1420" s="83">
        <v>4906227.5897035999</v>
      </c>
      <c r="AL1420" s="83">
        <v>0</v>
      </c>
      <c r="AM1420" s="83">
        <v>0</v>
      </c>
      <c r="AN1420" s="83">
        <v>55785096.044527002</v>
      </c>
      <c r="AO1420" s="83">
        <v>5.8162967761499997</v>
      </c>
      <c r="AP1420" s="83">
        <v>104.26255735954</v>
      </c>
    </row>
    <row r="1421" spans="1:42" x14ac:dyDescent="0.2">
      <c r="A1421" s="83" t="s">
        <v>417</v>
      </c>
      <c r="B1421" s="83">
        <v>2042</v>
      </c>
      <c r="C1421" s="83" t="s">
        <v>416</v>
      </c>
      <c r="D1421" s="83" t="s">
        <v>297</v>
      </c>
      <c r="E1421" s="83">
        <v>2838</v>
      </c>
      <c r="F1421" s="83">
        <v>2787</v>
      </c>
      <c r="G1421" s="83">
        <v>0</v>
      </c>
      <c r="H1421" s="83">
        <v>2046</v>
      </c>
      <c r="I1421" s="83">
        <v>3857.5999999999899</v>
      </c>
      <c r="J1421" s="83">
        <v>2029.6332</v>
      </c>
      <c r="K1421" s="83">
        <v>46.3</v>
      </c>
      <c r="L1421" s="83">
        <v>2798</v>
      </c>
      <c r="M1421" s="83">
        <v>2929.1218181818199</v>
      </c>
      <c r="N1421" s="83">
        <v>0</v>
      </c>
      <c r="O1421" s="83">
        <v>0</v>
      </c>
      <c r="P1421" s="83">
        <v>744.32210025823997</v>
      </c>
      <c r="Q1421" s="83">
        <v>0</v>
      </c>
      <c r="R1421" s="83">
        <v>0</v>
      </c>
      <c r="S1421" s="83">
        <v>0</v>
      </c>
      <c r="T1421" s="83">
        <v>448.039999999999</v>
      </c>
      <c r="U1421" s="83">
        <v>3.8</v>
      </c>
      <c r="V1421" s="83">
        <v>727338.70578313805</v>
      </c>
      <c r="W1421" s="83">
        <v>200467.62432</v>
      </c>
      <c r="X1421" s="83">
        <v>0</v>
      </c>
      <c r="Y1421" s="83">
        <v>0</v>
      </c>
      <c r="Z1421" s="83">
        <v>0</v>
      </c>
      <c r="AA1421" s="83">
        <v>4373427.7210186403</v>
      </c>
      <c r="AB1421" s="83">
        <v>14271853.3683584</v>
      </c>
      <c r="AC1421" s="83">
        <v>179229.59999999899</v>
      </c>
      <c r="AD1421" s="83">
        <v>0</v>
      </c>
      <c r="AE1421" s="83">
        <v>814611.35601902404</v>
      </c>
      <c r="AF1421" s="83">
        <v>22668395.587200001</v>
      </c>
      <c r="AG1421" s="83">
        <v>0</v>
      </c>
      <c r="AH1421" s="83">
        <v>0</v>
      </c>
      <c r="AI1421" s="83">
        <v>6800659.2033273196</v>
      </c>
      <c r="AJ1421" s="83">
        <v>0</v>
      </c>
      <c r="AK1421" s="83">
        <v>6904721.8992629899</v>
      </c>
      <c r="AL1421" s="83">
        <v>0</v>
      </c>
      <c r="AM1421" s="83">
        <v>0</v>
      </c>
      <c r="AN1421" s="83">
        <v>56940705.065289497</v>
      </c>
      <c r="AO1421" s="83">
        <v>5.34963912984409</v>
      </c>
      <c r="AP1421" s="83">
        <v>93.951051777635499</v>
      </c>
    </row>
    <row r="1422" spans="1:42" x14ac:dyDescent="0.2">
      <c r="A1422" s="83" t="s">
        <v>417</v>
      </c>
      <c r="B1422" s="83">
        <v>2044</v>
      </c>
      <c r="C1422" s="83" t="s">
        <v>416</v>
      </c>
      <c r="D1422" s="83" t="s">
        <v>297</v>
      </c>
      <c r="E1422" s="83">
        <v>2838</v>
      </c>
      <c r="F1422" s="83">
        <v>2119</v>
      </c>
      <c r="G1422" s="83">
        <v>0</v>
      </c>
      <c r="H1422" s="83">
        <v>2046</v>
      </c>
      <c r="I1422" s="83">
        <v>3417.3999999999901</v>
      </c>
      <c r="J1422" s="83">
        <v>2029.6332</v>
      </c>
      <c r="K1422" s="83">
        <v>46.3</v>
      </c>
      <c r="L1422" s="83">
        <v>2798</v>
      </c>
      <c r="M1422" s="83">
        <v>3156.6172727272701</v>
      </c>
      <c r="N1422" s="83">
        <v>0</v>
      </c>
      <c r="O1422" s="83">
        <v>0</v>
      </c>
      <c r="P1422" s="83">
        <v>4186.9161420586297</v>
      </c>
      <c r="Q1422" s="83">
        <v>0</v>
      </c>
      <c r="R1422" s="83">
        <v>0</v>
      </c>
      <c r="S1422" s="83">
        <v>0</v>
      </c>
      <c r="T1422" s="83">
        <v>448.039999999999</v>
      </c>
      <c r="U1422" s="83">
        <v>3.8</v>
      </c>
      <c r="V1422" s="83">
        <v>3239643.6634627702</v>
      </c>
      <c r="W1422" s="83">
        <v>200467.62432</v>
      </c>
      <c r="X1422" s="83">
        <v>0</v>
      </c>
      <c r="Y1422" s="83">
        <v>0</v>
      </c>
      <c r="Z1422" s="83">
        <v>0</v>
      </c>
      <c r="AA1422" s="83">
        <v>4713097.7617588397</v>
      </c>
      <c r="AB1422" s="83">
        <v>14984895.7293317</v>
      </c>
      <c r="AC1422" s="83">
        <v>179229.59999999899</v>
      </c>
      <c r="AD1422" s="83">
        <v>0</v>
      </c>
      <c r="AE1422" s="83">
        <v>814611.35601902404</v>
      </c>
      <c r="AF1422" s="83">
        <v>22668395.587200001</v>
      </c>
      <c r="AG1422" s="83">
        <v>0</v>
      </c>
      <c r="AH1422" s="83">
        <v>0</v>
      </c>
      <c r="AI1422" s="83">
        <v>5970230.2661850099</v>
      </c>
      <c r="AJ1422" s="83">
        <v>0</v>
      </c>
      <c r="AK1422" s="83">
        <v>6871489.5694356598</v>
      </c>
      <c r="AL1422" s="83">
        <v>0</v>
      </c>
      <c r="AM1422" s="83">
        <v>0</v>
      </c>
      <c r="AN1422" s="83">
        <v>59642061.157713003</v>
      </c>
      <c r="AO1422" s="83">
        <v>5.6084735068774201</v>
      </c>
      <c r="AP1422" s="83">
        <v>94.035541327902607</v>
      </c>
    </row>
    <row r="1423" spans="1:42" x14ac:dyDescent="0.2">
      <c r="A1423" s="83" t="s">
        <v>417</v>
      </c>
      <c r="B1423" s="83">
        <v>2046</v>
      </c>
      <c r="C1423" s="83" t="s">
        <v>416</v>
      </c>
      <c r="D1423" s="83" t="s">
        <v>297</v>
      </c>
      <c r="E1423" s="83">
        <v>2838</v>
      </c>
      <c r="F1423" s="83">
        <v>2119</v>
      </c>
      <c r="G1423" s="83">
        <v>0</v>
      </c>
      <c r="H1423" s="83">
        <v>2046</v>
      </c>
      <c r="I1423" s="83">
        <v>2313.8000000000002</v>
      </c>
      <c r="J1423" s="83">
        <v>2919.0940999999998</v>
      </c>
      <c r="K1423" s="83">
        <v>46.3</v>
      </c>
      <c r="L1423" s="83">
        <v>5417.0936240104902</v>
      </c>
      <c r="M1423" s="83">
        <v>3365.8454545454401</v>
      </c>
      <c r="N1423" s="83">
        <v>0</v>
      </c>
      <c r="O1423" s="83">
        <v>0</v>
      </c>
      <c r="P1423" s="83">
        <v>4870.6444119809503</v>
      </c>
      <c r="Q1423" s="83">
        <v>0</v>
      </c>
      <c r="R1423" s="83">
        <v>0</v>
      </c>
      <c r="S1423" s="83">
        <v>0</v>
      </c>
      <c r="T1423" s="83">
        <v>448.039999999999</v>
      </c>
      <c r="U1423" s="83">
        <v>3.8</v>
      </c>
      <c r="V1423" s="83">
        <v>1432518.18006923</v>
      </c>
      <c r="W1423" s="83">
        <v>200467.62432</v>
      </c>
      <c r="X1423" s="83">
        <v>0</v>
      </c>
      <c r="Y1423" s="83">
        <v>0</v>
      </c>
      <c r="Z1423" s="83">
        <v>0</v>
      </c>
      <c r="AA1423" s="83">
        <v>5025493.2124028001</v>
      </c>
      <c r="AB1423" s="83">
        <v>23448264.2435144</v>
      </c>
      <c r="AC1423" s="83">
        <v>179229.59999999899</v>
      </c>
      <c r="AD1423" s="83">
        <v>0</v>
      </c>
      <c r="AE1423" s="83">
        <v>814611.35601902404</v>
      </c>
      <c r="AF1423" s="83">
        <v>22668395.587200001</v>
      </c>
      <c r="AG1423" s="83">
        <v>0</v>
      </c>
      <c r="AH1423" s="83">
        <v>0</v>
      </c>
      <c r="AI1423" s="83">
        <v>4202928.8504603496</v>
      </c>
      <c r="AJ1423" s="83">
        <v>0</v>
      </c>
      <c r="AK1423" s="83">
        <v>10120141.930883</v>
      </c>
      <c r="AL1423" s="83">
        <v>0</v>
      </c>
      <c r="AM1423" s="83">
        <v>0</v>
      </c>
      <c r="AN1423" s="83">
        <v>68092050.584868893</v>
      </c>
      <c r="AO1423" s="83">
        <v>8.6096614511693801</v>
      </c>
      <c r="AP1423" s="83">
        <v>126.441506419878</v>
      </c>
    </row>
    <row r="1424" spans="1:42" x14ac:dyDescent="0.2">
      <c r="A1424" s="83" t="s">
        <v>417</v>
      </c>
      <c r="B1424" s="83">
        <v>2048</v>
      </c>
      <c r="C1424" s="83" t="s">
        <v>416</v>
      </c>
      <c r="D1424" s="83" t="s">
        <v>297</v>
      </c>
      <c r="E1424" s="83">
        <v>1874</v>
      </c>
      <c r="F1424" s="83">
        <v>1425</v>
      </c>
      <c r="G1424" s="83">
        <v>0</v>
      </c>
      <c r="H1424" s="83">
        <v>2046</v>
      </c>
      <c r="I1424" s="83">
        <v>2198.1999999999898</v>
      </c>
      <c r="J1424" s="83">
        <v>3127.0940999999998</v>
      </c>
      <c r="K1424" s="83">
        <v>46.3</v>
      </c>
      <c r="L1424" s="83">
        <v>7458.2394090214602</v>
      </c>
      <c r="M1424" s="83">
        <v>3552.5672727272699</v>
      </c>
      <c r="N1424" s="83">
        <v>0</v>
      </c>
      <c r="O1424" s="83">
        <v>0</v>
      </c>
      <c r="P1424" s="83">
        <v>5045.49568632303</v>
      </c>
      <c r="Q1424" s="83">
        <v>0</v>
      </c>
      <c r="R1424" s="83">
        <v>0</v>
      </c>
      <c r="S1424" s="83">
        <v>0</v>
      </c>
      <c r="T1424" s="83">
        <v>448.039999999999</v>
      </c>
      <c r="U1424" s="83">
        <v>3.8</v>
      </c>
      <c r="V1424" s="83">
        <v>554425.13612941897</v>
      </c>
      <c r="W1424" s="83">
        <v>200467.62432</v>
      </c>
      <c r="X1424" s="83">
        <v>0</v>
      </c>
      <c r="Y1424" s="83">
        <v>0</v>
      </c>
      <c r="Z1424" s="83">
        <v>0</v>
      </c>
      <c r="AA1424" s="83">
        <v>5304284.7500870395</v>
      </c>
      <c r="AB1424" s="83">
        <v>32805202.040438998</v>
      </c>
      <c r="AC1424" s="83">
        <v>179229.59999999899</v>
      </c>
      <c r="AD1424" s="83">
        <v>0</v>
      </c>
      <c r="AE1424" s="83">
        <v>814611.35601902404</v>
      </c>
      <c r="AF1424" s="83">
        <v>14968489.545600001</v>
      </c>
      <c r="AG1424" s="83">
        <v>0</v>
      </c>
      <c r="AH1424" s="83">
        <v>0</v>
      </c>
      <c r="AI1424" s="83">
        <v>4704918.1016810099</v>
      </c>
      <c r="AJ1424" s="83">
        <v>0</v>
      </c>
      <c r="AK1424" s="83">
        <v>10866783.3327085</v>
      </c>
      <c r="AL1424" s="83">
        <v>0</v>
      </c>
      <c r="AM1424" s="83">
        <v>0</v>
      </c>
      <c r="AN1424" s="83">
        <v>70398411.486984</v>
      </c>
      <c r="AO1424" s="83">
        <v>11.9392488577155</v>
      </c>
      <c r="AP1424" s="83">
        <v>169.59542986169399</v>
      </c>
    </row>
    <row r="1425" spans="1:42" x14ac:dyDescent="0.2">
      <c r="A1425" s="83" t="s">
        <v>417</v>
      </c>
      <c r="B1425" s="83">
        <v>2050</v>
      </c>
      <c r="C1425" s="83" t="s">
        <v>416</v>
      </c>
      <c r="D1425" s="83" t="s">
        <v>297</v>
      </c>
      <c r="E1425" s="83">
        <v>1874</v>
      </c>
      <c r="F1425" s="83">
        <v>1425</v>
      </c>
      <c r="G1425" s="83">
        <v>0</v>
      </c>
      <c r="H1425" s="83">
        <v>2352.0827490100301</v>
      </c>
      <c r="I1425" s="83">
        <v>2637.6999999999898</v>
      </c>
      <c r="J1425" s="83">
        <v>3127.0940999999998</v>
      </c>
      <c r="K1425" s="83">
        <v>46.3</v>
      </c>
      <c r="L1425" s="83">
        <v>7293.2394090214602</v>
      </c>
      <c r="M1425" s="83">
        <v>3740.78454545455</v>
      </c>
      <c r="N1425" s="83">
        <v>0</v>
      </c>
      <c r="O1425" s="83">
        <v>0</v>
      </c>
      <c r="P1425" s="83">
        <v>5336.1358168270999</v>
      </c>
      <c r="Q1425" s="83">
        <v>0</v>
      </c>
      <c r="R1425" s="83">
        <v>0</v>
      </c>
      <c r="S1425" s="83">
        <v>0</v>
      </c>
      <c r="T1425" s="83">
        <v>448.039999999999</v>
      </c>
      <c r="U1425" s="83">
        <v>3.8</v>
      </c>
      <c r="V1425" s="83">
        <v>637273.11351172405</v>
      </c>
      <c r="W1425" s="83">
        <v>200467.62432</v>
      </c>
      <c r="X1425" s="83">
        <v>0</v>
      </c>
      <c r="Y1425" s="83">
        <v>0</v>
      </c>
      <c r="Z1425" s="83">
        <v>0</v>
      </c>
      <c r="AA1425" s="83">
        <v>5585309.1284554796</v>
      </c>
      <c r="AB1425" s="83">
        <v>32999998.5975869</v>
      </c>
      <c r="AC1425" s="83">
        <v>206042.448813278</v>
      </c>
      <c r="AD1425" s="83">
        <v>0</v>
      </c>
      <c r="AE1425" s="83">
        <v>814611.35601902404</v>
      </c>
      <c r="AF1425" s="83">
        <v>14968489.545600001</v>
      </c>
      <c r="AG1425" s="83">
        <v>0</v>
      </c>
      <c r="AH1425" s="83">
        <v>0</v>
      </c>
      <c r="AI1425" s="83">
        <v>6040305.9649774199</v>
      </c>
      <c r="AJ1425" s="83">
        <v>0</v>
      </c>
      <c r="AK1425" s="83">
        <v>10822528.988613199</v>
      </c>
      <c r="AL1425" s="83">
        <v>0</v>
      </c>
      <c r="AM1425" s="83">
        <v>0</v>
      </c>
      <c r="AN1425" s="83">
        <v>72275026.767897099</v>
      </c>
      <c r="AO1425" s="83">
        <v>12.0070012994958</v>
      </c>
      <c r="AP1425" s="83">
        <v>166.12932345296699</v>
      </c>
    </row>
    <row r="1426" spans="1:42" x14ac:dyDescent="0.2">
      <c r="A1426" s="83" t="s">
        <v>418</v>
      </c>
      <c r="B1426" s="83">
        <v>2020</v>
      </c>
      <c r="C1426" s="83" t="s">
        <v>419</v>
      </c>
      <c r="D1426" s="83" t="s">
        <v>297</v>
      </c>
      <c r="E1426" s="83">
        <v>3568</v>
      </c>
      <c r="F1426" s="83">
        <v>2123.4</v>
      </c>
      <c r="G1426" s="83">
        <v>0</v>
      </c>
      <c r="H1426" s="83">
        <v>3862.3</v>
      </c>
      <c r="I1426" s="83">
        <v>1472.29999999999</v>
      </c>
      <c r="J1426" s="83">
        <v>0</v>
      </c>
      <c r="K1426" s="83">
        <v>417.7</v>
      </c>
      <c r="L1426" s="83">
        <v>7494.1989999999996</v>
      </c>
      <c r="M1426" s="83">
        <v>144.492727272727</v>
      </c>
      <c r="N1426" s="83">
        <v>0</v>
      </c>
      <c r="O1426" s="83">
        <v>0</v>
      </c>
      <c r="P1426" s="83">
        <v>16</v>
      </c>
      <c r="Q1426" s="83">
        <v>0</v>
      </c>
      <c r="R1426" s="83">
        <v>3241</v>
      </c>
      <c r="S1426" s="83">
        <v>0</v>
      </c>
      <c r="T1426" s="83">
        <v>356.91999999999899</v>
      </c>
      <c r="U1426" s="83">
        <v>1804.0989999999999</v>
      </c>
      <c r="V1426" s="83">
        <v>6538.0189281941803</v>
      </c>
      <c r="W1426" s="83">
        <v>950796.88607999997</v>
      </c>
      <c r="X1426" s="83">
        <v>0</v>
      </c>
      <c r="Y1426" s="83">
        <v>0</v>
      </c>
      <c r="Z1426" s="83">
        <v>0</v>
      </c>
      <c r="AA1426" s="83">
        <v>210374.05449536</v>
      </c>
      <c r="AB1426" s="83">
        <v>48028197.998903997</v>
      </c>
      <c r="AC1426" s="83">
        <v>338337.48</v>
      </c>
      <c r="AD1426" s="83">
        <v>0</v>
      </c>
      <c r="AE1426" s="83">
        <v>435037.21570115798</v>
      </c>
      <c r="AF1426" s="83">
        <v>28499237.299199998</v>
      </c>
      <c r="AG1426" s="83">
        <v>0</v>
      </c>
      <c r="AH1426" s="83">
        <v>1630952.14409926</v>
      </c>
      <c r="AI1426" s="83">
        <v>2960064.71724723</v>
      </c>
      <c r="AJ1426" s="83">
        <v>0</v>
      </c>
      <c r="AK1426" s="83">
        <v>0</v>
      </c>
      <c r="AL1426" s="83">
        <v>0</v>
      </c>
      <c r="AM1426" s="83">
        <v>0</v>
      </c>
      <c r="AN1426" s="83">
        <v>83059535.8146552</v>
      </c>
      <c r="AO1426" s="83">
        <v>18.388958172258501</v>
      </c>
      <c r="AP1426" s="83">
        <v>221.39490657993599</v>
      </c>
    </row>
    <row r="1427" spans="1:42" x14ac:dyDescent="0.2">
      <c r="A1427" s="83" t="s">
        <v>418</v>
      </c>
      <c r="B1427" s="83">
        <v>2022</v>
      </c>
      <c r="C1427" s="83" t="s">
        <v>419</v>
      </c>
      <c r="D1427" s="83" t="s">
        <v>297</v>
      </c>
      <c r="E1427" s="83">
        <v>3568</v>
      </c>
      <c r="F1427" s="83">
        <v>2123.4</v>
      </c>
      <c r="G1427" s="83">
        <v>0</v>
      </c>
      <c r="H1427" s="83">
        <v>3862.3</v>
      </c>
      <c r="I1427" s="83">
        <v>1647.29999999999</v>
      </c>
      <c r="J1427" s="83">
        <v>0</v>
      </c>
      <c r="K1427" s="83">
        <v>417.7</v>
      </c>
      <c r="L1427" s="83">
        <v>7494.1989999999996</v>
      </c>
      <c r="M1427" s="83">
        <v>278.34363636363599</v>
      </c>
      <c r="N1427" s="83">
        <v>12</v>
      </c>
      <c r="O1427" s="83">
        <v>0</v>
      </c>
      <c r="P1427" s="83">
        <v>373.87</v>
      </c>
      <c r="Q1427" s="83">
        <v>0</v>
      </c>
      <c r="R1427" s="83">
        <v>3241</v>
      </c>
      <c r="S1427" s="83">
        <v>0</v>
      </c>
      <c r="T1427" s="83">
        <v>356.91999999999899</v>
      </c>
      <c r="U1427" s="83">
        <v>1709.0989999999999</v>
      </c>
      <c r="V1427" s="83">
        <v>146278.37959173199</v>
      </c>
      <c r="W1427" s="83">
        <v>950796.88607999997</v>
      </c>
      <c r="X1427" s="83">
        <v>0</v>
      </c>
      <c r="Y1427" s="83">
        <v>2225019.6376706199</v>
      </c>
      <c r="Z1427" s="83">
        <v>0</v>
      </c>
      <c r="AA1427" s="83">
        <v>405254.16351424</v>
      </c>
      <c r="AB1427" s="83">
        <v>47537779.118903898</v>
      </c>
      <c r="AC1427" s="83">
        <v>338337.48</v>
      </c>
      <c r="AD1427" s="83">
        <v>0</v>
      </c>
      <c r="AE1427" s="83">
        <v>435037.21570115798</v>
      </c>
      <c r="AF1427" s="83">
        <v>28499237.299199998</v>
      </c>
      <c r="AG1427" s="83">
        <v>0</v>
      </c>
      <c r="AH1427" s="83">
        <v>807654.77327902894</v>
      </c>
      <c r="AI1427" s="83">
        <v>3315304.4431981998</v>
      </c>
      <c r="AJ1427" s="83">
        <v>41565.297682648299</v>
      </c>
      <c r="AK1427" s="83">
        <v>0</v>
      </c>
      <c r="AL1427" s="83">
        <v>0</v>
      </c>
      <c r="AM1427" s="83">
        <v>0</v>
      </c>
      <c r="AN1427" s="83">
        <v>84702264.694821596</v>
      </c>
      <c r="AO1427" s="83">
        <v>20.4610250373835</v>
      </c>
      <c r="AP1427" s="83">
        <v>241.56408463343399</v>
      </c>
    </row>
    <row r="1428" spans="1:42" x14ac:dyDescent="0.2">
      <c r="A1428" s="83" t="s">
        <v>418</v>
      </c>
      <c r="B1428" s="83">
        <v>2024</v>
      </c>
      <c r="C1428" s="83" t="s">
        <v>419</v>
      </c>
      <c r="D1428" s="83" t="s">
        <v>297</v>
      </c>
      <c r="E1428" s="83">
        <v>3568</v>
      </c>
      <c r="F1428" s="83">
        <v>0</v>
      </c>
      <c r="G1428" s="83">
        <v>0</v>
      </c>
      <c r="H1428" s="83">
        <v>3862.3</v>
      </c>
      <c r="I1428" s="83">
        <v>1647.29999999999</v>
      </c>
      <c r="J1428" s="83">
        <v>0</v>
      </c>
      <c r="K1428" s="83">
        <v>417.7</v>
      </c>
      <c r="L1428" s="83">
        <v>7494.1989999999996</v>
      </c>
      <c r="M1428" s="83">
        <v>482.84181818181798</v>
      </c>
      <c r="N1428" s="83">
        <v>892.06479999999999</v>
      </c>
      <c r="O1428" s="83">
        <v>0</v>
      </c>
      <c r="P1428" s="83">
        <v>731.73</v>
      </c>
      <c r="Q1428" s="83">
        <v>0</v>
      </c>
      <c r="R1428" s="83">
        <v>3241</v>
      </c>
      <c r="S1428" s="83">
        <v>0</v>
      </c>
      <c r="T1428" s="83">
        <v>356.91999999999899</v>
      </c>
      <c r="U1428" s="83">
        <v>1709.0989999999999</v>
      </c>
      <c r="V1428" s="83">
        <v>246550.18119959001</v>
      </c>
      <c r="W1428" s="83">
        <v>950796.88607999997</v>
      </c>
      <c r="X1428" s="83">
        <v>0</v>
      </c>
      <c r="Y1428" s="83">
        <v>0</v>
      </c>
      <c r="Z1428" s="83">
        <v>0</v>
      </c>
      <c r="AA1428" s="83">
        <v>702993.10483007994</v>
      </c>
      <c r="AB1428" s="83">
        <v>45995047.123704001</v>
      </c>
      <c r="AC1428" s="83">
        <v>338337.48</v>
      </c>
      <c r="AD1428" s="83">
        <v>0</v>
      </c>
      <c r="AE1428" s="83">
        <v>435736.97560192499</v>
      </c>
      <c r="AF1428" s="83">
        <v>28499237.299199998</v>
      </c>
      <c r="AG1428" s="83">
        <v>0</v>
      </c>
      <c r="AH1428" s="83">
        <v>1607328.5775032099</v>
      </c>
      <c r="AI1428" s="83">
        <v>3271256.3365833201</v>
      </c>
      <c r="AJ1428" s="83">
        <v>3388499.0012977598</v>
      </c>
      <c r="AK1428" s="83">
        <v>0</v>
      </c>
      <c r="AL1428" s="83">
        <v>0</v>
      </c>
      <c r="AM1428" s="83">
        <v>0</v>
      </c>
      <c r="AN1428" s="83">
        <v>85435782.965999797</v>
      </c>
      <c r="AO1428" s="83">
        <v>17.458882292442102</v>
      </c>
      <c r="AP1428" s="83">
        <v>204.35093688308601</v>
      </c>
    </row>
    <row r="1429" spans="1:42" x14ac:dyDescent="0.2">
      <c r="A1429" s="83" t="s">
        <v>418</v>
      </c>
      <c r="B1429" s="83">
        <v>2026</v>
      </c>
      <c r="C1429" s="83" t="s">
        <v>419</v>
      </c>
      <c r="D1429" s="83" t="s">
        <v>297</v>
      </c>
      <c r="E1429" s="83">
        <v>3568</v>
      </c>
      <c r="F1429" s="83">
        <v>0</v>
      </c>
      <c r="G1429" s="83">
        <v>0</v>
      </c>
      <c r="H1429" s="83">
        <v>3862.3</v>
      </c>
      <c r="I1429" s="83">
        <v>2680.9936153846202</v>
      </c>
      <c r="J1429" s="83">
        <v>0</v>
      </c>
      <c r="K1429" s="83">
        <v>417.7</v>
      </c>
      <c r="L1429" s="83">
        <v>7494.1989999999996</v>
      </c>
      <c r="M1429" s="83">
        <v>601.63909090909101</v>
      </c>
      <c r="N1429" s="83">
        <v>2656.8819499199999</v>
      </c>
      <c r="O1429" s="83">
        <v>0</v>
      </c>
      <c r="P1429" s="83">
        <v>1089.5999999999999</v>
      </c>
      <c r="Q1429" s="83">
        <v>0</v>
      </c>
      <c r="R1429" s="83">
        <v>3241</v>
      </c>
      <c r="S1429" s="83">
        <v>0</v>
      </c>
      <c r="T1429" s="83">
        <v>356.91999999999899</v>
      </c>
      <c r="U1429" s="83">
        <v>1709.0989999999999</v>
      </c>
      <c r="V1429" s="83">
        <v>325115.47403684299</v>
      </c>
      <c r="W1429" s="83">
        <v>1008745.7625599999</v>
      </c>
      <c r="X1429" s="83">
        <v>0</v>
      </c>
      <c r="Y1429" s="83">
        <v>0</v>
      </c>
      <c r="Z1429" s="83">
        <v>0</v>
      </c>
      <c r="AA1429" s="83">
        <v>874426.43250911997</v>
      </c>
      <c r="AB1429" s="83">
        <v>40107480.8592204</v>
      </c>
      <c r="AC1429" s="83">
        <v>338337.48</v>
      </c>
      <c r="AD1429" s="83">
        <v>0</v>
      </c>
      <c r="AE1429" s="83">
        <v>439899.02579431201</v>
      </c>
      <c r="AF1429" s="83">
        <v>28499237.299199998</v>
      </c>
      <c r="AG1429" s="83">
        <v>0</v>
      </c>
      <c r="AH1429" s="83">
        <v>1903998.90822512</v>
      </c>
      <c r="AI1429" s="83">
        <v>5459707.3193844901</v>
      </c>
      <c r="AJ1429" s="83">
        <v>10296078.534017101</v>
      </c>
      <c r="AK1429" s="83">
        <v>0</v>
      </c>
      <c r="AL1429" s="83">
        <v>0</v>
      </c>
      <c r="AM1429" s="83">
        <v>0</v>
      </c>
      <c r="AN1429" s="83">
        <v>89253027.094947502</v>
      </c>
      <c r="AO1429" s="83">
        <v>15.071469191823001</v>
      </c>
      <c r="AP1429" s="83">
        <v>168.86227484239799</v>
      </c>
    </row>
    <row r="1430" spans="1:42" x14ac:dyDescent="0.2">
      <c r="A1430" s="83" t="s">
        <v>418</v>
      </c>
      <c r="B1430" s="83">
        <v>2028</v>
      </c>
      <c r="C1430" s="83" t="s">
        <v>419</v>
      </c>
      <c r="D1430" s="83" t="s">
        <v>297</v>
      </c>
      <c r="E1430" s="83">
        <v>3568</v>
      </c>
      <c r="F1430" s="83">
        <v>0</v>
      </c>
      <c r="G1430" s="83">
        <v>0</v>
      </c>
      <c r="H1430" s="83">
        <v>3862.3</v>
      </c>
      <c r="I1430" s="83">
        <v>2680.9936153846202</v>
      </c>
      <c r="J1430" s="83">
        <v>0</v>
      </c>
      <c r="K1430" s="83">
        <v>220.4</v>
      </c>
      <c r="L1430" s="83">
        <v>7494.1989999999996</v>
      </c>
      <c r="M1430" s="83">
        <v>848.23454545454501</v>
      </c>
      <c r="N1430" s="83">
        <v>2671.2279124495599</v>
      </c>
      <c r="O1430" s="83">
        <v>0</v>
      </c>
      <c r="P1430" s="83">
        <v>1447.47</v>
      </c>
      <c r="Q1430" s="83">
        <v>0</v>
      </c>
      <c r="R1430" s="83">
        <v>3241</v>
      </c>
      <c r="S1430" s="83">
        <v>0</v>
      </c>
      <c r="T1430" s="83">
        <v>356.91999999999899</v>
      </c>
      <c r="U1430" s="83">
        <v>1709.0989999999999</v>
      </c>
      <c r="V1430" s="83">
        <v>791549.82227980299</v>
      </c>
      <c r="W1430" s="83">
        <v>958419.93359999999</v>
      </c>
      <c r="X1430" s="83">
        <v>0</v>
      </c>
      <c r="Y1430" s="83">
        <v>0</v>
      </c>
      <c r="Z1430" s="83">
        <v>0</v>
      </c>
      <c r="AA1430" s="83">
        <v>1234986.31286464</v>
      </c>
      <c r="AB1430" s="83">
        <v>38585737.513673</v>
      </c>
      <c r="AC1430" s="83">
        <v>338337.48</v>
      </c>
      <c r="AD1430" s="83">
        <v>0</v>
      </c>
      <c r="AE1430" s="83">
        <v>439899.02579431201</v>
      </c>
      <c r="AF1430" s="83">
        <v>28499237.299199998</v>
      </c>
      <c r="AG1430" s="83">
        <v>0</v>
      </c>
      <c r="AH1430" s="83">
        <v>35684.142707651001</v>
      </c>
      <c r="AI1430" s="83">
        <v>5390936.32456333</v>
      </c>
      <c r="AJ1430" s="83">
        <v>10535047.837741699</v>
      </c>
      <c r="AK1430" s="83">
        <v>0</v>
      </c>
      <c r="AL1430" s="83">
        <v>0</v>
      </c>
      <c r="AM1430" s="83">
        <v>0</v>
      </c>
      <c r="AN1430" s="83">
        <v>86809835.692424402</v>
      </c>
      <c r="AO1430" s="83">
        <v>14.415189418138899</v>
      </c>
      <c r="AP1430" s="83">
        <v>166.054794403865</v>
      </c>
    </row>
    <row r="1431" spans="1:42" x14ac:dyDescent="0.2">
      <c r="A1431" s="83" t="s">
        <v>418</v>
      </c>
      <c r="B1431" s="83">
        <v>2030</v>
      </c>
      <c r="C1431" s="83" t="s">
        <v>419</v>
      </c>
      <c r="D1431" s="83" t="s">
        <v>297</v>
      </c>
      <c r="E1431" s="83">
        <v>3568</v>
      </c>
      <c r="F1431" s="83">
        <v>0</v>
      </c>
      <c r="G1431" s="83">
        <v>0</v>
      </c>
      <c r="H1431" s="83">
        <v>3862.3</v>
      </c>
      <c r="I1431" s="83">
        <v>3397.5533027612801</v>
      </c>
      <c r="J1431" s="83">
        <v>0</v>
      </c>
      <c r="K1431" s="83">
        <v>220.4</v>
      </c>
      <c r="L1431" s="83">
        <v>7494.1989999999996</v>
      </c>
      <c r="M1431" s="83">
        <v>1287.6763636363601</v>
      </c>
      <c r="N1431" s="83">
        <v>2685.56333669679</v>
      </c>
      <c r="O1431" s="83">
        <v>0</v>
      </c>
      <c r="P1431" s="83">
        <v>1805.33</v>
      </c>
      <c r="Q1431" s="83">
        <v>0</v>
      </c>
      <c r="R1431" s="83">
        <v>3241</v>
      </c>
      <c r="S1431" s="83">
        <v>0</v>
      </c>
      <c r="T1431" s="83">
        <v>356.91999999999899</v>
      </c>
      <c r="U1431" s="83">
        <v>1709.0989999999999</v>
      </c>
      <c r="V1431" s="83">
        <v>985779.777999999</v>
      </c>
      <c r="W1431" s="83">
        <v>939101.49468</v>
      </c>
      <c r="X1431" s="83">
        <v>0</v>
      </c>
      <c r="Y1431" s="83">
        <v>0</v>
      </c>
      <c r="Z1431" s="83">
        <v>0</v>
      </c>
      <c r="AA1431" s="83">
        <v>1874791.2272755201</v>
      </c>
      <c r="AB1431" s="83">
        <v>39277641.980684899</v>
      </c>
      <c r="AC1431" s="83">
        <v>338337.48</v>
      </c>
      <c r="AD1431" s="83">
        <v>0</v>
      </c>
      <c r="AE1431" s="83">
        <v>439899.02579431201</v>
      </c>
      <c r="AF1431" s="83">
        <v>28499237.299199998</v>
      </c>
      <c r="AG1431" s="83">
        <v>0</v>
      </c>
      <c r="AH1431" s="83">
        <v>399100.07143452298</v>
      </c>
      <c r="AI1431" s="83">
        <v>6911753.4131655795</v>
      </c>
      <c r="AJ1431" s="83">
        <v>10526481.616809599</v>
      </c>
      <c r="AK1431" s="83">
        <v>0</v>
      </c>
      <c r="AL1431" s="83">
        <v>0</v>
      </c>
      <c r="AM1431" s="83">
        <v>0</v>
      </c>
      <c r="AN1431" s="83">
        <v>90192123.387044504</v>
      </c>
      <c r="AO1431" s="83">
        <v>14.7124877261906</v>
      </c>
      <c r="AP1431" s="83">
        <v>163.12386463121999</v>
      </c>
    </row>
    <row r="1432" spans="1:42" x14ac:dyDescent="0.2">
      <c r="A1432" s="83" t="s">
        <v>418</v>
      </c>
      <c r="B1432" s="83">
        <v>2032</v>
      </c>
      <c r="C1432" s="83" t="s">
        <v>419</v>
      </c>
      <c r="D1432" s="83" t="s">
        <v>297</v>
      </c>
      <c r="E1432" s="83">
        <v>3568</v>
      </c>
      <c r="F1432" s="83">
        <v>0</v>
      </c>
      <c r="G1432" s="83">
        <v>0</v>
      </c>
      <c r="H1432" s="83">
        <v>3862.3</v>
      </c>
      <c r="I1432" s="83">
        <v>3397.5533027612801</v>
      </c>
      <c r="J1432" s="83">
        <v>0</v>
      </c>
      <c r="K1432" s="83">
        <v>220.4</v>
      </c>
      <c r="L1432" s="83">
        <v>7494.1989999999996</v>
      </c>
      <c r="M1432" s="83">
        <v>1731.8481818181799</v>
      </c>
      <c r="N1432" s="83">
        <v>2699.7996905199602</v>
      </c>
      <c r="O1432" s="83">
        <v>0</v>
      </c>
      <c r="P1432" s="83">
        <v>2163.1999999999998</v>
      </c>
      <c r="Q1432" s="83">
        <v>0</v>
      </c>
      <c r="R1432" s="83">
        <v>3241</v>
      </c>
      <c r="S1432" s="83">
        <v>0</v>
      </c>
      <c r="T1432" s="83">
        <v>356.91999999999899</v>
      </c>
      <c r="U1432" s="83">
        <v>1709.0989999999999</v>
      </c>
      <c r="V1432" s="83">
        <v>1579416.6200456901</v>
      </c>
      <c r="W1432" s="83">
        <v>925051.72091999999</v>
      </c>
      <c r="X1432" s="83">
        <v>0</v>
      </c>
      <c r="Y1432" s="83">
        <v>0</v>
      </c>
      <c r="Z1432" s="83">
        <v>0</v>
      </c>
      <c r="AA1432" s="83">
        <v>2521482.7808726402</v>
      </c>
      <c r="AB1432" s="83">
        <v>35075009.140325703</v>
      </c>
      <c r="AC1432" s="83">
        <v>338337.48</v>
      </c>
      <c r="AD1432" s="83">
        <v>0</v>
      </c>
      <c r="AE1432" s="83">
        <v>439899.02579431201</v>
      </c>
      <c r="AF1432" s="83">
        <v>28499237.299199998</v>
      </c>
      <c r="AG1432" s="83">
        <v>0</v>
      </c>
      <c r="AH1432" s="83">
        <v>121214.30992500301</v>
      </c>
      <c r="AI1432" s="83">
        <v>6830319.3079564199</v>
      </c>
      <c r="AJ1432" s="83">
        <v>10538070.408151601</v>
      </c>
      <c r="AK1432" s="83">
        <v>0</v>
      </c>
      <c r="AL1432" s="83">
        <v>0</v>
      </c>
      <c r="AM1432" s="83">
        <v>0</v>
      </c>
      <c r="AN1432" s="83">
        <v>86868038.0931914</v>
      </c>
      <c r="AO1432" s="83">
        <v>13.0816672189911</v>
      </c>
      <c r="AP1432" s="83">
        <v>150.59241012162801</v>
      </c>
    </row>
    <row r="1433" spans="1:42" x14ac:dyDescent="0.2">
      <c r="A1433" s="83" t="s">
        <v>418</v>
      </c>
      <c r="B1433" s="83">
        <v>2034</v>
      </c>
      <c r="C1433" s="83" t="s">
        <v>419</v>
      </c>
      <c r="D1433" s="83" t="s">
        <v>297</v>
      </c>
      <c r="E1433" s="83">
        <v>3568</v>
      </c>
      <c r="F1433" s="83">
        <v>0</v>
      </c>
      <c r="G1433" s="83">
        <v>0</v>
      </c>
      <c r="H1433" s="83">
        <v>3862.3</v>
      </c>
      <c r="I1433" s="83">
        <v>3397.5533027612801</v>
      </c>
      <c r="J1433" s="83">
        <v>0</v>
      </c>
      <c r="K1433" s="83">
        <v>220.4</v>
      </c>
      <c r="L1433" s="83">
        <v>7494.1989999999996</v>
      </c>
      <c r="M1433" s="83">
        <v>2121.4272727272701</v>
      </c>
      <c r="N1433" s="83">
        <v>5262.1102860575302</v>
      </c>
      <c r="O1433" s="83">
        <v>0</v>
      </c>
      <c r="P1433" s="83">
        <v>2521.0700000000002</v>
      </c>
      <c r="Q1433" s="83">
        <v>0</v>
      </c>
      <c r="R1433" s="83">
        <v>3241</v>
      </c>
      <c r="S1433" s="83">
        <v>0</v>
      </c>
      <c r="T1433" s="83">
        <v>356.91999999999899</v>
      </c>
      <c r="U1433" s="83">
        <v>1709.0989999999999</v>
      </c>
      <c r="V1433" s="83">
        <v>1509738.0834346199</v>
      </c>
      <c r="W1433" s="83">
        <v>925051.72091999999</v>
      </c>
      <c r="X1433" s="83">
        <v>0</v>
      </c>
      <c r="Y1433" s="83">
        <v>0</v>
      </c>
      <c r="Z1433" s="83">
        <v>0</v>
      </c>
      <c r="AA1433" s="83">
        <v>3088690.1029856</v>
      </c>
      <c r="AB1433" s="83">
        <v>36467535.3851799</v>
      </c>
      <c r="AC1433" s="83">
        <v>338337.48</v>
      </c>
      <c r="AD1433" s="83">
        <v>0</v>
      </c>
      <c r="AE1433" s="83">
        <v>439899.02579431201</v>
      </c>
      <c r="AF1433" s="83">
        <v>28499237.299199998</v>
      </c>
      <c r="AG1433" s="83">
        <v>0</v>
      </c>
      <c r="AH1433" s="83">
        <v>1274205.7911942599</v>
      </c>
      <c r="AI1433" s="83">
        <v>6735123.2970394604</v>
      </c>
      <c r="AJ1433" s="83">
        <v>20882621.0649537</v>
      </c>
      <c r="AK1433" s="83">
        <v>0</v>
      </c>
      <c r="AL1433" s="83">
        <v>0</v>
      </c>
      <c r="AM1433" s="83">
        <v>0</v>
      </c>
      <c r="AN1433" s="83">
        <v>100160439.250701</v>
      </c>
      <c r="AO1433" s="83">
        <v>13.6071809628846</v>
      </c>
      <c r="AP1433" s="83">
        <v>135.85384673509401</v>
      </c>
    </row>
    <row r="1434" spans="1:42" x14ac:dyDescent="0.2">
      <c r="A1434" s="83" t="s">
        <v>418</v>
      </c>
      <c r="B1434" s="83">
        <v>2036</v>
      </c>
      <c r="C1434" s="83" t="s">
        <v>419</v>
      </c>
      <c r="D1434" s="83" t="s">
        <v>297</v>
      </c>
      <c r="E1434" s="83">
        <v>3568</v>
      </c>
      <c r="F1434" s="83">
        <v>0</v>
      </c>
      <c r="G1434" s="83">
        <v>0</v>
      </c>
      <c r="H1434" s="83">
        <v>3862.3</v>
      </c>
      <c r="I1434" s="83">
        <v>3397.5533027612801</v>
      </c>
      <c r="J1434" s="83">
        <v>0</v>
      </c>
      <c r="K1434" s="83">
        <v>220.4</v>
      </c>
      <c r="L1434" s="83">
        <v>7494.1989999999996</v>
      </c>
      <c r="M1434" s="83">
        <v>2454.3436363636301</v>
      </c>
      <c r="N1434" s="83">
        <v>5290.1679187885602</v>
      </c>
      <c r="O1434" s="83">
        <v>0</v>
      </c>
      <c r="P1434" s="83">
        <v>2700</v>
      </c>
      <c r="Q1434" s="83">
        <v>0</v>
      </c>
      <c r="R1434" s="83">
        <v>3241</v>
      </c>
      <c r="S1434" s="83">
        <v>0</v>
      </c>
      <c r="T1434" s="83">
        <v>356.91999999999899</v>
      </c>
      <c r="U1434" s="83">
        <v>1709.0989999999999</v>
      </c>
      <c r="V1434" s="83">
        <v>1578441.9724916101</v>
      </c>
      <c r="W1434" s="83">
        <v>925051.72091999999</v>
      </c>
      <c r="X1434" s="83">
        <v>0</v>
      </c>
      <c r="Y1434" s="83">
        <v>0</v>
      </c>
      <c r="Z1434" s="83">
        <v>0</v>
      </c>
      <c r="AA1434" s="83">
        <v>3573399.37900224</v>
      </c>
      <c r="AB1434" s="83">
        <v>37746199.179944903</v>
      </c>
      <c r="AC1434" s="83">
        <v>338337.48</v>
      </c>
      <c r="AD1434" s="83">
        <v>0</v>
      </c>
      <c r="AE1434" s="83">
        <v>439899.02579431201</v>
      </c>
      <c r="AF1434" s="83">
        <v>28499237.299199998</v>
      </c>
      <c r="AG1434" s="83">
        <v>0</v>
      </c>
      <c r="AH1434" s="83">
        <v>7906.1923037630504</v>
      </c>
      <c r="AI1434" s="83">
        <v>6641143.0277333502</v>
      </c>
      <c r="AJ1434" s="83">
        <v>21032274.226834301</v>
      </c>
      <c r="AK1434" s="83">
        <v>0</v>
      </c>
      <c r="AL1434" s="83">
        <v>0</v>
      </c>
      <c r="AM1434" s="83">
        <v>0</v>
      </c>
      <c r="AN1434" s="83">
        <v>100781889.504224</v>
      </c>
      <c r="AO1434" s="83">
        <v>14.0758918995964</v>
      </c>
      <c r="AP1434" s="83">
        <v>139.66687833339699</v>
      </c>
    </row>
    <row r="1435" spans="1:42" x14ac:dyDescent="0.2">
      <c r="A1435" s="83" t="s">
        <v>418</v>
      </c>
      <c r="B1435" s="83">
        <v>2038</v>
      </c>
      <c r="C1435" s="83" t="s">
        <v>419</v>
      </c>
      <c r="D1435" s="83" t="s">
        <v>297</v>
      </c>
      <c r="E1435" s="83">
        <v>3568</v>
      </c>
      <c r="F1435" s="83">
        <v>0</v>
      </c>
      <c r="G1435" s="83">
        <v>0</v>
      </c>
      <c r="H1435" s="83">
        <v>3862.3</v>
      </c>
      <c r="I1435" s="83">
        <v>3397.5533027612801</v>
      </c>
      <c r="J1435" s="83">
        <v>0</v>
      </c>
      <c r="K1435" s="83">
        <v>220.4</v>
      </c>
      <c r="L1435" s="83">
        <v>7494.1989999999996</v>
      </c>
      <c r="M1435" s="83">
        <v>2766.3181818181702</v>
      </c>
      <c r="N1435" s="83">
        <v>5318.1991573859796</v>
      </c>
      <c r="O1435" s="83">
        <v>0</v>
      </c>
      <c r="P1435" s="83">
        <v>2700</v>
      </c>
      <c r="Q1435" s="83">
        <v>0</v>
      </c>
      <c r="R1435" s="83">
        <v>3241</v>
      </c>
      <c r="S1435" s="83">
        <v>0</v>
      </c>
      <c r="T1435" s="83">
        <v>356.91999999999899</v>
      </c>
      <c r="U1435" s="83">
        <v>1706.0989999999999</v>
      </c>
      <c r="V1435" s="83">
        <v>1475199.3007108399</v>
      </c>
      <c r="W1435" s="83">
        <v>925051.72091999999</v>
      </c>
      <c r="X1435" s="83">
        <v>0</v>
      </c>
      <c r="Y1435" s="83">
        <v>0</v>
      </c>
      <c r="Z1435" s="83">
        <v>0</v>
      </c>
      <c r="AA1435" s="83">
        <v>4027618.4339359999</v>
      </c>
      <c r="AB1435" s="83">
        <v>36878323.941311702</v>
      </c>
      <c r="AC1435" s="83">
        <v>338337.48</v>
      </c>
      <c r="AD1435" s="83">
        <v>0</v>
      </c>
      <c r="AE1435" s="83">
        <v>439899.02579431201</v>
      </c>
      <c r="AF1435" s="83">
        <v>28499237.299199998</v>
      </c>
      <c r="AG1435" s="83">
        <v>0</v>
      </c>
      <c r="AH1435" s="83">
        <v>6400.7920530940701</v>
      </c>
      <c r="AI1435" s="83">
        <v>6548560.05812003</v>
      </c>
      <c r="AJ1435" s="83">
        <v>21034750.876580801</v>
      </c>
      <c r="AK1435" s="83">
        <v>0</v>
      </c>
      <c r="AL1435" s="83">
        <v>0</v>
      </c>
      <c r="AM1435" s="83">
        <v>0</v>
      </c>
      <c r="AN1435" s="83">
        <v>100173378.928626</v>
      </c>
      <c r="AO1435" s="83">
        <v>13.7740681245961</v>
      </c>
      <c r="AP1435" s="83">
        <v>137.50228126386801</v>
      </c>
    </row>
    <row r="1436" spans="1:42" x14ac:dyDescent="0.2">
      <c r="A1436" s="83" t="s">
        <v>418</v>
      </c>
      <c r="B1436" s="83">
        <v>2040</v>
      </c>
      <c r="C1436" s="83" t="s">
        <v>419</v>
      </c>
      <c r="D1436" s="83" t="s">
        <v>297</v>
      </c>
      <c r="E1436" s="83">
        <v>3568</v>
      </c>
      <c r="F1436" s="83">
        <v>0</v>
      </c>
      <c r="G1436" s="83">
        <v>0</v>
      </c>
      <c r="H1436" s="83">
        <v>3186.3</v>
      </c>
      <c r="I1436" s="83">
        <v>4817.4700222245301</v>
      </c>
      <c r="J1436" s="83">
        <v>123.3468</v>
      </c>
      <c r="K1436" s="83">
        <v>122.4</v>
      </c>
      <c r="L1436" s="83">
        <v>7494.1989999999996</v>
      </c>
      <c r="M1436" s="83">
        <v>3081.1745454545498</v>
      </c>
      <c r="N1436" s="83">
        <v>5346.1240990160204</v>
      </c>
      <c r="O1436" s="83">
        <v>0</v>
      </c>
      <c r="P1436" s="83">
        <v>2700</v>
      </c>
      <c r="Q1436" s="83">
        <v>0</v>
      </c>
      <c r="R1436" s="83">
        <v>3241</v>
      </c>
      <c r="S1436" s="83">
        <v>0</v>
      </c>
      <c r="T1436" s="83">
        <v>356.91999999999899</v>
      </c>
      <c r="U1436" s="83">
        <v>1692.5989999999999</v>
      </c>
      <c r="V1436" s="83">
        <v>1843038.46506276</v>
      </c>
      <c r="W1436" s="83">
        <v>378313.66908000002</v>
      </c>
      <c r="X1436" s="83">
        <v>0</v>
      </c>
      <c r="Y1436" s="83">
        <v>0</v>
      </c>
      <c r="Z1436" s="83">
        <v>0</v>
      </c>
      <c r="AA1436" s="83">
        <v>4486033.26942336</v>
      </c>
      <c r="AB1436" s="83">
        <v>34346802.761022396</v>
      </c>
      <c r="AC1436" s="83">
        <v>279119.88</v>
      </c>
      <c r="AD1436" s="83">
        <v>0</v>
      </c>
      <c r="AE1436" s="83">
        <v>439899.02579431201</v>
      </c>
      <c r="AF1436" s="83">
        <v>28499237.299199998</v>
      </c>
      <c r="AG1436" s="83">
        <v>0</v>
      </c>
      <c r="AH1436" s="83">
        <v>241351.35035748099</v>
      </c>
      <c r="AI1436" s="83">
        <v>9654151.8812967297</v>
      </c>
      <c r="AJ1436" s="83">
        <v>21029659.296895798</v>
      </c>
      <c r="AK1436" s="83">
        <v>422281.42808258598</v>
      </c>
      <c r="AL1436" s="83">
        <v>0</v>
      </c>
      <c r="AM1436" s="83">
        <v>0</v>
      </c>
      <c r="AN1436" s="83">
        <v>101619888.326215</v>
      </c>
      <c r="AO1436" s="83">
        <v>12.716578212640901</v>
      </c>
      <c r="AP1436" s="83">
        <v>125.138675333107</v>
      </c>
    </row>
    <row r="1437" spans="1:42" x14ac:dyDescent="0.2">
      <c r="A1437" s="83" t="s">
        <v>418</v>
      </c>
      <c r="B1437" s="83">
        <v>2042</v>
      </c>
      <c r="C1437" s="83" t="s">
        <v>419</v>
      </c>
      <c r="D1437" s="83" t="s">
        <v>297</v>
      </c>
      <c r="E1437" s="83">
        <v>3568</v>
      </c>
      <c r="F1437" s="83">
        <v>0</v>
      </c>
      <c r="G1437" s="83">
        <v>0</v>
      </c>
      <c r="H1437" s="83">
        <v>2838.3</v>
      </c>
      <c r="I1437" s="83">
        <v>5677.8334964677797</v>
      </c>
      <c r="J1437" s="83">
        <v>241.1532</v>
      </c>
      <c r="K1437" s="83">
        <v>122.4</v>
      </c>
      <c r="L1437" s="83">
        <v>7494.1989999999996</v>
      </c>
      <c r="M1437" s="83">
        <v>3344.9354545454498</v>
      </c>
      <c r="N1437" s="83">
        <v>5374.1943960251601</v>
      </c>
      <c r="O1437" s="83">
        <v>0</v>
      </c>
      <c r="P1437" s="83">
        <v>2700</v>
      </c>
      <c r="Q1437" s="83">
        <v>0</v>
      </c>
      <c r="R1437" s="83">
        <v>3241</v>
      </c>
      <c r="S1437" s="83">
        <v>0</v>
      </c>
      <c r="T1437" s="83">
        <v>356.91999999999899</v>
      </c>
      <c r="U1437" s="83">
        <v>1683.3989999999999</v>
      </c>
      <c r="V1437" s="83">
        <v>1832769.50648478</v>
      </c>
      <c r="W1437" s="83">
        <v>401022.949079999</v>
      </c>
      <c r="X1437" s="83">
        <v>0</v>
      </c>
      <c r="Y1437" s="83">
        <v>0</v>
      </c>
      <c r="Z1437" s="83">
        <v>0</v>
      </c>
      <c r="AA1437" s="83">
        <v>4870055.7244643196</v>
      </c>
      <c r="AB1437" s="83">
        <v>34302349.095213398</v>
      </c>
      <c r="AC1437" s="83">
        <v>248635.08</v>
      </c>
      <c r="AD1437" s="83">
        <v>0</v>
      </c>
      <c r="AE1437" s="83">
        <v>439899.02579431201</v>
      </c>
      <c r="AF1437" s="83">
        <v>28499237.299199998</v>
      </c>
      <c r="AG1437" s="83">
        <v>0</v>
      </c>
      <c r="AH1437" s="83">
        <v>153066.30497969099</v>
      </c>
      <c r="AI1437" s="83">
        <v>11470498.574650001</v>
      </c>
      <c r="AJ1437" s="83">
        <v>21036179.705409002</v>
      </c>
      <c r="AK1437" s="83">
        <v>889514.09261456504</v>
      </c>
      <c r="AL1437" s="83">
        <v>0</v>
      </c>
      <c r="AM1437" s="83">
        <v>0</v>
      </c>
      <c r="AN1437" s="83">
        <v>104143227.35788999</v>
      </c>
      <c r="AO1437" s="83">
        <v>12.720911418049401</v>
      </c>
      <c r="AP1437" s="83">
        <v>122.14823508718101</v>
      </c>
    </row>
    <row r="1438" spans="1:42" x14ac:dyDescent="0.2">
      <c r="A1438" s="83" t="s">
        <v>418</v>
      </c>
      <c r="B1438" s="83">
        <v>2044</v>
      </c>
      <c r="C1438" s="83" t="s">
        <v>419</v>
      </c>
      <c r="D1438" s="83" t="s">
        <v>297</v>
      </c>
      <c r="E1438" s="83">
        <v>3568</v>
      </c>
      <c r="F1438" s="83">
        <v>0</v>
      </c>
      <c r="G1438" s="83">
        <v>0</v>
      </c>
      <c r="H1438" s="83">
        <v>2838.3</v>
      </c>
      <c r="I1438" s="83">
        <v>7039.67311524459</v>
      </c>
      <c r="J1438" s="83">
        <v>241.1532</v>
      </c>
      <c r="K1438" s="83">
        <v>116.4</v>
      </c>
      <c r="L1438" s="83">
        <v>7494.1989999999996</v>
      </c>
      <c r="M1438" s="83">
        <v>3638.66</v>
      </c>
      <c r="N1438" s="83">
        <v>5402.3240393988999</v>
      </c>
      <c r="O1438" s="83">
        <v>0</v>
      </c>
      <c r="P1438" s="83">
        <v>2700</v>
      </c>
      <c r="Q1438" s="83">
        <v>0</v>
      </c>
      <c r="R1438" s="83">
        <v>3241</v>
      </c>
      <c r="S1438" s="83">
        <v>0</v>
      </c>
      <c r="T1438" s="83">
        <v>356.91999999999899</v>
      </c>
      <c r="U1438" s="83">
        <v>1677.3989999999999</v>
      </c>
      <c r="V1438" s="83">
        <v>1667610.4765941801</v>
      </c>
      <c r="W1438" s="83">
        <v>311685.20783999999</v>
      </c>
      <c r="X1438" s="83">
        <v>0</v>
      </c>
      <c r="Y1438" s="83">
        <v>0</v>
      </c>
      <c r="Z1438" s="83">
        <v>0</v>
      </c>
      <c r="AA1438" s="83">
        <v>5297703.7085420797</v>
      </c>
      <c r="AB1438" s="83">
        <v>33869556.424324997</v>
      </c>
      <c r="AC1438" s="83">
        <v>248635.08</v>
      </c>
      <c r="AD1438" s="83">
        <v>0</v>
      </c>
      <c r="AE1438" s="83">
        <v>439899.02579431201</v>
      </c>
      <c r="AF1438" s="83">
        <v>28499237.299199998</v>
      </c>
      <c r="AG1438" s="83">
        <v>0</v>
      </c>
      <c r="AH1438" s="83">
        <v>151708.23119367601</v>
      </c>
      <c r="AI1438" s="83">
        <v>14364131.5288135</v>
      </c>
      <c r="AJ1438" s="83">
        <v>21030532.037981499</v>
      </c>
      <c r="AK1438" s="83">
        <v>917054.32597072795</v>
      </c>
      <c r="AL1438" s="83">
        <v>0</v>
      </c>
      <c r="AM1438" s="83">
        <v>0</v>
      </c>
      <c r="AN1438" s="83">
        <v>106797753.346255</v>
      </c>
      <c r="AO1438" s="83">
        <v>12.5898872619271</v>
      </c>
      <c r="AP1438" s="83">
        <v>117.885319376605</v>
      </c>
    </row>
    <row r="1439" spans="1:42" x14ac:dyDescent="0.2">
      <c r="A1439" s="83" t="s">
        <v>418</v>
      </c>
      <c r="B1439" s="83">
        <v>2046</v>
      </c>
      <c r="C1439" s="83" t="s">
        <v>419</v>
      </c>
      <c r="D1439" s="83" t="s">
        <v>297</v>
      </c>
      <c r="E1439" s="83">
        <v>3568</v>
      </c>
      <c r="F1439" s="83">
        <v>0</v>
      </c>
      <c r="G1439" s="83">
        <v>0</v>
      </c>
      <c r="H1439" s="83">
        <v>0</v>
      </c>
      <c r="I1439" s="83">
        <v>17613.373741227901</v>
      </c>
      <c r="J1439" s="83">
        <v>305.54720195100901</v>
      </c>
      <c r="K1439" s="83">
        <v>116.4</v>
      </c>
      <c r="L1439" s="83">
        <v>0</v>
      </c>
      <c r="M1439" s="83">
        <v>4153.49272727272</v>
      </c>
      <c r="N1439" s="83">
        <v>5430.1700775781601</v>
      </c>
      <c r="O1439" s="83">
        <v>0</v>
      </c>
      <c r="P1439" s="83">
        <v>5090.4291220397899</v>
      </c>
      <c r="Q1439" s="83">
        <v>0</v>
      </c>
      <c r="R1439" s="83">
        <v>3241</v>
      </c>
      <c r="S1439" s="83">
        <v>0</v>
      </c>
      <c r="T1439" s="83">
        <v>356.91999999999899</v>
      </c>
      <c r="U1439" s="83">
        <v>0</v>
      </c>
      <c r="V1439" s="83">
        <v>6071535.6657050103</v>
      </c>
      <c r="W1439" s="83">
        <v>296914.43952000001</v>
      </c>
      <c r="X1439" s="83">
        <v>0</v>
      </c>
      <c r="Y1439" s="83">
        <v>0</v>
      </c>
      <c r="Z1439" s="83">
        <v>0</v>
      </c>
      <c r="AA1439" s="83">
        <v>6047273.9482873604</v>
      </c>
      <c r="AB1439" s="83">
        <v>0</v>
      </c>
      <c r="AC1439" s="83">
        <v>0</v>
      </c>
      <c r="AD1439" s="83">
        <v>0</v>
      </c>
      <c r="AE1439" s="83">
        <v>439899.02579431201</v>
      </c>
      <c r="AF1439" s="83">
        <v>28499237.299199998</v>
      </c>
      <c r="AG1439" s="83">
        <v>0</v>
      </c>
      <c r="AH1439" s="83">
        <v>883004.491617052</v>
      </c>
      <c r="AI1439" s="83">
        <v>37788919.7496254</v>
      </c>
      <c r="AJ1439" s="83">
        <v>21037406.421004102</v>
      </c>
      <c r="AK1439" s="83">
        <v>1109552.32135948</v>
      </c>
      <c r="AL1439" s="83">
        <v>0</v>
      </c>
      <c r="AM1439" s="83">
        <v>0</v>
      </c>
      <c r="AN1439" s="83">
        <v>102173743.362112</v>
      </c>
      <c r="AO1439" s="83">
        <v>0</v>
      </c>
      <c r="AP1439" s="83">
        <v>0</v>
      </c>
    </row>
    <row r="1440" spans="1:42" x14ac:dyDescent="0.2">
      <c r="A1440" s="83" t="s">
        <v>418</v>
      </c>
      <c r="B1440" s="83">
        <v>2048</v>
      </c>
      <c r="C1440" s="83" t="s">
        <v>419</v>
      </c>
      <c r="D1440" s="83" t="s">
        <v>297</v>
      </c>
      <c r="E1440" s="83">
        <v>3568</v>
      </c>
      <c r="F1440" s="83">
        <v>0</v>
      </c>
      <c r="G1440" s="83">
        <v>0</v>
      </c>
      <c r="H1440" s="83">
        <v>0</v>
      </c>
      <c r="I1440" s="83">
        <v>17382.373741227901</v>
      </c>
      <c r="J1440" s="83">
        <v>357.33150000000001</v>
      </c>
      <c r="K1440" s="83">
        <v>114.6</v>
      </c>
      <c r="L1440" s="83">
        <v>0</v>
      </c>
      <c r="M1440" s="83">
        <v>4377.8527272727297</v>
      </c>
      <c r="N1440" s="83">
        <v>5458.1594369743498</v>
      </c>
      <c r="O1440" s="83">
        <v>0</v>
      </c>
      <c r="P1440" s="83">
        <v>4758.7652678736804</v>
      </c>
      <c r="Q1440" s="83">
        <v>0</v>
      </c>
      <c r="R1440" s="83">
        <v>3241</v>
      </c>
      <c r="S1440" s="83">
        <v>0</v>
      </c>
      <c r="T1440" s="83">
        <v>356.91999999999899</v>
      </c>
      <c r="U1440" s="83">
        <v>0</v>
      </c>
      <c r="V1440" s="83">
        <v>4080948.5947855301</v>
      </c>
      <c r="W1440" s="83">
        <v>271882.19663999998</v>
      </c>
      <c r="X1440" s="83">
        <v>0</v>
      </c>
      <c r="Y1440" s="83">
        <v>0</v>
      </c>
      <c r="Z1440" s="83">
        <v>0</v>
      </c>
      <c r="AA1440" s="83">
        <v>6373930.6856710399</v>
      </c>
      <c r="AB1440" s="83">
        <v>0</v>
      </c>
      <c r="AC1440" s="83">
        <v>0</v>
      </c>
      <c r="AD1440" s="83">
        <v>0</v>
      </c>
      <c r="AE1440" s="83">
        <v>439899.02579431201</v>
      </c>
      <c r="AF1440" s="83">
        <v>28499237.299199998</v>
      </c>
      <c r="AG1440" s="83">
        <v>0</v>
      </c>
      <c r="AH1440" s="83">
        <v>11883.9432694848</v>
      </c>
      <c r="AI1440" s="83">
        <v>37201815.038976297</v>
      </c>
      <c r="AJ1440" s="83">
        <v>21057202.692415401</v>
      </c>
      <c r="AK1440" s="83">
        <v>1305148.70001555</v>
      </c>
      <c r="AL1440" s="83">
        <v>0</v>
      </c>
      <c r="AM1440" s="83">
        <v>0</v>
      </c>
      <c r="AN1440" s="83">
        <v>99241948.176767707</v>
      </c>
      <c r="AO1440" s="83">
        <v>0</v>
      </c>
      <c r="AP1440" s="83">
        <v>0</v>
      </c>
    </row>
    <row r="1441" spans="1:42" x14ac:dyDescent="0.2">
      <c r="A1441" s="83" t="s">
        <v>418</v>
      </c>
      <c r="B1441" s="83">
        <v>2050</v>
      </c>
      <c r="C1441" s="83" t="s">
        <v>419</v>
      </c>
      <c r="D1441" s="83" t="s">
        <v>297</v>
      </c>
      <c r="E1441" s="83">
        <v>3568</v>
      </c>
      <c r="F1441" s="83">
        <v>0</v>
      </c>
      <c r="G1441" s="83">
        <v>0</v>
      </c>
      <c r="H1441" s="83">
        <v>0</v>
      </c>
      <c r="I1441" s="83">
        <v>16439.6737412279</v>
      </c>
      <c r="J1441" s="83">
        <v>357.33150000000001</v>
      </c>
      <c r="K1441" s="83">
        <v>114.6</v>
      </c>
      <c r="L1441" s="83">
        <v>0</v>
      </c>
      <c r="M1441" s="83">
        <v>4805.1072727272704</v>
      </c>
      <c r="N1441" s="83">
        <v>5486.2916892806597</v>
      </c>
      <c r="O1441" s="83">
        <v>0</v>
      </c>
      <c r="P1441" s="83">
        <v>4402.3190952457298</v>
      </c>
      <c r="Q1441" s="83">
        <v>0</v>
      </c>
      <c r="R1441" s="83">
        <v>3241</v>
      </c>
      <c r="S1441" s="83">
        <v>0</v>
      </c>
      <c r="T1441" s="83">
        <v>356.91999999999899</v>
      </c>
      <c r="U1441" s="83">
        <v>0</v>
      </c>
      <c r="V1441" s="83">
        <v>3316967.5676487801</v>
      </c>
      <c r="W1441" s="83">
        <v>271882.19663999998</v>
      </c>
      <c r="X1441" s="83">
        <v>0</v>
      </c>
      <c r="Y1441" s="83">
        <v>0</v>
      </c>
      <c r="Z1441" s="83">
        <v>0</v>
      </c>
      <c r="AA1441" s="83">
        <v>6995991.5514694396</v>
      </c>
      <c r="AB1441" s="83">
        <v>0</v>
      </c>
      <c r="AC1441" s="83">
        <v>0</v>
      </c>
      <c r="AD1441" s="83">
        <v>0</v>
      </c>
      <c r="AE1441" s="83">
        <v>439899.02579431201</v>
      </c>
      <c r="AF1441" s="83">
        <v>28499237.299199998</v>
      </c>
      <c r="AG1441" s="83">
        <v>0</v>
      </c>
      <c r="AH1441" s="83">
        <v>139020.01868757501</v>
      </c>
      <c r="AI1441" s="83">
        <v>35270810.293639898</v>
      </c>
      <c r="AJ1441" s="83">
        <v>21023417.132631</v>
      </c>
      <c r="AK1441" s="83">
        <v>1308501.00059747</v>
      </c>
      <c r="AL1441" s="83">
        <v>0</v>
      </c>
      <c r="AM1441" s="83">
        <v>0</v>
      </c>
      <c r="AN1441" s="83">
        <v>97265726.086308599</v>
      </c>
      <c r="AO1441" s="83">
        <v>0</v>
      </c>
      <c r="AP1441" s="83">
        <v>0</v>
      </c>
    </row>
    <row r="1442" spans="1:42" x14ac:dyDescent="0.2">
      <c r="A1442" s="83" t="s">
        <v>420</v>
      </c>
      <c r="B1442" s="83">
        <v>2020</v>
      </c>
      <c r="C1442" s="83" t="s">
        <v>405</v>
      </c>
      <c r="D1442" s="83" t="s">
        <v>297</v>
      </c>
      <c r="E1442" s="83">
        <v>0</v>
      </c>
      <c r="F1442" s="83">
        <v>6609</v>
      </c>
      <c r="G1442" s="83">
        <v>0</v>
      </c>
      <c r="H1442" s="83">
        <v>5372.1</v>
      </c>
      <c r="I1442" s="83">
        <v>2825.3</v>
      </c>
      <c r="J1442" s="83">
        <v>0</v>
      </c>
      <c r="K1442" s="83">
        <v>371.8</v>
      </c>
      <c r="L1442" s="83">
        <v>18916.599999999999</v>
      </c>
      <c r="M1442" s="83">
        <v>386.66</v>
      </c>
      <c r="N1442" s="83">
        <v>0</v>
      </c>
      <c r="O1442" s="83">
        <v>0</v>
      </c>
      <c r="P1442" s="83">
        <v>86.525880762785306</v>
      </c>
      <c r="Q1442" s="83">
        <v>0</v>
      </c>
      <c r="R1442" s="83">
        <v>0</v>
      </c>
      <c r="S1442" s="83">
        <v>0</v>
      </c>
      <c r="T1442" s="83">
        <v>54.5</v>
      </c>
      <c r="U1442" s="83">
        <v>4385.5</v>
      </c>
      <c r="V1442" s="83">
        <v>170668.35985843299</v>
      </c>
      <c r="W1442" s="83">
        <v>1169852.16383999</v>
      </c>
      <c r="X1442" s="83">
        <v>0</v>
      </c>
      <c r="Y1442" s="83">
        <v>6218880.7674780497</v>
      </c>
      <c r="Z1442" s="83">
        <v>0</v>
      </c>
      <c r="AA1442" s="83">
        <v>617733.85727261996</v>
      </c>
      <c r="AB1442" s="83">
        <v>104431257.755437</v>
      </c>
      <c r="AC1442" s="83">
        <v>757425.28290249</v>
      </c>
      <c r="AD1442" s="83">
        <v>0</v>
      </c>
      <c r="AE1442" s="83">
        <v>198999.94116213801</v>
      </c>
      <c r="AF1442" s="83">
        <v>0</v>
      </c>
      <c r="AG1442" s="83">
        <v>0</v>
      </c>
      <c r="AH1442" s="83">
        <v>0</v>
      </c>
      <c r="AI1442" s="83">
        <v>5770143.0572840702</v>
      </c>
      <c r="AJ1442" s="83">
        <v>0</v>
      </c>
      <c r="AK1442" s="83">
        <v>0</v>
      </c>
      <c r="AL1442" s="83">
        <v>0</v>
      </c>
      <c r="AM1442" s="83">
        <v>0</v>
      </c>
      <c r="AN1442" s="83">
        <v>119334961.18523499</v>
      </c>
      <c r="AO1442" s="83">
        <v>48.078056165822602</v>
      </c>
      <c r="AP1442" s="83">
        <v>402.88324300197598</v>
      </c>
    </row>
    <row r="1443" spans="1:42" x14ac:dyDescent="0.2">
      <c r="A1443" s="83" t="s">
        <v>420</v>
      </c>
      <c r="B1443" s="83">
        <v>2022</v>
      </c>
      <c r="C1443" s="83" t="s">
        <v>405</v>
      </c>
      <c r="D1443" s="83" t="s">
        <v>297</v>
      </c>
      <c r="E1443" s="83">
        <v>0</v>
      </c>
      <c r="F1443" s="83">
        <v>6224</v>
      </c>
      <c r="G1443" s="83">
        <v>0</v>
      </c>
      <c r="H1443" s="83">
        <v>6024.6</v>
      </c>
      <c r="I1443" s="83">
        <v>3001.9</v>
      </c>
      <c r="J1443" s="83">
        <v>0</v>
      </c>
      <c r="K1443" s="83">
        <v>371.8</v>
      </c>
      <c r="L1443" s="83">
        <v>18916.599999999999</v>
      </c>
      <c r="M1443" s="83">
        <v>676.45454545454402</v>
      </c>
      <c r="N1443" s="83">
        <v>0</v>
      </c>
      <c r="O1443" s="83">
        <v>0</v>
      </c>
      <c r="P1443" s="83">
        <v>904.52588076278505</v>
      </c>
      <c r="Q1443" s="83">
        <v>0</v>
      </c>
      <c r="R1443" s="83">
        <v>0</v>
      </c>
      <c r="S1443" s="83">
        <v>0</v>
      </c>
      <c r="T1443" s="83">
        <v>54.5</v>
      </c>
      <c r="U1443" s="83">
        <v>2610.5</v>
      </c>
      <c r="V1443" s="83">
        <v>276489.09583491099</v>
      </c>
      <c r="W1443" s="83">
        <v>1169852.16383999</v>
      </c>
      <c r="X1443" s="83">
        <v>0</v>
      </c>
      <c r="Y1443" s="83">
        <v>12663691.7997494</v>
      </c>
      <c r="Z1443" s="83">
        <v>0</v>
      </c>
      <c r="AA1443" s="83">
        <v>1080714.0010170001</v>
      </c>
      <c r="AB1443" s="83">
        <v>100342781.782701</v>
      </c>
      <c r="AC1443" s="83">
        <v>527754.96</v>
      </c>
      <c r="AD1443" s="83">
        <v>0</v>
      </c>
      <c r="AE1443" s="83">
        <v>198999.94116213801</v>
      </c>
      <c r="AF1443" s="83">
        <v>0</v>
      </c>
      <c r="AG1443" s="83">
        <v>0</v>
      </c>
      <c r="AH1443" s="83">
        <v>0</v>
      </c>
      <c r="AI1443" s="83">
        <v>6386607.3300173003</v>
      </c>
      <c r="AJ1443" s="83">
        <v>0</v>
      </c>
      <c r="AK1443" s="83">
        <v>0</v>
      </c>
      <c r="AL1443" s="83">
        <v>0</v>
      </c>
      <c r="AM1443" s="83">
        <v>0</v>
      </c>
      <c r="AN1443" s="83">
        <v>122646891.074322</v>
      </c>
      <c r="AO1443" s="83">
        <v>52.883154771465399</v>
      </c>
      <c r="AP1443" s="83">
        <v>431.182187401872</v>
      </c>
    </row>
    <row r="1444" spans="1:42" x14ac:dyDescent="0.2">
      <c r="A1444" s="83" t="s">
        <v>420</v>
      </c>
      <c r="B1444" s="83">
        <v>2024</v>
      </c>
      <c r="C1444" s="83" t="s">
        <v>405</v>
      </c>
      <c r="D1444" s="83" t="s">
        <v>297</v>
      </c>
      <c r="E1444" s="83">
        <v>0</v>
      </c>
      <c r="F1444" s="83">
        <v>5650</v>
      </c>
      <c r="G1444" s="83">
        <v>0</v>
      </c>
      <c r="H1444" s="83">
        <v>6008.6</v>
      </c>
      <c r="I1444" s="83">
        <v>3001.9</v>
      </c>
      <c r="J1444" s="83">
        <v>0</v>
      </c>
      <c r="K1444" s="83">
        <v>371.8</v>
      </c>
      <c r="L1444" s="83">
        <v>18916.599999999999</v>
      </c>
      <c r="M1444" s="83">
        <v>1102.6418181818101</v>
      </c>
      <c r="N1444" s="83">
        <v>0</v>
      </c>
      <c r="O1444" s="83">
        <v>0</v>
      </c>
      <c r="P1444" s="83">
        <v>904.52588076278505</v>
      </c>
      <c r="Q1444" s="83">
        <v>0</v>
      </c>
      <c r="R1444" s="83">
        <v>0</v>
      </c>
      <c r="S1444" s="83">
        <v>0</v>
      </c>
      <c r="T1444" s="83">
        <v>54.5</v>
      </c>
      <c r="U1444" s="83">
        <v>1948.5</v>
      </c>
      <c r="V1444" s="83">
        <v>0</v>
      </c>
      <c r="W1444" s="83">
        <v>1169852.16383999</v>
      </c>
      <c r="X1444" s="83">
        <v>0</v>
      </c>
      <c r="Y1444" s="83">
        <v>29397294.388318699</v>
      </c>
      <c r="Z1444" s="83">
        <v>0</v>
      </c>
      <c r="AA1444" s="83">
        <v>1761597.2263372201</v>
      </c>
      <c r="AB1444" s="83">
        <v>81781541.620152295</v>
      </c>
      <c r="AC1444" s="83">
        <v>526353.36</v>
      </c>
      <c r="AD1444" s="83">
        <v>0</v>
      </c>
      <c r="AE1444" s="83">
        <v>198999.94116213801</v>
      </c>
      <c r="AF1444" s="83">
        <v>0</v>
      </c>
      <c r="AG1444" s="83">
        <v>0</v>
      </c>
      <c r="AH1444" s="83">
        <v>0</v>
      </c>
      <c r="AI1444" s="83">
        <v>6323287.2816688502</v>
      </c>
      <c r="AJ1444" s="83">
        <v>0</v>
      </c>
      <c r="AK1444" s="83">
        <v>0</v>
      </c>
      <c r="AL1444" s="83">
        <v>0</v>
      </c>
      <c r="AM1444" s="83">
        <v>0</v>
      </c>
      <c r="AN1444" s="83">
        <v>121158925.981479</v>
      </c>
      <c r="AO1444" s="83">
        <v>62.825386327891799</v>
      </c>
      <c r="AP1444" s="83">
        <v>518.53700269260696</v>
      </c>
    </row>
    <row r="1445" spans="1:42" x14ac:dyDescent="0.2">
      <c r="A1445" s="83" t="s">
        <v>420</v>
      </c>
      <c r="B1445" s="83">
        <v>2026</v>
      </c>
      <c r="C1445" s="83" t="s">
        <v>405</v>
      </c>
      <c r="D1445" s="83" t="s">
        <v>297</v>
      </c>
      <c r="E1445" s="83">
        <v>0</v>
      </c>
      <c r="F1445" s="83">
        <v>5650</v>
      </c>
      <c r="G1445" s="83">
        <v>0</v>
      </c>
      <c r="H1445" s="83">
        <v>5973.6</v>
      </c>
      <c r="I1445" s="83">
        <v>3001.9</v>
      </c>
      <c r="J1445" s="83">
        <v>0</v>
      </c>
      <c r="K1445" s="83">
        <v>371.8</v>
      </c>
      <c r="L1445" s="83">
        <v>18646.599999999999</v>
      </c>
      <c r="M1445" s="83">
        <v>1760.6372727272601</v>
      </c>
      <c r="N1445" s="83">
        <v>0</v>
      </c>
      <c r="O1445" s="83">
        <v>0</v>
      </c>
      <c r="P1445" s="83">
        <v>904.52588076278505</v>
      </c>
      <c r="Q1445" s="83">
        <v>0</v>
      </c>
      <c r="R1445" s="83">
        <v>0</v>
      </c>
      <c r="S1445" s="83">
        <v>0</v>
      </c>
      <c r="T1445" s="83">
        <v>54.5</v>
      </c>
      <c r="U1445" s="83">
        <v>1593.5</v>
      </c>
      <c r="V1445" s="83">
        <v>0</v>
      </c>
      <c r="W1445" s="83">
        <v>1169852.16383999</v>
      </c>
      <c r="X1445" s="83">
        <v>0</v>
      </c>
      <c r="Y1445" s="83">
        <v>35685926.723398</v>
      </c>
      <c r="Z1445" s="83">
        <v>0</v>
      </c>
      <c r="AA1445" s="83">
        <v>2812820.7048563701</v>
      </c>
      <c r="AB1445" s="83">
        <v>71150422.550601095</v>
      </c>
      <c r="AC1445" s="83">
        <v>523287.359999999</v>
      </c>
      <c r="AD1445" s="83">
        <v>0</v>
      </c>
      <c r="AE1445" s="83">
        <v>199605.12335387999</v>
      </c>
      <c r="AF1445" s="83">
        <v>0</v>
      </c>
      <c r="AG1445" s="83">
        <v>0</v>
      </c>
      <c r="AH1445" s="83">
        <v>0</v>
      </c>
      <c r="AI1445" s="83">
        <v>6235042.4065313097</v>
      </c>
      <c r="AJ1445" s="83">
        <v>0</v>
      </c>
      <c r="AK1445" s="83">
        <v>0</v>
      </c>
      <c r="AL1445" s="83">
        <v>0</v>
      </c>
      <c r="AM1445" s="83">
        <v>0</v>
      </c>
      <c r="AN1445" s="83">
        <v>117776957.03258</v>
      </c>
      <c r="AO1445" s="83">
        <v>65.209993305144394</v>
      </c>
      <c r="AP1445" s="83">
        <v>553.67361280275895</v>
      </c>
    </row>
    <row r="1446" spans="1:42" x14ac:dyDescent="0.2">
      <c r="A1446" s="83" t="s">
        <v>420</v>
      </c>
      <c r="B1446" s="83">
        <v>2028</v>
      </c>
      <c r="C1446" s="83" t="s">
        <v>405</v>
      </c>
      <c r="D1446" s="83" t="s">
        <v>297</v>
      </c>
      <c r="E1446" s="83">
        <v>0</v>
      </c>
      <c r="F1446" s="83">
        <v>5650</v>
      </c>
      <c r="G1446" s="83">
        <v>0</v>
      </c>
      <c r="H1446" s="83">
        <v>5973.6</v>
      </c>
      <c r="I1446" s="83">
        <v>3001.9</v>
      </c>
      <c r="J1446" s="83">
        <v>0</v>
      </c>
      <c r="K1446" s="83">
        <v>371.8</v>
      </c>
      <c r="L1446" s="83">
        <v>18341.599999999999</v>
      </c>
      <c r="M1446" s="83">
        <v>2696.1545454545499</v>
      </c>
      <c r="N1446" s="83">
        <v>0</v>
      </c>
      <c r="O1446" s="83">
        <v>0</v>
      </c>
      <c r="P1446" s="83">
        <v>904.52588076278505</v>
      </c>
      <c r="Q1446" s="83">
        <v>0</v>
      </c>
      <c r="R1446" s="83">
        <v>0</v>
      </c>
      <c r="S1446" s="83">
        <v>0</v>
      </c>
      <c r="T1446" s="83">
        <v>54.5</v>
      </c>
      <c r="U1446" s="83">
        <v>1574.5</v>
      </c>
      <c r="V1446" s="83">
        <v>0</v>
      </c>
      <c r="W1446" s="83">
        <v>1169852.16383999</v>
      </c>
      <c r="X1446" s="83">
        <v>0</v>
      </c>
      <c r="Y1446" s="83">
        <v>36769406.373618402</v>
      </c>
      <c r="Z1446" s="83">
        <v>0</v>
      </c>
      <c r="AA1446" s="83">
        <v>4307417.2326248996</v>
      </c>
      <c r="AB1446" s="83">
        <v>65790144.981105097</v>
      </c>
      <c r="AC1446" s="83">
        <v>523287.359999999</v>
      </c>
      <c r="AD1446" s="83">
        <v>0</v>
      </c>
      <c r="AE1446" s="83">
        <v>199605.12335387999</v>
      </c>
      <c r="AF1446" s="83">
        <v>0</v>
      </c>
      <c r="AG1446" s="83">
        <v>0</v>
      </c>
      <c r="AH1446" s="83">
        <v>0</v>
      </c>
      <c r="AI1446" s="83">
        <v>6148340.2904058201</v>
      </c>
      <c r="AJ1446" s="83">
        <v>0</v>
      </c>
      <c r="AK1446" s="83">
        <v>0</v>
      </c>
      <c r="AL1446" s="83">
        <v>0</v>
      </c>
      <c r="AM1446" s="83">
        <v>0</v>
      </c>
      <c r="AN1446" s="83">
        <v>114908053.524948</v>
      </c>
      <c r="AO1446" s="83">
        <v>64.229318335456099</v>
      </c>
      <c r="AP1446" s="83">
        <v>558.96272162952403</v>
      </c>
    </row>
    <row r="1447" spans="1:42" x14ac:dyDescent="0.2">
      <c r="A1447" s="83" t="s">
        <v>420</v>
      </c>
      <c r="B1447" s="83">
        <v>2030</v>
      </c>
      <c r="C1447" s="83" t="s">
        <v>405</v>
      </c>
      <c r="D1447" s="83" t="s">
        <v>297</v>
      </c>
      <c r="E1447" s="83">
        <v>0</v>
      </c>
      <c r="F1447" s="83">
        <v>5650</v>
      </c>
      <c r="G1447" s="83">
        <v>0</v>
      </c>
      <c r="H1447" s="83">
        <v>5874.6</v>
      </c>
      <c r="I1447" s="83">
        <v>5383.8385811190701</v>
      </c>
      <c r="J1447" s="83">
        <v>0</v>
      </c>
      <c r="K1447" s="83">
        <v>371.8</v>
      </c>
      <c r="L1447" s="83">
        <v>17552.900000000001</v>
      </c>
      <c r="M1447" s="83">
        <v>4068.1590909090901</v>
      </c>
      <c r="N1447" s="83">
        <v>0</v>
      </c>
      <c r="O1447" s="83">
        <v>0</v>
      </c>
      <c r="P1447" s="83">
        <v>1363.8943901889299</v>
      </c>
      <c r="Q1447" s="83">
        <v>0</v>
      </c>
      <c r="R1447" s="83">
        <v>0</v>
      </c>
      <c r="S1447" s="83">
        <v>0</v>
      </c>
      <c r="T1447" s="83">
        <v>54.5</v>
      </c>
      <c r="U1447" s="83">
        <v>1524.5</v>
      </c>
      <c r="V1447" s="83">
        <v>1516379.7586210701</v>
      </c>
      <c r="W1447" s="83">
        <v>1169852.16383999</v>
      </c>
      <c r="X1447" s="83">
        <v>0</v>
      </c>
      <c r="Y1447" s="83">
        <v>32321960.6384372</v>
      </c>
      <c r="Z1447" s="83">
        <v>0</v>
      </c>
      <c r="AA1447" s="83">
        <v>6499352.4213157501</v>
      </c>
      <c r="AB1447" s="83">
        <v>59602516.989441499</v>
      </c>
      <c r="AC1447" s="83">
        <v>514614.95999999897</v>
      </c>
      <c r="AD1447" s="83">
        <v>0</v>
      </c>
      <c r="AE1447" s="83">
        <v>199605.12335387999</v>
      </c>
      <c r="AF1447" s="83">
        <v>0</v>
      </c>
      <c r="AG1447" s="83">
        <v>0</v>
      </c>
      <c r="AH1447" s="83">
        <v>0</v>
      </c>
      <c r="AI1447" s="83">
        <v>11740176.083463</v>
      </c>
      <c r="AJ1447" s="83">
        <v>0</v>
      </c>
      <c r="AK1447" s="83">
        <v>0</v>
      </c>
      <c r="AL1447" s="83">
        <v>0</v>
      </c>
      <c r="AM1447" s="83">
        <v>0</v>
      </c>
      <c r="AN1447" s="83">
        <v>113564458.13847201</v>
      </c>
      <c r="AO1447" s="83">
        <v>56.951139499000099</v>
      </c>
      <c r="AP1447" s="83">
        <v>501.48735293182801</v>
      </c>
    </row>
    <row r="1448" spans="1:42" x14ac:dyDescent="0.2">
      <c r="A1448" s="83" t="s">
        <v>420</v>
      </c>
      <c r="B1448" s="83">
        <v>2032</v>
      </c>
      <c r="C1448" s="83" t="s">
        <v>405</v>
      </c>
      <c r="D1448" s="83" t="s">
        <v>297</v>
      </c>
      <c r="E1448" s="83">
        <v>0</v>
      </c>
      <c r="F1448" s="83">
        <v>5650</v>
      </c>
      <c r="G1448" s="83">
        <v>0</v>
      </c>
      <c r="H1448" s="83">
        <v>5874.6</v>
      </c>
      <c r="I1448" s="83">
        <v>5383.8385811190701</v>
      </c>
      <c r="J1448" s="83">
        <v>0</v>
      </c>
      <c r="K1448" s="83">
        <v>371.8</v>
      </c>
      <c r="L1448" s="83">
        <v>20171.2056227063</v>
      </c>
      <c r="M1448" s="83">
        <v>5327.0090909090804</v>
      </c>
      <c r="N1448" s="83">
        <v>0</v>
      </c>
      <c r="O1448" s="83">
        <v>0</v>
      </c>
      <c r="P1448" s="83">
        <v>1363.8943901889299</v>
      </c>
      <c r="Q1448" s="83">
        <v>0</v>
      </c>
      <c r="R1448" s="83">
        <v>0</v>
      </c>
      <c r="S1448" s="83">
        <v>0</v>
      </c>
      <c r="T1448" s="83">
        <v>54.5</v>
      </c>
      <c r="U1448" s="83">
        <v>1524.5</v>
      </c>
      <c r="V1448" s="83">
        <v>480641.95788358001</v>
      </c>
      <c r="W1448" s="83">
        <v>1169852.16383999</v>
      </c>
      <c r="X1448" s="83">
        <v>0</v>
      </c>
      <c r="Y1448" s="83">
        <v>25377461.437410299</v>
      </c>
      <c r="Z1448" s="83">
        <v>0</v>
      </c>
      <c r="AA1448" s="83">
        <v>8510510.1987627</v>
      </c>
      <c r="AB1448" s="83">
        <v>73289890.728171602</v>
      </c>
      <c r="AC1448" s="83">
        <v>514614.95999999897</v>
      </c>
      <c r="AD1448" s="83">
        <v>0</v>
      </c>
      <c r="AE1448" s="83">
        <v>199605.12335387999</v>
      </c>
      <c r="AF1448" s="83">
        <v>0</v>
      </c>
      <c r="AG1448" s="83">
        <v>0</v>
      </c>
      <c r="AH1448" s="83">
        <v>0</v>
      </c>
      <c r="AI1448" s="83">
        <v>12339722.0431617</v>
      </c>
      <c r="AJ1448" s="83">
        <v>0</v>
      </c>
      <c r="AK1448" s="83">
        <v>0</v>
      </c>
      <c r="AL1448" s="83">
        <v>0</v>
      </c>
      <c r="AM1448" s="83">
        <v>0</v>
      </c>
      <c r="AN1448" s="83">
        <v>121882298.612583</v>
      </c>
      <c r="AO1448" s="83">
        <v>54.1638784439155</v>
      </c>
      <c r="AP1448" s="83">
        <v>444.39495366001597</v>
      </c>
    </row>
    <row r="1449" spans="1:42" x14ac:dyDescent="0.2">
      <c r="A1449" s="83" t="s">
        <v>420</v>
      </c>
      <c r="B1449" s="83">
        <v>2034</v>
      </c>
      <c r="C1449" s="83" t="s">
        <v>405</v>
      </c>
      <c r="D1449" s="83" t="s">
        <v>297</v>
      </c>
      <c r="E1449" s="83">
        <v>0</v>
      </c>
      <c r="F1449" s="83">
        <v>5650</v>
      </c>
      <c r="G1449" s="83">
        <v>0</v>
      </c>
      <c r="H1449" s="83">
        <v>5874.6</v>
      </c>
      <c r="I1449" s="83">
        <v>5383.8385811190701</v>
      </c>
      <c r="J1449" s="83">
        <v>0</v>
      </c>
      <c r="K1449" s="83">
        <v>330.7</v>
      </c>
      <c r="L1449" s="83">
        <v>22680.8143800654</v>
      </c>
      <c r="M1449" s="83">
        <v>5564.9136363636399</v>
      </c>
      <c r="N1449" s="83">
        <v>0</v>
      </c>
      <c r="O1449" s="83">
        <v>0</v>
      </c>
      <c r="P1449" s="83">
        <v>1335.95311926054</v>
      </c>
      <c r="Q1449" s="83">
        <v>0</v>
      </c>
      <c r="R1449" s="83">
        <v>0</v>
      </c>
      <c r="S1449" s="83">
        <v>0</v>
      </c>
      <c r="T1449" s="83">
        <v>54.5</v>
      </c>
      <c r="U1449" s="83">
        <v>1524.5</v>
      </c>
      <c r="V1449" s="83">
        <v>90837.737698155994</v>
      </c>
      <c r="W1449" s="83">
        <v>981742.13279999897</v>
      </c>
      <c r="X1449" s="83">
        <v>0</v>
      </c>
      <c r="Y1449" s="83">
        <v>21780777.619923498</v>
      </c>
      <c r="Z1449" s="83">
        <v>0</v>
      </c>
      <c r="AA1449" s="83">
        <v>8890590.0946048498</v>
      </c>
      <c r="AB1449" s="83">
        <v>89376116.307398304</v>
      </c>
      <c r="AC1449" s="83">
        <v>514614.95999999897</v>
      </c>
      <c r="AD1449" s="83">
        <v>0</v>
      </c>
      <c r="AE1449" s="83">
        <v>199605.12335387999</v>
      </c>
      <c r="AF1449" s="83">
        <v>0</v>
      </c>
      <c r="AG1449" s="83">
        <v>0</v>
      </c>
      <c r="AH1449" s="83">
        <v>0</v>
      </c>
      <c r="AI1449" s="83">
        <v>12167664.2252787</v>
      </c>
      <c r="AJ1449" s="83">
        <v>0</v>
      </c>
      <c r="AK1449" s="83">
        <v>0</v>
      </c>
      <c r="AL1449" s="83">
        <v>0</v>
      </c>
      <c r="AM1449" s="83">
        <v>0</v>
      </c>
      <c r="AN1449" s="83">
        <v>134001948.201057</v>
      </c>
      <c r="AO1449" s="83">
        <v>55.827851063085603</v>
      </c>
      <c r="AP1449" s="83">
        <v>416.61969704590399</v>
      </c>
    </row>
    <row r="1450" spans="1:42" x14ac:dyDescent="0.2">
      <c r="A1450" s="83" t="s">
        <v>420</v>
      </c>
      <c r="B1450" s="83">
        <v>2036</v>
      </c>
      <c r="C1450" s="83" t="s">
        <v>405</v>
      </c>
      <c r="D1450" s="83" t="s">
        <v>297</v>
      </c>
      <c r="E1450" s="83">
        <v>0</v>
      </c>
      <c r="F1450" s="83">
        <v>5650</v>
      </c>
      <c r="G1450" s="83">
        <v>0</v>
      </c>
      <c r="H1450" s="83">
        <v>5874.6</v>
      </c>
      <c r="I1450" s="83">
        <v>9741.0477203758201</v>
      </c>
      <c r="J1450" s="83">
        <v>0</v>
      </c>
      <c r="K1450" s="83">
        <v>282</v>
      </c>
      <c r="L1450" s="83">
        <v>22680.8143800654</v>
      </c>
      <c r="M1450" s="83">
        <v>5795.1527272727299</v>
      </c>
      <c r="N1450" s="83">
        <v>0</v>
      </c>
      <c r="O1450" s="83">
        <v>0</v>
      </c>
      <c r="P1450" s="83">
        <v>2937.2366488924999</v>
      </c>
      <c r="Q1450" s="83">
        <v>0</v>
      </c>
      <c r="R1450" s="83">
        <v>0</v>
      </c>
      <c r="S1450" s="83">
        <v>0</v>
      </c>
      <c r="T1450" s="83">
        <v>54.5</v>
      </c>
      <c r="U1450" s="83">
        <v>1524.5</v>
      </c>
      <c r="V1450" s="83">
        <v>2745762.0120479502</v>
      </c>
      <c r="W1450" s="83">
        <v>821551.108799999</v>
      </c>
      <c r="X1450" s="83">
        <v>0</v>
      </c>
      <c r="Y1450" s="83">
        <v>22729888.7733046</v>
      </c>
      <c r="Z1450" s="83">
        <v>0</v>
      </c>
      <c r="AA1450" s="83">
        <v>9258423.5444631595</v>
      </c>
      <c r="AB1450" s="83">
        <v>88233407.338843197</v>
      </c>
      <c r="AC1450" s="83">
        <v>514614.95999999897</v>
      </c>
      <c r="AD1450" s="83">
        <v>0</v>
      </c>
      <c r="AE1450" s="83">
        <v>199605.12335387999</v>
      </c>
      <c r="AF1450" s="83">
        <v>0</v>
      </c>
      <c r="AG1450" s="83">
        <v>0</v>
      </c>
      <c r="AH1450" s="83">
        <v>0</v>
      </c>
      <c r="AI1450" s="83">
        <v>22853144.434282701</v>
      </c>
      <c r="AJ1450" s="83">
        <v>0</v>
      </c>
      <c r="AK1450" s="83">
        <v>0</v>
      </c>
      <c r="AL1450" s="83">
        <v>0</v>
      </c>
      <c r="AM1450" s="83">
        <v>0</v>
      </c>
      <c r="AN1450" s="83">
        <v>147356397.295095</v>
      </c>
      <c r="AO1450" s="83">
        <v>56.372822179776598</v>
      </c>
      <c r="AP1450" s="83">
        <v>382.56107786677501</v>
      </c>
    </row>
    <row r="1451" spans="1:42" x14ac:dyDescent="0.2">
      <c r="A1451" s="83" t="s">
        <v>420</v>
      </c>
      <c r="B1451" s="83">
        <v>2038</v>
      </c>
      <c r="C1451" s="83" t="s">
        <v>405</v>
      </c>
      <c r="D1451" s="83" t="s">
        <v>297</v>
      </c>
      <c r="E1451" s="83">
        <v>0</v>
      </c>
      <c r="F1451" s="83">
        <v>5650</v>
      </c>
      <c r="G1451" s="83">
        <v>0</v>
      </c>
      <c r="H1451" s="83">
        <v>5874.6</v>
      </c>
      <c r="I1451" s="83">
        <v>15967.0520072243</v>
      </c>
      <c r="J1451" s="83">
        <v>0</v>
      </c>
      <c r="K1451" s="83">
        <v>256</v>
      </c>
      <c r="L1451" s="83">
        <v>22539.8143800654</v>
      </c>
      <c r="M1451" s="83">
        <v>5995.6263636363601</v>
      </c>
      <c r="N1451" s="83">
        <v>0</v>
      </c>
      <c r="O1451" s="83">
        <v>0</v>
      </c>
      <c r="P1451" s="83">
        <v>2912.40266444803</v>
      </c>
      <c r="Q1451" s="83">
        <v>0</v>
      </c>
      <c r="R1451" s="83">
        <v>0</v>
      </c>
      <c r="S1451" s="83">
        <v>0</v>
      </c>
      <c r="T1451" s="83">
        <v>54.5</v>
      </c>
      <c r="U1451" s="83">
        <v>1524.5</v>
      </c>
      <c r="V1451" s="83">
        <v>3932247.0440431298</v>
      </c>
      <c r="W1451" s="83">
        <v>702552.06239999901</v>
      </c>
      <c r="X1451" s="83">
        <v>0</v>
      </c>
      <c r="Y1451" s="83">
        <v>16773930.672161501</v>
      </c>
      <c r="Z1451" s="83">
        <v>0</v>
      </c>
      <c r="AA1451" s="83">
        <v>9578703.25447293</v>
      </c>
      <c r="AB1451" s="83">
        <v>86114124.205444202</v>
      </c>
      <c r="AC1451" s="83">
        <v>514614.95999999897</v>
      </c>
      <c r="AD1451" s="83">
        <v>0</v>
      </c>
      <c r="AE1451" s="83">
        <v>199605.12335387999</v>
      </c>
      <c r="AF1451" s="83">
        <v>0</v>
      </c>
      <c r="AG1451" s="83">
        <v>0</v>
      </c>
      <c r="AH1451" s="83">
        <v>0</v>
      </c>
      <c r="AI1451" s="83">
        <v>38285758.245740198</v>
      </c>
      <c r="AJ1451" s="83">
        <v>0</v>
      </c>
      <c r="AK1451" s="83">
        <v>0</v>
      </c>
      <c r="AL1451" s="83">
        <v>0</v>
      </c>
      <c r="AM1451" s="83">
        <v>0</v>
      </c>
      <c r="AN1451" s="83">
        <v>156101535.567615</v>
      </c>
      <c r="AO1451" s="83">
        <v>49.322541051278201</v>
      </c>
      <c r="AP1451" s="83">
        <v>315.96448344938898</v>
      </c>
    </row>
    <row r="1452" spans="1:42" x14ac:dyDescent="0.2">
      <c r="A1452" s="83" t="s">
        <v>420</v>
      </c>
      <c r="B1452" s="83">
        <v>2040</v>
      </c>
      <c r="C1452" s="83" t="s">
        <v>405</v>
      </c>
      <c r="D1452" s="83" t="s">
        <v>297</v>
      </c>
      <c r="E1452" s="83">
        <v>0</v>
      </c>
      <c r="F1452" s="83">
        <v>5650</v>
      </c>
      <c r="G1452" s="83">
        <v>0</v>
      </c>
      <c r="H1452" s="83">
        <v>5874.6</v>
      </c>
      <c r="I1452" s="83">
        <v>23433.3936013934</v>
      </c>
      <c r="J1452" s="83">
        <v>0</v>
      </c>
      <c r="K1452" s="83">
        <v>243.5</v>
      </c>
      <c r="L1452" s="83">
        <v>22539.8143800654</v>
      </c>
      <c r="M1452" s="83">
        <v>6178.5790909090802</v>
      </c>
      <c r="N1452" s="83">
        <v>0</v>
      </c>
      <c r="O1452" s="83">
        <v>0</v>
      </c>
      <c r="P1452" s="83">
        <v>4534.0570118755004</v>
      </c>
      <c r="Q1452" s="83">
        <v>0</v>
      </c>
      <c r="R1452" s="83">
        <v>0</v>
      </c>
      <c r="S1452" s="83">
        <v>0</v>
      </c>
      <c r="T1452" s="83">
        <v>54.5</v>
      </c>
      <c r="U1452" s="83">
        <v>1520.5</v>
      </c>
      <c r="V1452" s="83">
        <v>6749144.4566066498</v>
      </c>
      <c r="W1452" s="83">
        <v>645340.98239999998</v>
      </c>
      <c r="X1452" s="83">
        <v>0</v>
      </c>
      <c r="Y1452" s="83">
        <v>14790410.7287615</v>
      </c>
      <c r="Z1452" s="83">
        <v>0</v>
      </c>
      <c r="AA1452" s="83">
        <v>9870991.2954306901</v>
      </c>
      <c r="AB1452" s="83">
        <v>78239122.301842794</v>
      </c>
      <c r="AC1452" s="83">
        <v>514614.95999999897</v>
      </c>
      <c r="AD1452" s="83">
        <v>0</v>
      </c>
      <c r="AE1452" s="83">
        <v>199605.12335387999</v>
      </c>
      <c r="AF1452" s="83">
        <v>0</v>
      </c>
      <c r="AG1452" s="83">
        <v>0</v>
      </c>
      <c r="AH1452" s="83">
        <v>0</v>
      </c>
      <c r="AI1452" s="83">
        <v>56625484.219129004</v>
      </c>
      <c r="AJ1452" s="83">
        <v>0</v>
      </c>
      <c r="AK1452" s="83">
        <v>0</v>
      </c>
      <c r="AL1452" s="83">
        <v>0</v>
      </c>
      <c r="AM1452" s="83">
        <v>0</v>
      </c>
      <c r="AN1452" s="83">
        <v>167634714.06752399</v>
      </c>
      <c r="AO1452" s="83">
        <v>44.3236156976117</v>
      </c>
      <c r="AP1452" s="83">
        <v>264.40594923410498</v>
      </c>
    </row>
    <row r="1453" spans="1:42" x14ac:dyDescent="0.2">
      <c r="A1453" s="83" t="s">
        <v>420</v>
      </c>
      <c r="B1453" s="83">
        <v>2042</v>
      </c>
      <c r="C1453" s="83" t="s">
        <v>405</v>
      </c>
      <c r="D1453" s="83" t="s">
        <v>297</v>
      </c>
      <c r="E1453" s="83">
        <v>0</v>
      </c>
      <c r="F1453" s="83">
        <v>5357</v>
      </c>
      <c r="G1453" s="83">
        <v>0</v>
      </c>
      <c r="H1453" s="83">
        <v>5637.6</v>
      </c>
      <c r="I1453" s="83">
        <v>32676.5629255928</v>
      </c>
      <c r="J1453" s="83">
        <v>0</v>
      </c>
      <c r="K1453" s="83">
        <v>217.5</v>
      </c>
      <c r="L1453" s="83">
        <v>22539.8143800654</v>
      </c>
      <c r="M1453" s="83">
        <v>6363.8263636363599</v>
      </c>
      <c r="N1453" s="83">
        <v>0</v>
      </c>
      <c r="O1453" s="83">
        <v>0</v>
      </c>
      <c r="P1453" s="83">
        <v>7017.6992139491704</v>
      </c>
      <c r="Q1453" s="83">
        <v>0</v>
      </c>
      <c r="R1453" s="83">
        <v>0</v>
      </c>
      <c r="S1453" s="83">
        <v>0</v>
      </c>
      <c r="T1453" s="83">
        <v>54.5</v>
      </c>
      <c r="U1453" s="83">
        <v>1430.5</v>
      </c>
      <c r="V1453" s="83">
        <v>9509090.4403582793</v>
      </c>
      <c r="W1453" s="83">
        <v>526341.93599999999</v>
      </c>
      <c r="X1453" s="83">
        <v>0</v>
      </c>
      <c r="Y1453" s="83">
        <v>10163648.8760945</v>
      </c>
      <c r="Z1453" s="83">
        <v>0</v>
      </c>
      <c r="AA1453" s="83">
        <v>10166945.1368703</v>
      </c>
      <c r="AB1453" s="83">
        <v>67984547.462755293</v>
      </c>
      <c r="AC1453" s="83">
        <v>493853.75999999902</v>
      </c>
      <c r="AD1453" s="83">
        <v>0</v>
      </c>
      <c r="AE1453" s="83">
        <v>199605.12335387999</v>
      </c>
      <c r="AF1453" s="83">
        <v>0</v>
      </c>
      <c r="AG1453" s="83">
        <v>0</v>
      </c>
      <c r="AH1453" s="83">
        <v>0</v>
      </c>
      <c r="AI1453" s="83">
        <v>79043131.670478895</v>
      </c>
      <c r="AJ1453" s="83">
        <v>0</v>
      </c>
      <c r="AK1453" s="83">
        <v>0</v>
      </c>
      <c r="AL1453" s="83">
        <v>0</v>
      </c>
      <c r="AM1453" s="83">
        <v>0</v>
      </c>
      <c r="AN1453" s="83">
        <v>178087164.405911</v>
      </c>
      <c r="AO1453" s="83">
        <v>35.888704347743001</v>
      </c>
      <c r="AP1453" s="83">
        <v>201.52325108586899</v>
      </c>
    </row>
    <row r="1454" spans="1:42" x14ac:dyDescent="0.2">
      <c r="A1454" s="83" t="s">
        <v>420</v>
      </c>
      <c r="B1454" s="83">
        <v>2044</v>
      </c>
      <c r="C1454" s="83" t="s">
        <v>405</v>
      </c>
      <c r="D1454" s="83" t="s">
        <v>297</v>
      </c>
      <c r="E1454" s="83">
        <v>0</v>
      </c>
      <c r="F1454" s="83">
        <v>5357</v>
      </c>
      <c r="G1454" s="83">
        <v>0</v>
      </c>
      <c r="H1454" s="83">
        <v>5177.6000000000004</v>
      </c>
      <c r="I1454" s="83">
        <v>37332.415152828697</v>
      </c>
      <c r="J1454" s="83">
        <v>0</v>
      </c>
      <c r="K1454" s="83">
        <v>178.5</v>
      </c>
      <c r="L1454" s="83">
        <v>22539.8143800654</v>
      </c>
      <c r="M1454" s="83">
        <v>6558.2018181818203</v>
      </c>
      <c r="N1454" s="83">
        <v>0</v>
      </c>
      <c r="O1454" s="83">
        <v>0</v>
      </c>
      <c r="P1454" s="83">
        <v>9602.9384327262997</v>
      </c>
      <c r="Q1454" s="83">
        <v>0</v>
      </c>
      <c r="R1454" s="83">
        <v>0</v>
      </c>
      <c r="S1454" s="83">
        <v>0</v>
      </c>
      <c r="T1454" s="83">
        <v>54.5</v>
      </c>
      <c r="U1454" s="83">
        <v>1430.5</v>
      </c>
      <c r="V1454" s="83">
        <v>12392320.293302299</v>
      </c>
      <c r="W1454" s="83">
        <v>347843.3664</v>
      </c>
      <c r="X1454" s="83">
        <v>0</v>
      </c>
      <c r="Y1454" s="83">
        <v>9318187.6106399894</v>
      </c>
      <c r="Z1454" s="83">
        <v>0</v>
      </c>
      <c r="AA1454" s="83">
        <v>10477482.2994821</v>
      </c>
      <c r="AB1454" s="83">
        <v>63644222.9388621</v>
      </c>
      <c r="AC1454" s="83">
        <v>453557.75999999902</v>
      </c>
      <c r="AD1454" s="83">
        <v>0</v>
      </c>
      <c r="AE1454" s="83">
        <v>199605.12335387999</v>
      </c>
      <c r="AF1454" s="83">
        <v>0</v>
      </c>
      <c r="AG1454" s="83">
        <v>0</v>
      </c>
      <c r="AH1454" s="83">
        <v>0</v>
      </c>
      <c r="AI1454" s="83">
        <v>89604012.778901204</v>
      </c>
      <c r="AJ1454" s="83">
        <v>0</v>
      </c>
      <c r="AK1454" s="83">
        <v>0</v>
      </c>
      <c r="AL1454" s="83">
        <v>0</v>
      </c>
      <c r="AM1454" s="83">
        <v>0</v>
      </c>
      <c r="AN1454" s="83">
        <v>186437232.170941</v>
      </c>
      <c r="AO1454" s="83">
        <v>33.3320562903575</v>
      </c>
      <c r="AP1454" s="83">
        <v>178.784333484396</v>
      </c>
    </row>
    <row r="1455" spans="1:42" x14ac:dyDescent="0.2">
      <c r="A1455" s="83" t="s">
        <v>420</v>
      </c>
      <c r="B1455" s="83">
        <v>2046</v>
      </c>
      <c r="C1455" s="83" t="s">
        <v>405</v>
      </c>
      <c r="D1455" s="83" t="s">
        <v>297</v>
      </c>
      <c r="E1455" s="83">
        <v>0</v>
      </c>
      <c r="F1455" s="83">
        <v>4972</v>
      </c>
      <c r="G1455" s="83">
        <v>0</v>
      </c>
      <c r="H1455" s="83">
        <v>5102.6000000000004</v>
      </c>
      <c r="I1455" s="83">
        <v>39583.645668497003</v>
      </c>
      <c r="J1455" s="83">
        <v>0</v>
      </c>
      <c r="K1455" s="83">
        <v>178.5</v>
      </c>
      <c r="L1455" s="83">
        <v>23023.294409112499</v>
      </c>
      <c r="M1455" s="83">
        <v>6626.2518181818205</v>
      </c>
      <c r="N1455" s="83">
        <v>0</v>
      </c>
      <c r="O1455" s="83">
        <v>0</v>
      </c>
      <c r="P1455" s="83">
        <v>11050.284401998601</v>
      </c>
      <c r="Q1455" s="83">
        <v>0</v>
      </c>
      <c r="R1455" s="83">
        <v>0</v>
      </c>
      <c r="S1455" s="83">
        <v>0</v>
      </c>
      <c r="T1455" s="83">
        <v>54.5</v>
      </c>
      <c r="U1455" s="83">
        <v>1430.5</v>
      </c>
      <c r="V1455" s="83">
        <v>13771381.641071299</v>
      </c>
      <c r="W1455" s="83">
        <v>347843.3664</v>
      </c>
      <c r="X1455" s="83">
        <v>0</v>
      </c>
      <c r="Y1455" s="83">
        <v>9318187.6106399894</v>
      </c>
      <c r="Z1455" s="83">
        <v>0</v>
      </c>
      <c r="AA1455" s="83">
        <v>10586200.0075134</v>
      </c>
      <c r="AB1455" s="83">
        <v>62322424.681037501</v>
      </c>
      <c r="AC1455" s="83">
        <v>446987.75999999902</v>
      </c>
      <c r="AD1455" s="83">
        <v>0</v>
      </c>
      <c r="AE1455" s="83">
        <v>199605.12335387999</v>
      </c>
      <c r="AF1455" s="83">
        <v>0</v>
      </c>
      <c r="AG1455" s="83">
        <v>0</v>
      </c>
      <c r="AH1455" s="83">
        <v>0</v>
      </c>
      <c r="AI1455" s="83">
        <v>94170866.381451398</v>
      </c>
      <c r="AJ1455" s="83">
        <v>0</v>
      </c>
      <c r="AK1455" s="83">
        <v>0</v>
      </c>
      <c r="AL1455" s="83">
        <v>0</v>
      </c>
      <c r="AM1455" s="83">
        <v>0</v>
      </c>
      <c r="AN1455" s="83">
        <v>191163496.57146701</v>
      </c>
      <c r="AO1455" s="83">
        <v>32.783299217276102</v>
      </c>
      <c r="AP1455" s="83">
        <v>171.49351107950599</v>
      </c>
    </row>
    <row r="1456" spans="1:42" x14ac:dyDescent="0.2">
      <c r="A1456" s="83" t="s">
        <v>420</v>
      </c>
      <c r="B1456" s="83">
        <v>2048</v>
      </c>
      <c r="C1456" s="83" t="s">
        <v>405</v>
      </c>
      <c r="D1456" s="83" t="s">
        <v>297</v>
      </c>
      <c r="E1456" s="83">
        <v>0</v>
      </c>
      <c r="F1456" s="83">
        <v>4679</v>
      </c>
      <c r="G1456" s="83">
        <v>0</v>
      </c>
      <c r="H1456" s="83">
        <v>5102.6000000000004</v>
      </c>
      <c r="I1456" s="83">
        <v>44855.021501846502</v>
      </c>
      <c r="J1456" s="83">
        <v>0</v>
      </c>
      <c r="K1456" s="83">
        <v>178.5</v>
      </c>
      <c r="L1456" s="83">
        <v>23023.294409112499</v>
      </c>
      <c r="M1456" s="83">
        <v>6657.8245454545304</v>
      </c>
      <c r="N1456" s="83">
        <v>0</v>
      </c>
      <c r="O1456" s="83">
        <v>0</v>
      </c>
      <c r="P1456" s="83">
        <v>13921.8066039883</v>
      </c>
      <c r="Q1456" s="83">
        <v>0</v>
      </c>
      <c r="R1456" s="83">
        <v>0</v>
      </c>
      <c r="S1456" s="83">
        <v>0</v>
      </c>
      <c r="T1456" s="83">
        <v>54.5</v>
      </c>
      <c r="U1456" s="83">
        <v>1287</v>
      </c>
      <c r="V1456" s="83">
        <v>17744481.656664401</v>
      </c>
      <c r="W1456" s="83">
        <v>347843.3664</v>
      </c>
      <c r="X1456" s="83">
        <v>0</v>
      </c>
      <c r="Y1456" s="83">
        <v>7700578.0970399901</v>
      </c>
      <c r="Z1456" s="83">
        <v>0</v>
      </c>
      <c r="AA1456" s="83">
        <v>10636641.0735735</v>
      </c>
      <c r="AB1456" s="83">
        <v>61052721.768722199</v>
      </c>
      <c r="AC1456" s="83">
        <v>446987.75999999902</v>
      </c>
      <c r="AD1456" s="83">
        <v>0</v>
      </c>
      <c r="AE1456" s="83">
        <v>199605.12335387999</v>
      </c>
      <c r="AF1456" s="83">
        <v>0</v>
      </c>
      <c r="AG1456" s="83">
        <v>0</v>
      </c>
      <c r="AH1456" s="83">
        <v>0</v>
      </c>
      <c r="AI1456" s="83">
        <v>106310971.11106101</v>
      </c>
      <c r="AJ1456" s="83">
        <v>0</v>
      </c>
      <c r="AK1456" s="83">
        <v>0</v>
      </c>
      <c r="AL1456" s="83">
        <v>0</v>
      </c>
      <c r="AM1456" s="83">
        <v>0</v>
      </c>
      <c r="AN1456" s="83">
        <v>204439829.956815</v>
      </c>
      <c r="AO1456" s="83">
        <v>30.654345388124302</v>
      </c>
      <c r="AP1456" s="83">
        <v>149.943117222312</v>
      </c>
    </row>
    <row r="1457" spans="1:42" x14ac:dyDescent="0.2">
      <c r="A1457" s="83" t="s">
        <v>420</v>
      </c>
      <c r="B1457" s="83">
        <v>2050</v>
      </c>
      <c r="C1457" s="83" t="s">
        <v>405</v>
      </c>
      <c r="D1457" s="83" t="s">
        <v>297</v>
      </c>
      <c r="E1457" s="83">
        <v>0</v>
      </c>
      <c r="F1457" s="83">
        <v>4679</v>
      </c>
      <c r="G1457" s="83">
        <v>0</v>
      </c>
      <c r="H1457" s="83">
        <v>4639</v>
      </c>
      <c r="I1457" s="83">
        <v>43862.660436297403</v>
      </c>
      <c r="J1457" s="83">
        <v>0</v>
      </c>
      <c r="K1457" s="83">
        <v>178.5</v>
      </c>
      <c r="L1457" s="83">
        <v>23835.5859145756</v>
      </c>
      <c r="M1457" s="83">
        <v>6941.8218181818202</v>
      </c>
      <c r="N1457" s="83">
        <v>0</v>
      </c>
      <c r="O1457" s="83">
        <v>0</v>
      </c>
      <c r="P1457" s="83">
        <v>14291.9609254517</v>
      </c>
      <c r="Q1457" s="83">
        <v>0</v>
      </c>
      <c r="R1457" s="83">
        <v>0</v>
      </c>
      <c r="S1457" s="83">
        <v>0</v>
      </c>
      <c r="T1457" s="83">
        <v>54.5</v>
      </c>
      <c r="U1457" s="83">
        <v>755</v>
      </c>
      <c r="V1457" s="83">
        <v>14134979.114092501</v>
      </c>
      <c r="W1457" s="83">
        <v>347843.3664</v>
      </c>
      <c r="X1457" s="83">
        <v>0</v>
      </c>
      <c r="Y1457" s="83">
        <v>7793335.2104783198</v>
      </c>
      <c r="Z1457" s="83">
        <v>0</v>
      </c>
      <c r="AA1457" s="83">
        <v>11090359.406829501</v>
      </c>
      <c r="AB1457" s="83">
        <v>58014726.431122303</v>
      </c>
      <c r="AC1457" s="83">
        <v>406376.39999999898</v>
      </c>
      <c r="AD1457" s="83">
        <v>0</v>
      </c>
      <c r="AE1457" s="83">
        <v>199605.12335387999</v>
      </c>
      <c r="AF1457" s="83">
        <v>0</v>
      </c>
      <c r="AG1457" s="83">
        <v>0</v>
      </c>
      <c r="AH1457" s="83">
        <v>0</v>
      </c>
      <c r="AI1457" s="83">
        <v>103303249.10554799</v>
      </c>
      <c r="AJ1457" s="83">
        <v>0</v>
      </c>
      <c r="AK1457" s="83">
        <v>0</v>
      </c>
      <c r="AL1457" s="83">
        <v>0</v>
      </c>
      <c r="AM1457" s="83">
        <v>0</v>
      </c>
      <c r="AN1457" s="83">
        <v>195290474.15782499</v>
      </c>
      <c r="AO1457" s="83">
        <v>29.4959269321763</v>
      </c>
      <c r="AP1457" s="83">
        <v>151.036178591788</v>
      </c>
    </row>
    <row r="1458" spans="1:42" x14ac:dyDescent="0.2">
      <c r="A1458" s="83" t="s">
        <v>421</v>
      </c>
      <c r="B1458" s="83">
        <v>2020</v>
      </c>
      <c r="C1458" s="83" t="s">
        <v>405</v>
      </c>
      <c r="D1458" s="83" t="s">
        <v>297</v>
      </c>
      <c r="E1458" s="83">
        <v>3626.0009999999902</v>
      </c>
      <c r="F1458" s="83">
        <v>0</v>
      </c>
      <c r="G1458" s="83">
        <v>0</v>
      </c>
      <c r="H1458" s="83">
        <v>2252</v>
      </c>
      <c r="I1458" s="83">
        <v>608.4</v>
      </c>
      <c r="J1458" s="83">
        <v>0</v>
      </c>
      <c r="K1458" s="83">
        <v>386</v>
      </c>
      <c r="L1458" s="83">
        <v>11201</v>
      </c>
      <c r="M1458" s="83">
        <v>199.166363636364</v>
      </c>
      <c r="N1458" s="83">
        <v>0</v>
      </c>
      <c r="O1458" s="83">
        <v>0</v>
      </c>
      <c r="P1458" s="83">
        <v>2.4772215488118499</v>
      </c>
      <c r="Q1458" s="83">
        <v>0</v>
      </c>
      <c r="R1458" s="83">
        <v>0</v>
      </c>
      <c r="S1458" s="83">
        <v>0</v>
      </c>
      <c r="T1458" s="83">
        <v>0</v>
      </c>
      <c r="U1458" s="83">
        <v>527</v>
      </c>
      <c r="V1458" s="83">
        <v>6087.1733817095701</v>
      </c>
      <c r="W1458" s="83">
        <v>1286562.7670400001</v>
      </c>
      <c r="X1458" s="83">
        <v>0</v>
      </c>
      <c r="Y1458" s="83">
        <v>0</v>
      </c>
      <c r="Z1458" s="83">
        <v>0</v>
      </c>
      <c r="AA1458" s="83">
        <v>317478.55378765002</v>
      </c>
      <c r="AB1458" s="83">
        <v>73916671.376700401</v>
      </c>
      <c r="AC1458" s="83">
        <v>277261.16223735199</v>
      </c>
      <c r="AD1458" s="83">
        <v>0</v>
      </c>
      <c r="AE1458" s="83">
        <v>0</v>
      </c>
      <c r="AF1458" s="83">
        <v>28962517.641854402</v>
      </c>
      <c r="AG1458" s="83">
        <v>0</v>
      </c>
      <c r="AH1458" s="83">
        <v>0</v>
      </c>
      <c r="AI1458" s="83">
        <v>1299481.1943204601</v>
      </c>
      <c r="AJ1458" s="83">
        <v>0</v>
      </c>
      <c r="AK1458" s="83">
        <v>0</v>
      </c>
      <c r="AL1458" s="83">
        <v>0</v>
      </c>
      <c r="AM1458" s="83">
        <v>0</v>
      </c>
      <c r="AN1458" s="83">
        <v>106066059.869321</v>
      </c>
      <c r="AO1458" s="83">
        <v>28.321908850131599</v>
      </c>
      <c r="AP1458" s="83">
        <v>267.02140991213798</v>
      </c>
    </row>
    <row r="1459" spans="1:42" x14ac:dyDescent="0.2">
      <c r="A1459" s="83" t="s">
        <v>421</v>
      </c>
      <c r="B1459" s="83">
        <v>2022</v>
      </c>
      <c r="C1459" s="83" t="s">
        <v>405</v>
      </c>
      <c r="D1459" s="83" t="s">
        <v>297</v>
      </c>
      <c r="E1459" s="83">
        <v>3626.0009999999902</v>
      </c>
      <c r="F1459" s="83">
        <v>0</v>
      </c>
      <c r="G1459" s="83">
        <v>0</v>
      </c>
      <c r="H1459" s="83">
        <v>2243</v>
      </c>
      <c r="I1459" s="83">
        <v>831.9</v>
      </c>
      <c r="J1459" s="83">
        <v>0</v>
      </c>
      <c r="K1459" s="83">
        <v>386</v>
      </c>
      <c r="L1459" s="83">
        <v>11201</v>
      </c>
      <c r="M1459" s="83">
        <v>326.60363636363599</v>
      </c>
      <c r="N1459" s="83">
        <v>0</v>
      </c>
      <c r="O1459" s="83">
        <v>0</v>
      </c>
      <c r="P1459" s="83">
        <v>2.4772215488118499</v>
      </c>
      <c r="Q1459" s="83">
        <v>0</v>
      </c>
      <c r="R1459" s="83">
        <v>0</v>
      </c>
      <c r="S1459" s="83">
        <v>0</v>
      </c>
      <c r="T1459" s="83">
        <v>0</v>
      </c>
      <c r="U1459" s="83">
        <v>527</v>
      </c>
      <c r="V1459" s="83">
        <v>5697.5242657834997</v>
      </c>
      <c r="W1459" s="83">
        <v>1286562.7670400001</v>
      </c>
      <c r="X1459" s="83">
        <v>0</v>
      </c>
      <c r="Y1459" s="83">
        <v>0</v>
      </c>
      <c r="Z1459" s="83">
        <v>0</v>
      </c>
      <c r="AA1459" s="83">
        <v>520618.28233120003</v>
      </c>
      <c r="AB1459" s="83">
        <v>72666581.816516906</v>
      </c>
      <c r="AC1459" s="83">
        <v>196486.8</v>
      </c>
      <c r="AD1459" s="83">
        <v>0</v>
      </c>
      <c r="AE1459" s="83">
        <v>0</v>
      </c>
      <c r="AF1459" s="83">
        <v>28962517.641854402</v>
      </c>
      <c r="AG1459" s="83">
        <v>0</v>
      </c>
      <c r="AH1459" s="83">
        <v>0</v>
      </c>
      <c r="AI1459" s="83">
        <v>1793550.6332262</v>
      </c>
      <c r="AJ1459" s="83">
        <v>0</v>
      </c>
      <c r="AK1459" s="83">
        <v>0</v>
      </c>
      <c r="AL1459" s="83">
        <v>0</v>
      </c>
      <c r="AM1459" s="83">
        <v>0</v>
      </c>
      <c r="AN1459" s="83">
        <v>105432015.465234</v>
      </c>
      <c r="AO1459" s="83">
        <v>27.768419726278399</v>
      </c>
      <c r="AP1459" s="83">
        <v>263.37749120839698</v>
      </c>
    </row>
    <row r="1460" spans="1:42" x14ac:dyDescent="0.2">
      <c r="A1460" s="83" t="s">
        <v>421</v>
      </c>
      <c r="B1460" s="83">
        <v>2024</v>
      </c>
      <c r="C1460" s="83" t="s">
        <v>405</v>
      </c>
      <c r="D1460" s="83" t="s">
        <v>297</v>
      </c>
      <c r="E1460" s="83">
        <v>3626.0009999999902</v>
      </c>
      <c r="F1460" s="83">
        <v>0</v>
      </c>
      <c r="G1460" s="83">
        <v>0</v>
      </c>
      <c r="H1460" s="83">
        <v>2243</v>
      </c>
      <c r="I1460" s="83">
        <v>831.9</v>
      </c>
      <c r="J1460" s="83">
        <v>0</v>
      </c>
      <c r="K1460" s="83">
        <v>386</v>
      </c>
      <c r="L1460" s="83">
        <v>11201</v>
      </c>
      <c r="M1460" s="83">
        <v>522.62090909090898</v>
      </c>
      <c r="N1460" s="83">
        <v>0</v>
      </c>
      <c r="O1460" s="83">
        <v>0</v>
      </c>
      <c r="P1460" s="83">
        <v>2.4772215488118499</v>
      </c>
      <c r="Q1460" s="83">
        <v>0</v>
      </c>
      <c r="R1460" s="83">
        <v>0</v>
      </c>
      <c r="S1460" s="83">
        <v>0</v>
      </c>
      <c r="T1460" s="83">
        <v>0</v>
      </c>
      <c r="U1460" s="83">
        <v>527</v>
      </c>
      <c r="V1460" s="83">
        <v>0</v>
      </c>
      <c r="W1460" s="83">
        <v>1286562.7670400001</v>
      </c>
      <c r="X1460" s="83">
        <v>0</v>
      </c>
      <c r="Y1460" s="83">
        <v>0</v>
      </c>
      <c r="Z1460" s="83">
        <v>0</v>
      </c>
      <c r="AA1460" s="83">
        <v>833077.06867764995</v>
      </c>
      <c r="AB1460" s="83">
        <v>68394055.273764193</v>
      </c>
      <c r="AC1460" s="83">
        <v>196486.8</v>
      </c>
      <c r="AD1460" s="83">
        <v>0</v>
      </c>
      <c r="AE1460" s="83">
        <v>0</v>
      </c>
      <c r="AF1460" s="83">
        <v>28962517.641854402</v>
      </c>
      <c r="AG1460" s="83">
        <v>0</v>
      </c>
      <c r="AH1460" s="83">
        <v>0</v>
      </c>
      <c r="AI1460" s="83">
        <v>1848447.8149010499</v>
      </c>
      <c r="AJ1460" s="83">
        <v>0</v>
      </c>
      <c r="AK1460" s="83">
        <v>0</v>
      </c>
      <c r="AL1460" s="83">
        <v>0</v>
      </c>
      <c r="AM1460" s="83">
        <v>0</v>
      </c>
      <c r="AN1460" s="83">
        <v>101521147.366237</v>
      </c>
      <c r="AO1460" s="83">
        <v>26.0432103108581</v>
      </c>
      <c r="AP1460" s="83">
        <v>256.52990521184</v>
      </c>
    </row>
    <row r="1461" spans="1:42" x14ac:dyDescent="0.2">
      <c r="A1461" s="83" t="s">
        <v>421</v>
      </c>
      <c r="B1461" s="83">
        <v>2026</v>
      </c>
      <c r="C1461" s="83" t="s">
        <v>405</v>
      </c>
      <c r="D1461" s="83" t="s">
        <v>297</v>
      </c>
      <c r="E1461" s="83">
        <v>3626.0009999999902</v>
      </c>
      <c r="F1461" s="83">
        <v>0</v>
      </c>
      <c r="G1461" s="83">
        <v>0</v>
      </c>
      <c r="H1461" s="83">
        <v>2235</v>
      </c>
      <c r="I1461" s="83">
        <v>2602.4855826356602</v>
      </c>
      <c r="J1461" s="83">
        <v>0</v>
      </c>
      <c r="K1461" s="83">
        <v>386</v>
      </c>
      <c r="L1461" s="83">
        <v>11201</v>
      </c>
      <c r="M1461" s="83">
        <v>842.403636363636</v>
      </c>
      <c r="N1461" s="83">
        <v>0</v>
      </c>
      <c r="O1461" s="83">
        <v>0</v>
      </c>
      <c r="P1461" s="83">
        <v>251.39567039301201</v>
      </c>
      <c r="Q1461" s="83">
        <v>0</v>
      </c>
      <c r="R1461" s="83">
        <v>0</v>
      </c>
      <c r="S1461" s="83">
        <v>0</v>
      </c>
      <c r="T1461" s="83">
        <v>0</v>
      </c>
      <c r="U1461" s="83">
        <v>501</v>
      </c>
      <c r="V1461" s="83">
        <v>620534.31904668303</v>
      </c>
      <c r="W1461" s="83">
        <v>1286562.7670400001</v>
      </c>
      <c r="X1461" s="83">
        <v>0</v>
      </c>
      <c r="Y1461" s="83">
        <v>0</v>
      </c>
      <c r="Z1461" s="83">
        <v>0</v>
      </c>
      <c r="AA1461" s="83">
        <v>1342822.56951019</v>
      </c>
      <c r="AB1461" s="83">
        <v>67794187.547712803</v>
      </c>
      <c r="AC1461" s="83">
        <v>195786</v>
      </c>
      <c r="AD1461" s="83">
        <v>0</v>
      </c>
      <c r="AE1461" s="83">
        <v>0</v>
      </c>
      <c r="AF1461" s="83">
        <v>28962517.641854402</v>
      </c>
      <c r="AG1461" s="83">
        <v>0</v>
      </c>
      <c r="AH1461" s="83">
        <v>0</v>
      </c>
      <c r="AI1461" s="83">
        <v>5624433.4968432402</v>
      </c>
      <c r="AJ1461" s="83">
        <v>0</v>
      </c>
      <c r="AK1461" s="83">
        <v>0</v>
      </c>
      <c r="AL1461" s="83">
        <v>0</v>
      </c>
      <c r="AM1461" s="83">
        <v>0</v>
      </c>
      <c r="AN1461" s="83">
        <v>105826844.342007</v>
      </c>
      <c r="AO1461" s="83">
        <v>25.7964977841871</v>
      </c>
      <c r="AP1461" s="83">
        <v>243.76138157175799</v>
      </c>
    </row>
    <row r="1462" spans="1:42" x14ac:dyDescent="0.2">
      <c r="A1462" s="83" t="s">
        <v>421</v>
      </c>
      <c r="B1462" s="83">
        <v>2028</v>
      </c>
      <c r="C1462" s="83" t="s">
        <v>405</v>
      </c>
      <c r="D1462" s="83" t="s">
        <v>297</v>
      </c>
      <c r="E1462" s="83">
        <v>3626.0009999999902</v>
      </c>
      <c r="F1462" s="83">
        <v>0</v>
      </c>
      <c r="G1462" s="83">
        <v>0</v>
      </c>
      <c r="H1462" s="83">
        <v>2235</v>
      </c>
      <c r="I1462" s="83">
        <v>3892.8620316960601</v>
      </c>
      <c r="J1462" s="83">
        <v>0</v>
      </c>
      <c r="K1462" s="83">
        <v>386</v>
      </c>
      <c r="L1462" s="83">
        <v>11201</v>
      </c>
      <c r="M1462" s="83">
        <v>1297.3827272727301</v>
      </c>
      <c r="N1462" s="83">
        <v>0</v>
      </c>
      <c r="O1462" s="83">
        <v>0</v>
      </c>
      <c r="P1462" s="83">
        <v>412.12827947777902</v>
      </c>
      <c r="Q1462" s="83">
        <v>0</v>
      </c>
      <c r="R1462" s="83">
        <v>0</v>
      </c>
      <c r="S1462" s="83">
        <v>0</v>
      </c>
      <c r="T1462" s="83">
        <v>0</v>
      </c>
      <c r="U1462" s="83">
        <v>501</v>
      </c>
      <c r="V1462" s="83">
        <v>668328.277153595</v>
      </c>
      <c r="W1462" s="83">
        <v>1286562.7670400001</v>
      </c>
      <c r="X1462" s="83">
        <v>0</v>
      </c>
      <c r="Y1462" s="83">
        <v>0</v>
      </c>
      <c r="Z1462" s="83">
        <v>0</v>
      </c>
      <c r="AA1462" s="83">
        <v>2068076.0769205501</v>
      </c>
      <c r="AB1462" s="83">
        <v>65812070.623649202</v>
      </c>
      <c r="AC1462" s="83">
        <v>195786</v>
      </c>
      <c r="AD1462" s="83">
        <v>0</v>
      </c>
      <c r="AE1462" s="83">
        <v>0</v>
      </c>
      <c r="AF1462" s="83">
        <v>28962517.641854402</v>
      </c>
      <c r="AG1462" s="83">
        <v>0</v>
      </c>
      <c r="AH1462" s="83">
        <v>0</v>
      </c>
      <c r="AI1462" s="83">
        <v>8870795.3748984691</v>
      </c>
      <c r="AJ1462" s="83">
        <v>0</v>
      </c>
      <c r="AK1462" s="83">
        <v>0</v>
      </c>
      <c r="AL1462" s="83">
        <v>0</v>
      </c>
      <c r="AM1462" s="83">
        <v>0</v>
      </c>
      <c r="AN1462" s="83">
        <v>107864136.761516</v>
      </c>
      <c r="AO1462" s="83">
        <v>24.996191705346099</v>
      </c>
      <c r="AP1462" s="83">
        <v>231.737743941823</v>
      </c>
    </row>
    <row r="1463" spans="1:42" x14ac:dyDescent="0.2">
      <c r="A1463" s="83" t="s">
        <v>421</v>
      </c>
      <c r="B1463" s="83">
        <v>2030</v>
      </c>
      <c r="C1463" s="83" t="s">
        <v>405</v>
      </c>
      <c r="D1463" s="83" t="s">
        <v>297</v>
      </c>
      <c r="E1463" s="83">
        <v>3626.0009999999902</v>
      </c>
      <c r="F1463" s="83">
        <v>0</v>
      </c>
      <c r="G1463" s="83">
        <v>0</v>
      </c>
      <c r="H1463" s="83">
        <v>2235</v>
      </c>
      <c r="I1463" s="83">
        <v>7934.1144615384601</v>
      </c>
      <c r="J1463" s="83">
        <v>0</v>
      </c>
      <c r="K1463" s="83">
        <v>386</v>
      </c>
      <c r="L1463" s="83">
        <v>11201</v>
      </c>
      <c r="M1463" s="83">
        <v>1947.01454545454</v>
      </c>
      <c r="N1463" s="83">
        <v>0</v>
      </c>
      <c r="O1463" s="83">
        <v>0</v>
      </c>
      <c r="P1463" s="83">
        <v>1069.9182249303301</v>
      </c>
      <c r="Q1463" s="83">
        <v>0</v>
      </c>
      <c r="R1463" s="83">
        <v>0</v>
      </c>
      <c r="S1463" s="83">
        <v>0</v>
      </c>
      <c r="T1463" s="83">
        <v>0</v>
      </c>
      <c r="U1463" s="83">
        <v>501</v>
      </c>
      <c r="V1463" s="83">
        <v>1995915.80361175</v>
      </c>
      <c r="W1463" s="83">
        <v>1286562.7670400001</v>
      </c>
      <c r="X1463" s="83">
        <v>0</v>
      </c>
      <c r="Y1463" s="83">
        <v>0</v>
      </c>
      <c r="Z1463" s="83">
        <v>0</v>
      </c>
      <c r="AA1463" s="83">
        <v>3103613.2347277999</v>
      </c>
      <c r="AB1463" s="83">
        <v>64162759.405264102</v>
      </c>
      <c r="AC1463" s="83">
        <v>195786</v>
      </c>
      <c r="AD1463" s="83">
        <v>0</v>
      </c>
      <c r="AE1463" s="83">
        <v>0</v>
      </c>
      <c r="AF1463" s="83">
        <v>28962517.641854402</v>
      </c>
      <c r="AG1463" s="83">
        <v>0</v>
      </c>
      <c r="AH1463" s="83">
        <v>0</v>
      </c>
      <c r="AI1463" s="83">
        <v>18077907.4098677</v>
      </c>
      <c r="AJ1463" s="83">
        <v>0</v>
      </c>
      <c r="AK1463" s="83">
        <v>0</v>
      </c>
      <c r="AL1463" s="83">
        <v>0</v>
      </c>
      <c r="AM1463" s="83">
        <v>0</v>
      </c>
      <c r="AN1463" s="83">
        <v>117785062.262365</v>
      </c>
      <c r="AO1463" s="83">
        <v>24.338155929830901</v>
      </c>
      <c r="AP1463" s="83">
        <v>206.63194009795299</v>
      </c>
    </row>
    <row r="1464" spans="1:42" x14ac:dyDescent="0.2">
      <c r="A1464" s="83" t="s">
        <v>421</v>
      </c>
      <c r="B1464" s="83">
        <v>2032</v>
      </c>
      <c r="C1464" s="83" t="s">
        <v>405</v>
      </c>
      <c r="D1464" s="83" t="s">
        <v>297</v>
      </c>
      <c r="E1464" s="83">
        <v>3626.0009999999902</v>
      </c>
      <c r="F1464" s="83">
        <v>0</v>
      </c>
      <c r="G1464" s="83">
        <v>0</v>
      </c>
      <c r="H1464" s="83">
        <v>2223</v>
      </c>
      <c r="I1464" s="83">
        <v>7934.1144615384601</v>
      </c>
      <c r="J1464" s="83">
        <v>0</v>
      </c>
      <c r="K1464" s="83">
        <v>314.39999999999998</v>
      </c>
      <c r="L1464" s="83">
        <v>11201</v>
      </c>
      <c r="M1464" s="83">
        <v>2505.75909090909</v>
      </c>
      <c r="N1464" s="83">
        <v>0</v>
      </c>
      <c r="O1464" s="83">
        <v>0</v>
      </c>
      <c r="P1464" s="83">
        <v>1069.9182249303301</v>
      </c>
      <c r="Q1464" s="83">
        <v>0</v>
      </c>
      <c r="R1464" s="83">
        <v>0</v>
      </c>
      <c r="S1464" s="83">
        <v>0</v>
      </c>
      <c r="T1464" s="83">
        <v>0</v>
      </c>
      <c r="U1464" s="83">
        <v>501</v>
      </c>
      <c r="V1464" s="83">
        <v>207760.61985320901</v>
      </c>
      <c r="W1464" s="83">
        <v>958857.70079999999</v>
      </c>
      <c r="X1464" s="83">
        <v>0</v>
      </c>
      <c r="Y1464" s="83">
        <v>0</v>
      </c>
      <c r="Z1464" s="83">
        <v>0</v>
      </c>
      <c r="AA1464" s="83">
        <v>3994272.7165242499</v>
      </c>
      <c r="AB1464" s="83">
        <v>59752889.141853496</v>
      </c>
      <c r="AC1464" s="83">
        <v>194734.8</v>
      </c>
      <c r="AD1464" s="83">
        <v>0</v>
      </c>
      <c r="AE1464" s="83">
        <v>0</v>
      </c>
      <c r="AF1464" s="83">
        <v>28962517.641854402</v>
      </c>
      <c r="AG1464" s="83">
        <v>0</v>
      </c>
      <c r="AH1464" s="83">
        <v>0</v>
      </c>
      <c r="AI1464" s="83">
        <v>19027559.330298301</v>
      </c>
      <c r="AJ1464" s="83">
        <v>0</v>
      </c>
      <c r="AK1464" s="83">
        <v>0</v>
      </c>
      <c r="AL1464" s="83">
        <v>0</v>
      </c>
      <c r="AM1464" s="83">
        <v>0</v>
      </c>
      <c r="AN1464" s="83">
        <v>113098591.95118301</v>
      </c>
      <c r="AO1464" s="83">
        <v>22.5912842673116</v>
      </c>
      <c r="AP1464" s="83">
        <v>199.74858994763301</v>
      </c>
    </row>
    <row r="1465" spans="1:42" x14ac:dyDescent="0.2">
      <c r="A1465" s="83" t="s">
        <v>421</v>
      </c>
      <c r="B1465" s="83">
        <v>2034</v>
      </c>
      <c r="C1465" s="83" t="s">
        <v>405</v>
      </c>
      <c r="D1465" s="83" t="s">
        <v>297</v>
      </c>
      <c r="E1465" s="83">
        <v>3626.0009999999902</v>
      </c>
      <c r="F1465" s="83">
        <v>0</v>
      </c>
      <c r="G1465" s="83">
        <v>0</v>
      </c>
      <c r="H1465" s="83">
        <v>2223</v>
      </c>
      <c r="I1465" s="83">
        <v>8914.9834506699099</v>
      </c>
      <c r="J1465" s="83">
        <v>0</v>
      </c>
      <c r="K1465" s="83">
        <v>314.39999999999998</v>
      </c>
      <c r="L1465" s="83">
        <v>11201</v>
      </c>
      <c r="M1465" s="83">
        <v>2597.8427272727299</v>
      </c>
      <c r="N1465" s="83">
        <v>0</v>
      </c>
      <c r="O1465" s="83">
        <v>0</v>
      </c>
      <c r="P1465" s="83">
        <v>1267.7784756807901</v>
      </c>
      <c r="Q1465" s="83">
        <v>0</v>
      </c>
      <c r="R1465" s="83">
        <v>0</v>
      </c>
      <c r="S1465" s="83">
        <v>0</v>
      </c>
      <c r="T1465" s="83">
        <v>0</v>
      </c>
      <c r="U1465" s="83">
        <v>501</v>
      </c>
      <c r="V1465" s="83">
        <v>533245.98492302105</v>
      </c>
      <c r="W1465" s="83">
        <v>958857.70079999999</v>
      </c>
      <c r="X1465" s="83">
        <v>0</v>
      </c>
      <c r="Y1465" s="83">
        <v>0</v>
      </c>
      <c r="Z1465" s="83">
        <v>0</v>
      </c>
      <c r="AA1465" s="83">
        <v>4141057.4404428499</v>
      </c>
      <c r="AB1465" s="83">
        <v>52208632.916679204</v>
      </c>
      <c r="AC1465" s="83">
        <v>194734.8</v>
      </c>
      <c r="AD1465" s="83">
        <v>0</v>
      </c>
      <c r="AE1465" s="83">
        <v>0</v>
      </c>
      <c r="AF1465" s="83">
        <v>28962517.641854402</v>
      </c>
      <c r="AG1465" s="83">
        <v>0</v>
      </c>
      <c r="AH1465" s="83">
        <v>0</v>
      </c>
      <c r="AI1465" s="83">
        <v>21345795.2762044</v>
      </c>
      <c r="AJ1465" s="83">
        <v>0</v>
      </c>
      <c r="AK1465" s="83">
        <v>0</v>
      </c>
      <c r="AL1465" s="83">
        <v>0</v>
      </c>
      <c r="AM1465" s="83">
        <v>0</v>
      </c>
      <c r="AN1465" s="83">
        <v>108344841.760903</v>
      </c>
      <c r="AO1465" s="83">
        <v>19.682773440132699</v>
      </c>
      <c r="AP1465" s="83">
        <v>181.6678405749</v>
      </c>
    </row>
    <row r="1466" spans="1:42" x14ac:dyDescent="0.2">
      <c r="A1466" s="83" t="s">
        <v>421</v>
      </c>
      <c r="B1466" s="83">
        <v>2036</v>
      </c>
      <c r="C1466" s="83" t="s">
        <v>405</v>
      </c>
      <c r="D1466" s="83" t="s">
        <v>297</v>
      </c>
      <c r="E1466" s="83">
        <v>3626.0009999999902</v>
      </c>
      <c r="F1466" s="83">
        <v>0</v>
      </c>
      <c r="G1466" s="83">
        <v>0</v>
      </c>
      <c r="H1466" s="83">
        <v>2223</v>
      </c>
      <c r="I1466" s="83">
        <v>9851.5938461538299</v>
      </c>
      <c r="J1466" s="83">
        <v>0</v>
      </c>
      <c r="K1466" s="83">
        <v>314.39999999999998</v>
      </c>
      <c r="L1466" s="83">
        <v>11201</v>
      </c>
      <c r="M1466" s="83">
        <v>2684.0872727272699</v>
      </c>
      <c r="N1466" s="83">
        <v>0</v>
      </c>
      <c r="O1466" s="83">
        <v>0</v>
      </c>
      <c r="P1466" s="83">
        <v>1418.8483511075001</v>
      </c>
      <c r="Q1466" s="83">
        <v>0</v>
      </c>
      <c r="R1466" s="83">
        <v>0</v>
      </c>
      <c r="S1466" s="83">
        <v>0</v>
      </c>
      <c r="T1466" s="83">
        <v>0</v>
      </c>
      <c r="U1466" s="83">
        <v>501</v>
      </c>
      <c r="V1466" s="83">
        <v>412831.686334103</v>
      </c>
      <c r="W1466" s="83">
        <v>958857.70079999999</v>
      </c>
      <c r="X1466" s="83">
        <v>0</v>
      </c>
      <c r="Y1466" s="83">
        <v>0</v>
      </c>
      <c r="Z1466" s="83">
        <v>0</v>
      </c>
      <c r="AA1466" s="83">
        <v>4278534.4373768</v>
      </c>
      <c r="AB1466" s="83">
        <v>49909306.284995802</v>
      </c>
      <c r="AC1466" s="83">
        <v>194734.8</v>
      </c>
      <c r="AD1466" s="83">
        <v>0</v>
      </c>
      <c r="AE1466" s="83">
        <v>0</v>
      </c>
      <c r="AF1466" s="83">
        <v>28962517.641854402</v>
      </c>
      <c r="AG1466" s="83">
        <v>0</v>
      </c>
      <c r="AH1466" s="83">
        <v>0</v>
      </c>
      <c r="AI1466" s="83">
        <v>23726368.9906337</v>
      </c>
      <c r="AJ1466" s="83">
        <v>0</v>
      </c>
      <c r="AK1466" s="83">
        <v>0</v>
      </c>
      <c r="AL1466" s="83">
        <v>0</v>
      </c>
      <c r="AM1466" s="83">
        <v>0</v>
      </c>
      <c r="AN1466" s="83">
        <v>108443151.54199401</v>
      </c>
      <c r="AO1466" s="83">
        <v>18.8272373734392</v>
      </c>
      <c r="AP1466" s="83">
        <v>173.613889911234</v>
      </c>
    </row>
    <row r="1467" spans="1:42" x14ac:dyDescent="0.2">
      <c r="A1467" s="83" t="s">
        <v>421</v>
      </c>
      <c r="B1467" s="83">
        <v>2038</v>
      </c>
      <c r="C1467" s="83" t="s">
        <v>405</v>
      </c>
      <c r="D1467" s="83" t="s">
        <v>297</v>
      </c>
      <c r="E1467" s="83">
        <v>3626.0009999999902</v>
      </c>
      <c r="F1467" s="83">
        <v>0</v>
      </c>
      <c r="G1467" s="83">
        <v>0</v>
      </c>
      <c r="H1467" s="83">
        <v>2223</v>
      </c>
      <c r="I1467" s="83">
        <v>13402.916878157999</v>
      </c>
      <c r="J1467" s="83">
        <v>0</v>
      </c>
      <c r="K1467" s="83">
        <v>314.39999999999998</v>
      </c>
      <c r="L1467" s="83">
        <v>11170</v>
      </c>
      <c r="M1467" s="83">
        <v>2765.54909090909</v>
      </c>
      <c r="N1467" s="83">
        <v>0</v>
      </c>
      <c r="O1467" s="83">
        <v>0</v>
      </c>
      <c r="P1467" s="83">
        <v>2200.6579614356901</v>
      </c>
      <c r="Q1467" s="83">
        <v>0</v>
      </c>
      <c r="R1467" s="83">
        <v>0</v>
      </c>
      <c r="S1467" s="83">
        <v>0</v>
      </c>
      <c r="T1467" s="83">
        <v>0</v>
      </c>
      <c r="U1467" s="83">
        <v>501</v>
      </c>
      <c r="V1467" s="83">
        <v>1770888.1076976401</v>
      </c>
      <c r="W1467" s="83">
        <v>958857.70079999999</v>
      </c>
      <c r="X1467" s="83">
        <v>0</v>
      </c>
      <c r="Y1467" s="83">
        <v>0</v>
      </c>
      <c r="Z1467" s="83">
        <v>0</v>
      </c>
      <c r="AA1467" s="83">
        <v>4408387.5900531998</v>
      </c>
      <c r="AB1467" s="83">
        <v>42700954.332074299</v>
      </c>
      <c r="AC1467" s="83">
        <v>194734.8</v>
      </c>
      <c r="AD1467" s="83">
        <v>0</v>
      </c>
      <c r="AE1467" s="83">
        <v>0</v>
      </c>
      <c r="AF1467" s="83">
        <v>28962517.641854402</v>
      </c>
      <c r="AG1467" s="83">
        <v>0</v>
      </c>
      <c r="AH1467" s="83">
        <v>0</v>
      </c>
      <c r="AI1467" s="83">
        <v>32201645.1581591</v>
      </c>
      <c r="AJ1467" s="83">
        <v>0</v>
      </c>
      <c r="AK1467" s="83">
        <v>0</v>
      </c>
      <c r="AL1467" s="83">
        <v>0</v>
      </c>
      <c r="AM1467" s="83">
        <v>0</v>
      </c>
      <c r="AN1467" s="83">
        <v>111197985.33063801</v>
      </c>
      <c r="AO1467" s="83">
        <v>16.202607982247901</v>
      </c>
      <c r="AP1467" s="83">
        <v>145.709546212286</v>
      </c>
    </row>
    <row r="1468" spans="1:42" x14ac:dyDescent="0.2">
      <c r="A1468" s="83" t="s">
        <v>421</v>
      </c>
      <c r="B1468" s="83">
        <v>2040</v>
      </c>
      <c r="C1468" s="83" t="s">
        <v>405</v>
      </c>
      <c r="D1468" s="83" t="s">
        <v>297</v>
      </c>
      <c r="E1468" s="83">
        <v>3626.0009999999902</v>
      </c>
      <c r="F1468" s="83">
        <v>0</v>
      </c>
      <c r="G1468" s="83">
        <v>0</v>
      </c>
      <c r="H1468" s="83">
        <v>2149</v>
      </c>
      <c r="I1468" s="83">
        <v>13392.916878157999</v>
      </c>
      <c r="J1468" s="83">
        <v>0</v>
      </c>
      <c r="K1468" s="83">
        <v>255.7</v>
      </c>
      <c r="L1468" s="83">
        <v>11170</v>
      </c>
      <c r="M1468" s="83">
        <v>2838.5809090909102</v>
      </c>
      <c r="N1468" s="83">
        <v>0</v>
      </c>
      <c r="O1468" s="83">
        <v>0</v>
      </c>
      <c r="P1468" s="83">
        <v>2285.9996923490799</v>
      </c>
      <c r="Q1468" s="83">
        <v>0</v>
      </c>
      <c r="R1468" s="83">
        <v>0</v>
      </c>
      <c r="S1468" s="83">
        <v>0</v>
      </c>
      <c r="T1468" s="83">
        <v>0</v>
      </c>
      <c r="U1468" s="83">
        <v>319.7</v>
      </c>
      <c r="V1468" s="83">
        <v>572581.229196492</v>
      </c>
      <c r="W1468" s="83">
        <v>690194.46912000002</v>
      </c>
      <c r="X1468" s="83">
        <v>0</v>
      </c>
      <c r="Y1468" s="83">
        <v>0</v>
      </c>
      <c r="Z1468" s="83">
        <v>0</v>
      </c>
      <c r="AA1468" s="83">
        <v>4524803.0107774502</v>
      </c>
      <c r="AB1468" s="83">
        <v>39084871.818093397</v>
      </c>
      <c r="AC1468" s="83">
        <v>188252.4</v>
      </c>
      <c r="AD1468" s="83">
        <v>0</v>
      </c>
      <c r="AE1468" s="83">
        <v>0</v>
      </c>
      <c r="AF1468" s="83">
        <v>28962517.641854402</v>
      </c>
      <c r="AG1468" s="83">
        <v>0</v>
      </c>
      <c r="AH1468" s="83">
        <v>0</v>
      </c>
      <c r="AI1468" s="83">
        <v>32000553.1138427</v>
      </c>
      <c r="AJ1468" s="83">
        <v>0</v>
      </c>
      <c r="AK1468" s="83">
        <v>0</v>
      </c>
      <c r="AL1468" s="83">
        <v>0</v>
      </c>
      <c r="AM1468" s="83">
        <v>0</v>
      </c>
      <c r="AN1468" s="83">
        <v>106023773.68288399</v>
      </c>
      <c r="AO1468" s="83">
        <v>14.8251361198214</v>
      </c>
      <c r="AP1468" s="83">
        <v>139.8284139948</v>
      </c>
    </row>
    <row r="1469" spans="1:42" x14ac:dyDescent="0.2">
      <c r="A1469" s="83" t="s">
        <v>421</v>
      </c>
      <c r="B1469" s="83">
        <v>2042</v>
      </c>
      <c r="C1469" s="83" t="s">
        <v>405</v>
      </c>
      <c r="D1469" s="83" t="s">
        <v>297</v>
      </c>
      <c r="E1469" s="83">
        <v>3626.0009999999902</v>
      </c>
      <c r="F1469" s="83">
        <v>0</v>
      </c>
      <c r="G1469" s="83">
        <v>0</v>
      </c>
      <c r="H1469" s="83">
        <v>1933</v>
      </c>
      <c r="I1469" s="83">
        <v>13402.916878157999</v>
      </c>
      <c r="J1469" s="83">
        <v>0</v>
      </c>
      <c r="K1469" s="83">
        <v>201.7</v>
      </c>
      <c r="L1469" s="83">
        <v>11170</v>
      </c>
      <c r="M1469" s="83">
        <v>2914.6627272727301</v>
      </c>
      <c r="N1469" s="83">
        <v>0</v>
      </c>
      <c r="O1469" s="83">
        <v>0</v>
      </c>
      <c r="P1469" s="83">
        <v>2395.7920635905798</v>
      </c>
      <c r="Q1469" s="83">
        <v>0</v>
      </c>
      <c r="R1469" s="83">
        <v>0</v>
      </c>
      <c r="S1469" s="83">
        <v>0</v>
      </c>
      <c r="T1469" s="83">
        <v>0</v>
      </c>
      <c r="U1469" s="83">
        <v>319.7</v>
      </c>
      <c r="V1469" s="83">
        <v>1335429.3426360199</v>
      </c>
      <c r="W1469" s="83">
        <v>443042.60352</v>
      </c>
      <c r="X1469" s="83">
        <v>0</v>
      </c>
      <c r="Y1469" s="83">
        <v>0</v>
      </c>
      <c r="Z1469" s="83">
        <v>0</v>
      </c>
      <c r="AA1469" s="83">
        <v>4645051.4102915702</v>
      </c>
      <c r="AB1469" s="83">
        <v>39713884.202557802</v>
      </c>
      <c r="AC1469" s="83">
        <v>169330.8</v>
      </c>
      <c r="AD1469" s="83">
        <v>0</v>
      </c>
      <c r="AE1469" s="83">
        <v>0</v>
      </c>
      <c r="AF1469" s="83">
        <v>28962517.641854402</v>
      </c>
      <c r="AG1469" s="83">
        <v>0</v>
      </c>
      <c r="AH1469" s="83">
        <v>0</v>
      </c>
      <c r="AI1469" s="83">
        <v>31529583.9439371</v>
      </c>
      <c r="AJ1469" s="83">
        <v>0</v>
      </c>
      <c r="AK1469" s="83">
        <v>0</v>
      </c>
      <c r="AL1469" s="83">
        <v>0</v>
      </c>
      <c r="AM1469" s="83">
        <v>0</v>
      </c>
      <c r="AN1469" s="83">
        <v>106798839.944796</v>
      </c>
      <c r="AO1469" s="83">
        <v>15.032908648804399</v>
      </c>
      <c r="AP1469" s="83">
        <v>140.75910053493701</v>
      </c>
    </row>
    <row r="1470" spans="1:42" x14ac:dyDescent="0.2">
      <c r="A1470" s="83" t="s">
        <v>421</v>
      </c>
      <c r="B1470" s="83">
        <v>2044</v>
      </c>
      <c r="C1470" s="83" t="s">
        <v>405</v>
      </c>
      <c r="D1470" s="83" t="s">
        <v>297</v>
      </c>
      <c r="E1470" s="83">
        <v>3626.0009999999902</v>
      </c>
      <c r="F1470" s="83">
        <v>0</v>
      </c>
      <c r="G1470" s="83">
        <v>0</v>
      </c>
      <c r="H1470" s="83">
        <v>1933</v>
      </c>
      <c r="I1470" s="83">
        <v>13402.916878157999</v>
      </c>
      <c r="J1470" s="83">
        <v>0</v>
      </c>
      <c r="K1470" s="83">
        <v>201.7</v>
      </c>
      <c r="L1470" s="83">
        <v>11170</v>
      </c>
      <c r="M1470" s="83">
        <v>3004.5790909090902</v>
      </c>
      <c r="N1470" s="83">
        <v>0</v>
      </c>
      <c r="O1470" s="83">
        <v>0</v>
      </c>
      <c r="P1470" s="83">
        <v>2882.9969732107202</v>
      </c>
      <c r="Q1470" s="83">
        <v>0</v>
      </c>
      <c r="R1470" s="83">
        <v>0</v>
      </c>
      <c r="S1470" s="83">
        <v>0</v>
      </c>
      <c r="T1470" s="83">
        <v>0</v>
      </c>
      <c r="U1470" s="83">
        <v>319.7</v>
      </c>
      <c r="V1470" s="83">
        <v>1835528.1316289799</v>
      </c>
      <c r="W1470" s="83">
        <v>443042.60352</v>
      </c>
      <c r="X1470" s="83">
        <v>0</v>
      </c>
      <c r="Y1470" s="83">
        <v>0</v>
      </c>
      <c r="Z1470" s="83">
        <v>0</v>
      </c>
      <c r="AA1470" s="83">
        <v>4789410.2553583505</v>
      </c>
      <c r="AB1470" s="83">
        <v>40376237.305629902</v>
      </c>
      <c r="AC1470" s="83">
        <v>169330.8</v>
      </c>
      <c r="AD1470" s="83">
        <v>0</v>
      </c>
      <c r="AE1470" s="83">
        <v>0</v>
      </c>
      <c r="AF1470" s="83">
        <v>28962517.641854402</v>
      </c>
      <c r="AG1470" s="83">
        <v>0</v>
      </c>
      <c r="AH1470" s="83">
        <v>0</v>
      </c>
      <c r="AI1470" s="83">
        <v>31080965.460717101</v>
      </c>
      <c r="AJ1470" s="83">
        <v>0</v>
      </c>
      <c r="AK1470" s="83">
        <v>0</v>
      </c>
      <c r="AL1470" s="83">
        <v>0</v>
      </c>
      <c r="AM1470" s="83">
        <v>0</v>
      </c>
      <c r="AN1470" s="83">
        <v>107657032.198708</v>
      </c>
      <c r="AO1470" s="83">
        <v>15.2478732576391</v>
      </c>
      <c r="AP1470" s="83">
        <v>141.633787837428</v>
      </c>
    </row>
    <row r="1471" spans="1:42" x14ac:dyDescent="0.2">
      <c r="A1471" s="83" t="s">
        <v>421</v>
      </c>
      <c r="B1471" s="83">
        <v>2046</v>
      </c>
      <c r="C1471" s="83" t="s">
        <v>405</v>
      </c>
      <c r="D1471" s="83" t="s">
        <v>297</v>
      </c>
      <c r="E1471" s="83">
        <v>3626.0009999999902</v>
      </c>
      <c r="F1471" s="83">
        <v>0</v>
      </c>
      <c r="G1471" s="83">
        <v>0</v>
      </c>
      <c r="H1471" s="83">
        <v>1933</v>
      </c>
      <c r="I1471" s="83">
        <v>13402.116878158</v>
      </c>
      <c r="J1471" s="83">
        <v>0</v>
      </c>
      <c r="K1471" s="83">
        <v>126.8</v>
      </c>
      <c r="L1471" s="83">
        <v>11460.1362664023</v>
      </c>
      <c r="M1471" s="83">
        <v>3024.4790909090898</v>
      </c>
      <c r="N1471" s="83">
        <v>0</v>
      </c>
      <c r="O1471" s="83">
        <v>0</v>
      </c>
      <c r="P1471" s="83">
        <v>2803.8310997172098</v>
      </c>
      <c r="Q1471" s="83">
        <v>0</v>
      </c>
      <c r="R1471" s="83">
        <v>0</v>
      </c>
      <c r="S1471" s="83">
        <v>0</v>
      </c>
      <c r="T1471" s="83">
        <v>0</v>
      </c>
      <c r="U1471" s="83">
        <v>319.7</v>
      </c>
      <c r="V1471" s="83">
        <v>2634070.2517070798</v>
      </c>
      <c r="W1471" s="83">
        <v>443042.60352</v>
      </c>
      <c r="X1471" s="83">
        <v>0</v>
      </c>
      <c r="Y1471" s="83">
        <v>0</v>
      </c>
      <c r="Z1471" s="83">
        <v>0</v>
      </c>
      <c r="AA1471" s="83">
        <v>4821131.5917578498</v>
      </c>
      <c r="AB1471" s="83">
        <v>42878151.254828297</v>
      </c>
      <c r="AC1471" s="83">
        <v>169330.8</v>
      </c>
      <c r="AD1471" s="83">
        <v>0</v>
      </c>
      <c r="AE1471" s="83">
        <v>0</v>
      </c>
      <c r="AF1471" s="83">
        <v>28962517.641854402</v>
      </c>
      <c r="AG1471" s="83">
        <v>0</v>
      </c>
      <c r="AH1471" s="83">
        <v>0</v>
      </c>
      <c r="AI1471" s="83">
        <v>30645952.2678499</v>
      </c>
      <c r="AJ1471" s="83">
        <v>0</v>
      </c>
      <c r="AK1471" s="83">
        <v>0</v>
      </c>
      <c r="AL1471" s="83">
        <v>0</v>
      </c>
      <c r="AM1471" s="83">
        <v>0</v>
      </c>
      <c r="AN1471" s="83">
        <v>110554196.41151699</v>
      </c>
      <c r="AO1471" s="83">
        <v>16.121924694504301</v>
      </c>
      <c r="AP1471" s="83">
        <v>145.828247301381</v>
      </c>
    </row>
    <row r="1472" spans="1:42" x14ac:dyDescent="0.2">
      <c r="A1472" s="83" t="s">
        <v>421</v>
      </c>
      <c r="B1472" s="83">
        <v>2048</v>
      </c>
      <c r="C1472" s="83" t="s">
        <v>405</v>
      </c>
      <c r="D1472" s="83" t="s">
        <v>297</v>
      </c>
      <c r="E1472" s="83">
        <v>3626.0009999999902</v>
      </c>
      <c r="F1472" s="83">
        <v>0</v>
      </c>
      <c r="G1472" s="83">
        <v>0</v>
      </c>
      <c r="H1472" s="83">
        <v>1933</v>
      </c>
      <c r="I1472" s="83">
        <v>13119.8910678586</v>
      </c>
      <c r="J1472" s="83">
        <v>0</v>
      </c>
      <c r="K1472" s="83">
        <v>126.8</v>
      </c>
      <c r="L1472" s="83">
        <v>11460.1362664023</v>
      </c>
      <c r="M1472" s="83">
        <v>3038.4054545454401</v>
      </c>
      <c r="N1472" s="83">
        <v>0</v>
      </c>
      <c r="O1472" s="83">
        <v>0</v>
      </c>
      <c r="P1472" s="83">
        <v>3142.6799160625101</v>
      </c>
      <c r="Q1472" s="83">
        <v>0</v>
      </c>
      <c r="R1472" s="83">
        <v>0</v>
      </c>
      <c r="S1472" s="83">
        <v>0</v>
      </c>
      <c r="T1472" s="83">
        <v>0</v>
      </c>
      <c r="U1472" s="83">
        <v>319.7</v>
      </c>
      <c r="V1472" s="83">
        <v>3029908.8581739902</v>
      </c>
      <c r="W1472" s="83">
        <v>443042.60352</v>
      </c>
      <c r="X1472" s="83">
        <v>0</v>
      </c>
      <c r="Y1472" s="83">
        <v>0</v>
      </c>
      <c r="Z1472" s="83">
        <v>0</v>
      </c>
      <c r="AA1472" s="83">
        <v>4843330.7307393001</v>
      </c>
      <c r="AB1472" s="83">
        <v>44020394.445067197</v>
      </c>
      <c r="AC1472" s="83">
        <v>169330.8</v>
      </c>
      <c r="AD1472" s="83">
        <v>0</v>
      </c>
      <c r="AE1472" s="83">
        <v>0</v>
      </c>
      <c r="AF1472" s="83">
        <v>28962517.641854402</v>
      </c>
      <c r="AG1472" s="83">
        <v>0</v>
      </c>
      <c r="AH1472" s="83">
        <v>0</v>
      </c>
      <c r="AI1472" s="83">
        <v>29742966.806859601</v>
      </c>
      <c r="AJ1472" s="83">
        <v>0</v>
      </c>
      <c r="AK1472" s="83">
        <v>0</v>
      </c>
      <c r="AL1472" s="83">
        <v>0</v>
      </c>
      <c r="AM1472" s="83">
        <v>0</v>
      </c>
      <c r="AN1472" s="83">
        <v>111211491.886214</v>
      </c>
      <c r="AO1472" s="83">
        <v>16.540600560351798</v>
      </c>
      <c r="AP1472" s="83">
        <v>148.73103741181001</v>
      </c>
    </row>
    <row r="1473" spans="1:42" x14ac:dyDescent="0.2">
      <c r="A1473" s="83" t="s">
        <v>421</v>
      </c>
      <c r="B1473" s="83">
        <v>2050</v>
      </c>
      <c r="C1473" s="83" t="s">
        <v>405</v>
      </c>
      <c r="D1473" s="83" t="s">
        <v>297</v>
      </c>
      <c r="E1473" s="83">
        <v>3626.0009999999902</v>
      </c>
      <c r="F1473" s="83">
        <v>0</v>
      </c>
      <c r="G1473" s="83">
        <v>0</v>
      </c>
      <c r="H1473" s="83">
        <v>1933</v>
      </c>
      <c r="I1473" s="83">
        <v>13121.4910678586</v>
      </c>
      <c r="J1473" s="83">
        <v>0</v>
      </c>
      <c r="K1473" s="83">
        <v>124.6</v>
      </c>
      <c r="L1473" s="83">
        <v>13249.1059638267</v>
      </c>
      <c r="M1473" s="83">
        <v>3185.6618181818199</v>
      </c>
      <c r="N1473" s="83">
        <v>0</v>
      </c>
      <c r="O1473" s="83">
        <v>0</v>
      </c>
      <c r="P1473" s="83">
        <v>3046.11713243334</v>
      </c>
      <c r="Q1473" s="83">
        <v>0</v>
      </c>
      <c r="R1473" s="83">
        <v>0</v>
      </c>
      <c r="S1473" s="83">
        <v>0</v>
      </c>
      <c r="T1473" s="83">
        <v>0</v>
      </c>
      <c r="U1473" s="83">
        <v>0.1</v>
      </c>
      <c r="V1473" s="83">
        <v>1593323.9537277101</v>
      </c>
      <c r="W1473" s="83">
        <v>432973.45343999902</v>
      </c>
      <c r="X1473" s="83">
        <v>0</v>
      </c>
      <c r="Y1473" s="83">
        <v>0</v>
      </c>
      <c r="Z1473" s="83">
        <v>0</v>
      </c>
      <c r="AA1473" s="83">
        <v>5078062.8235974004</v>
      </c>
      <c r="AB1473" s="83">
        <v>49851944.953825802</v>
      </c>
      <c r="AC1473" s="83">
        <v>169330.8</v>
      </c>
      <c r="AD1473" s="83">
        <v>0</v>
      </c>
      <c r="AE1473" s="83">
        <v>0</v>
      </c>
      <c r="AF1473" s="83">
        <v>28962517.641854402</v>
      </c>
      <c r="AG1473" s="83">
        <v>0</v>
      </c>
      <c r="AH1473" s="83">
        <v>0</v>
      </c>
      <c r="AI1473" s="83">
        <v>29355760.943973102</v>
      </c>
      <c r="AJ1473" s="83">
        <v>0</v>
      </c>
      <c r="AK1473" s="83">
        <v>0</v>
      </c>
      <c r="AL1473" s="83">
        <v>0</v>
      </c>
      <c r="AM1473" s="83">
        <v>0</v>
      </c>
      <c r="AN1473" s="83">
        <v>115443914.570418</v>
      </c>
      <c r="AO1473" s="83">
        <v>18.525803828549702</v>
      </c>
      <c r="AP1473" s="83">
        <v>160.47449445461501</v>
      </c>
    </row>
    <row r="1474" spans="1:42" x14ac:dyDescent="0.2">
      <c r="A1474" s="83" t="s">
        <v>422</v>
      </c>
      <c r="B1474" s="83">
        <v>2020</v>
      </c>
      <c r="C1474" s="83" t="s">
        <v>384</v>
      </c>
      <c r="D1474" s="83" t="s">
        <v>297</v>
      </c>
      <c r="E1474" s="83">
        <v>1141</v>
      </c>
      <c r="F1474" s="83">
        <v>8494.5020000000004</v>
      </c>
      <c r="G1474" s="83">
        <v>0</v>
      </c>
      <c r="H1474" s="83">
        <v>3656.3</v>
      </c>
      <c r="I1474" s="83">
        <v>141.6</v>
      </c>
      <c r="J1474" s="83">
        <v>2352.4</v>
      </c>
      <c r="K1474" s="83">
        <v>286.200999999999</v>
      </c>
      <c r="L1474" s="83">
        <v>3400.3</v>
      </c>
      <c r="M1474" s="83">
        <v>54.9345454545455</v>
      </c>
      <c r="N1474" s="83">
        <v>0</v>
      </c>
      <c r="O1474" s="83">
        <v>0</v>
      </c>
      <c r="P1474" s="83">
        <v>0</v>
      </c>
      <c r="Q1474" s="83">
        <v>0</v>
      </c>
      <c r="R1474" s="83">
        <v>2152</v>
      </c>
      <c r="S1474" s="83">
        <v>0</v>
      </c>
      <c r="T1474" s="83">
        <v>161.31200000000001</v>
      </c>
      <c r="U1474" s="83">
        <v>2415.6999999999998</v>
      </c>
      <c r="V1474" s="83">
        <v>0</v>
      </c>
      <c r="W1474" s="83">
        <v>531834.19967999996</v>
      </c>
      <c r="X1474" s="83">
        <v>4161354.04</v>
      </c>
      <c r="Y1474" s="83">
        <v>43851078.770488098</v>
      </c>
      <c r="Z1474" s="83">
        <v>0</v>
      </c>
      <c r="AA1474" s="83">
        <v>72261.889583120006</v>
      </c>
      <c r="AB1474" s="83">
        <v>13209606.6012064</v>
      </c>
      <c r="AC1474" s="83">
        <v>2235593.6730099502</v>
      </c>
      <c r="AD1474" s="83">
        <v>0</v>
      </c>
      <c r="AE1474" s="83">
        <v>865528.95200214197</v>
      </c>
      <c r="AF1474" s="83">
        <v>9113685.4704</v>
      </c>
      <c r="AG1474" s="83">
        <v>2839376.7715568901</v>
      </c>
      <c r="AH1474" s="83">
        <v>281667.87198593799</v>
      </c>
      <c r="AI1474" s="83">
        <v>288167.99908261199</v>
      </c>
      <c r="AJ1474" s="83">
        <v>0</v>
      </c>
      <c r="AK1474" s="83">
        <v>6998577.9523071796</v>
      </c>
      <c r="AL1474" s="83">
        <v>0</v>
      </c>
      <c r="AM1474" s="83">
        <v>0</v>
      </c>
      <c r="AN1474" s="83">
        <v>84448734.191302404</v>
      </c>
      <c r="AO1474" s="83">
        <v>55.034647693584901</v>
      </c>
      <c r="AP1474" s="83">
        <v>651.69298534320797</v>
      </c>
    </row>
    <row r="1475" spans="1:42" x14ac:dyDescent="0.2">
      <c r="A1475" s="83" t="s">
        <v>422</v>
      </c>
      <c r="B1475" s="83">
        <v>2022</v>
      </c>
      <c r="C1475" s="83" t="s">
        <v>384</v>
      </c>
      <c r="D1475" s="83" t="s">
        <v>297</v>
      </c>
      <c r="E1475" s="83">
        <v>1141</v>
      </c>
      <c r="F1475" s="83">
        <v>6511.5020000000004</v>
      </c>
      <c r="G1475" s="83">
        <v>0</v>
      </c>
      <c r="H1475" s="83">
        <v>3614.8</v>
      </c>
      <c r="I1475" s="83">
        <v>141.6</v>
      </c>
      <c r="J1475" s="83">
        <v>2352.4</v>
      </c>
      <c r="K1475" s="83">
        <v>286.200999999999</v>
      </c>
      <c r="L1475" s="83">
        <v>4546.3</v>
      </c>
      <c r="M1475" s="83">
        <v>75.542727272727305</v>
      </c>
      <c r="N1475" s="83">
        <v>0</v>
      </c>
      <c r="O1475" s="83">
        <v>0</v>
      </c>
      <c r="P1475" s="83">
        <v>0</v>
      </c>
      <c r="Q1475" s="83">
        <v>0</v>
      </c>
      <c r="R1475" s="83">
        <v>2152</v>
      </c>
      <c r="S1475" s="83">
        <v>0</v>
      </c>
      <c r="T1475" s="83">
        <v>161.31200000000001</v>
      </c>
      <c r="U1475" s="83">
        <v>2340.6</v>
      </c>
      <c r="V1475" s="83">
        <v>0</v>
      </c>
      <c r="W1475" s="83">
        <v>531834.19967999996</v>
      </c>
      <c r="X1475" s="83">
        <v>1189215</v>
      </c>
      <c r="Y1475" s="83">
        <v>42777033.388089597</v>
      </c>
      <c r="Z1475" s="83">
        <v>0</v>
      </c>
      <c r="AA1475" s="83">
        <v>99370.262770379995</v>
      </c>
      <c r="AB1475" s="83">
        <v>19720091.483378898</v>
      </c>
      <c r="AC1475" s="83">
        <v>651011.34289339196</v>
      </c>
      <c r="AD1475" s="83">
        <v>0</v>
      </c>
      <c r="AE1475" s="83">
        <v>865528.95200214197</v>
      </c>
      <c r="AF1475" s="83">
        <v>9113685.4704</v>
      </c>
      <c r="AG1475" s="83">
        <v>2532017.5125000002</v>
      </c>
      <c r="AH1475" s="83">
        <v>174474.77932820001</v>
      </c>
      <c r="AI1475" s="83">
        <v>284151.807119718</v>
      </c>
      <c r="AJ1475" s="83">
        <v>0</v>
      </c>
      <c r="AK1475" s="83">
        <v>7051495.4631594401</v>
      </c>
      <c r="AL1475" s="83">
        <v>0</v>
      </c>
      <c r="AM1475" s="83">
        <v>0</v>
      </c>
      <c r="AN1475" s="83">
        <v>84989909.661321804</v>
      </c>
      <c r="AO1475" s="83">
        <v>54.717142202835198</v>
      </c>
      <c r="AP1475" s="83">
        <v>643.80751104312003</v>
      </c>
    </row>
    <row r="1476" spans="1:42" x14ac:dyDescent="0.2">
      <c r="A1476" s="83" t="s">
        <v>422</v>
      </c>
      <c r="B1476" s="83">
        <v>2024</v>
      </c>
      <c r="C1476" s="83" t="s">
        <v>384</v>
      </c>
      <c r="D1476" s="83" t="s">
        <v>297</v>
      </c>
      <c r="E1476" s="83">
        <v>1141</v>
      </c>
      <c r="F1476" s="83">
        <v>5782.0020000000004</v>
      </c>
      <c r="G1476" s="83">
        <v>0</v>
      </c>
      <c r="H1476" s="83">
        <v>3601.3</v>
      </c>
      <c r="I1476" s="83">
        <v>2091.3903739497</v>
      </c>
      <c r="J1476" s="83">
        <v>2522.6235000000001</v>
      </c>
      <c r="K1476" s="83">
        <v>286.200999999999</v>
      </c>
      <c r="L1476" s="83">
        <v>6183.0511113027696</v>
      </c>
      <c r="M1476" s="83">
        <v>114.19</v>
      </c>
      <c r="N1476" s="83">
        <v>0</v>
      </c>
      <c r="O1476" s="83">
        <v>0</v>
      </c>
      <c r="P1476" s="83">
        <v>0</v>
      </c>
      <c r="Q1476" s="83">
        <v>0</v>
      </c>
      <c r="R1476" s="83">
        <v>2152</v>
      </c>
      <c r="S1476" s="83">
        <v>0</v>
      </c>
      <c r="T1476" s="83">
        <v>161.31200000000001</v>
      </c>
      <c r="U1476" s="83">
        <v>2319.6</v>
      </c>
      <c r="V1476" s="83">
        <v>0</v>
      </c>
      <c r="W1476" s="83">
        <v>531834.19967999996</v>
      </c>
      <c r="X1476" s="83">
        <v>1682625</v>
      </c>
      <c r="Y1476" s="83">
        <v>39598966.156089596</v>
      </c>
      <c r="Z1476" s="83">
        <v>0</v>
      </c>
      <c r="AA1476" s="83">
        <v>150207.58073486001</v>
      </c>
      <c r="AB1476" s="83">
        <v>26382765.160041701</v>
      </c>
      <c r="AC1476" s="83">
        <v>315473.88</v>
      </c>
      <c r="AD1476" s="83">
        <v>0</v>
      </c>
      <c r="AE1476" s="83">
        <v>865528.95200214197</v>
      </c>
      <c r="AF1476" s="83">
        <v>9113685.4704</v>
      </c>
      <c r="AG1476" s="83">
        <v>1677468.3026403899</v>
      </c>
      <c r="AH1476" s="83">
        <v>989535.71002557001</v>
      </c>
      <c r="AI1476" s="83">
        <v>4481244.5269744704</v>
      </c>
      <c r="AJ1476" s="83">
        <v>0</v>
      </c>
      <c r="AK1476" s="83">
        <v>7464635.4107133504</v>
      </c>
      <c r="AL1476" s="83">
        <v>0</v>
      </c>
      <c r="AM1476" s="83">
        <v>0</v>
      </c>
      <c r="AN1476" s="83">
        <v>93253970.349302098</v>
      </c>
      <c r="AO1476" s="83">
        <v>52.277707867466603</v>
      </c>
      <c r="AP1476" s="83">
        <v>560.59498240825098</v>
      </c>
    </row>
    <row r="1477" spans="1:42" x14ac:dyDescent="0.2">
      <c r="A1477" s="83" t="s">
        <v>422</v>
      </c>
      <c r="B1477" s="83">
        <v>2026</v>
      </c>
      <c r="C1477" s="83" t="s">
        <v>384</v>
      </c>
      <c r="D1477" s="83" t="s">
        <v>297</v>
      </c>
      <c r="E1477" s="83">
        <v>1141</v>
      </c>
      <c r="F1477" s="83">
        <v>5782.0020000000004</v>
      </c>
      <c r="G1477" s="83">
        <v>0</v>
      </c>
      <c r="H1477" s="83">
        <v>3595.3</v>
      </c>
      <c r="I1477" s="83">
        <v>2755.7104950737198</v>
      </c>
      <c r="J1477" s="83">
        <v>2522.6235000000001</v>
      </c>
      <c r="K1477" s="83">
        <v>286.200999999999</v>
      </c>
      <c r="L1477" s="83">
        <v>6183.0511113027696</v>
      </c>
      <c r="M1477" s="83">
        <v>197.76636363636399</v>
      </c>
      <c r="N1477" s="83">
        <v>0</v>
      </c>
      <c r="O1477" s="83">
        <v>0</v>
      </c>
      <c r="P1477" s="83">
        <v>0</v>
      </c>
      <c r="Q1477" s="83">
        <v>0</v>
      </c>
      <c r="R1477" s="83">
        <v>2152</v>
      </c>
      <c r="S1477" s="83">
        <v>0</v>
      </c>
      <c r="T1477" s="83">
        <v>161.31200000000001</v>
      </c>
      <c r="U1477" s="83">
        <v>2317.1</v>
      </c>
      <c r="V1477" s="83">
        <v>0</v>
      </c>
      <c r="W1477" s="83">
        <v>531834.19967999996</v>
      </c>
      <c r="X1477" s="83">
        <v>586209.61600000004</v>
      </c>
      <c r="Y1477" s="83">
        <v>40613496.303269498</v>
      </c>
      <c r="Z1477" s="83">
        <v>0</v>
      </c>
      <c r="AA1477" s="83">
        <v>260145.43333522</v>
      </c>
      <c r="AB1477" s="83">
        <v>25568525.069080401</v>
      </c>
      <c r="AC1477" s="83">
        <v>314948.28000000003</v>
      </c>
      <c r="AD1477" s="83">
        <v>0</v>
      </c>
      <c r="AE1477" s="83">
        <v>865590.78555599996</v>
      </c>
      <c r="AF1477" s="83">
        <v>9113685.4704</v>
      </c>
      <c r="AG1477" s="83">
        <v>907940</v>
      </c>
      <c r="AH1477" s="83">
        <v>621300.79666661494</v>
      </c>
      <c r="AI1477" s="83">
        <v>5876974.1069035502</v>
      </c>
      <c r="AJ1477" s="83">
        <v>0</v>
      </c>
      <c r="AK1477" s="83">
        <v>7543298.3229991999</v>
      </c>
      <c r="AL1477" s="83">
        <v>0</v>
      </c>
      <c r="AM1477" s="83">
        <v>0</v>
      </c>
      <c r="AN1477" s="83">
        <v>92803948.383890495</v>
      </c>
      <c r="AO1477" s="83">
        <v>52.551723141391797</v>
      </c>
      <c r="AP1477" s="83">
        <v>566.26602700143405</v>
      </c>
    </row>
    <row r="1478" spans="1:42" x14ac:dyDescent="0.2">
      <c r="A1478" s="83" t="s">
        <v>422</v>
      </c>
      <c r="B1478" s="83">
        <v>2028</v>
      </c>
      <c r="C1478" s="83" t="s">
        <v>384</v>
      </c>
      <c r="D1478" s="83" t="s">
        <v>297</v>
      </c>
      <c r="E1478" s="83">
        <v>1141</v>
      </c>
      <c r="F1478" s="83">
        <v>5782.0020000000004</v>
      </c>
      <c r="G1478" s="83">
        <v>0</v>
      </c>
      <c r="H1478" s="83">
        <v>3589.7</v>
      </c>
      <c r="I1478" s="83">
        <v>2755.7104950737198</v>
      </c>
      <c r="J1478" s="83">
        <v>2522.6235000000001</v>
      </c>
      <c r="K1478" s="83">
        <v>286.200999999999</v>
      </c>
      <c r="L1478" s="83">
        <v>6163.7511113027604</v>
      </c>
      <c r="M1478" s="83">
        <v>371.21909090909099</v>
      </c>
      <c r="N1478" s="83">
        <v>0</v>
      </c>
      <c r="O1478" s="83">
        <v>0</v>
      </c>
      <c r="P1478" s="83">
        <v>0</v>
      </c>
      <c r="Q1478" s="83">
        <v>0</v>
      </c>
      <c r="R1478" s="83">
        <v>2152</v>
      </c>
      <c r="S1478" s="83">
        <v>0</v>
      </c>
      <c r="T1478" s="83">
        <v>161.31200000000001</v>
      </c>
      <c r="U1478" s="83">
        <v>2317.1</v>
      </c>
      <c r="V1478" s="83">
        <v>0</v>
      </c>
      <c r="W1478" s="83">
        <v>531834.19967999996</v>
      </c>
      <c r="X1478" s="83">
        <v>3224400</v>
      </c>
      <c r="Y1478" s="83">
        <v>41006679.7778496</v>
      </c>
      <c r="Z1478" s="83">
        <v>0</v>
      </c>
      <c r="AA1478" s="83">
        <v>488308.27189814002</v>
      </c>
      <c r="AB1478" s="83">
        <v>24693042.304786999</v>
      </c>
      <c r="AC1478" s="83">
        <v>314457.71999999997</v>
      </c>
      <c r="AD1478" s="83">
        <v>0</v>
      </c>
      <c r="AE1478" s="83">
        <v>865590.78555599996</v>
      </c>
      <c r="AF1478" s="83">
        <v>9113685.4704</v>
      </c>
      <c r="AG1478" s="83">
        <v>138663.461538462</v>
      </c>
      <c r="AH1478" s="83">
        <v>76015.860325808899</v>
      </c>
      <c r="AI1478" s="83">
        <v>5795152.8821253404</v>
      </c>
      <c r="AJ1478" s="83">
        <v>0</v>
      </c>
      <c r="AK1478" s="83">
        <v>7579133.8410326</v>
      </c>
      <c r="AL1478" s="83">
        <v>0</v>
      </c>
      <c r="AM1478" s="83">
        <v>0</v>
      </c>
      <c r="AN1478" s="83">
        <v>93826964.575192899</v>
      </c>
      <c r="AO1478" s="83">
        <v>52.136457160407197</v>
      </c>
      <c r="AP1478" s="83">
        <v>555.66603264272703</v>
      </c>
    </row>
    <row r="1479" spans="1:42" x14ac:dyDescent="0.2">
      <c r="A1479" s="83" t="s">
        <v>422</v>
      </c>
      <c r="B1479" s="83">
        <v>2030</v>
      </c>
      <c r="C1479" s="83" t="s">
        <v>384</v>
      </c>
      <c r="D1479" s="83" t="s">
        <v>297</v>
      </c>
      <c r="E1479" s="83">
        <v>1141</v>
      </c>
      <c r="F1479" s="83">
        <v>4512</v>
      </c>
      <c r="G1479" s="83">
        <v>0</v>
      </c>
      <c r="H1479" s="83">
        <v>3574.8</v>
      </c>
      <c r="I1479" s="83">
        <v>4825.9366153846004</v>
      </c>
      <c r="J1479" s="83">
        <v>2522.6235000000001</v>
      </c>
      <c r="K1479" s="83">
        <v>286.200999999999</v>
      </c>
      <c r="L1479" s="83">
        <v>6163.7511113027604</v>
      </c>
      <c r="M1479" s="83">
        <v>736.95090909090902</v>
      </c>
      <c r="N1479" s="83">
        <v>0</v>
      </c>
      <c r="O1479" s="83">
        <v>0</v>
      </c>
      <c r="P1479" s="83">
        <v>0</v>
      </c>
      <c r="Q1479" s="83">
        <v>0</v>
      </c>
      <c r="R1479" s="83">
        <v>2152</v>
      </c>
      <c r="S1479" s="83">
        <v>0</v>
      </c>
      <c r="T1479" s="83">
        <v>161.31200000000001</v>
      </c>
      <c r="U1479" s="83">
        <v>2317.1</v>
      </c>
      <c r="V1479" s="83">
        <v>0</v>
      </c>
      <c r="W1479" s="83">
        <v>531834.19967999996</v>
      </c>
      <c r="X1479" s="83">
        <v>3144250</v>
      </c>
      <c r="Y1479" s="83">
        <v>31502952.105599999</v>
      </c>
      <c r="Z1479" s="83">
        <v>0</v>
      </c>
      <c r="AA1479" s="83">
        <v>969398.48651284003</v>
      </c>
      <c r="AB1479" s="83">
        <v>24940914.187286802</v>
      </c>
      <c r="AC1479" s="83">
        <v>313152.48</v>
      </c>
      <c r="AD1479" s="83">
        <v>0</v>
      </c>
      <c r="AE1479" s="83">
        <v>865590.78555599996</v>
      </c>
      <c r="AF1479" s="83">
        <v>9113685.4704</v>
      </c>
      <c r="AG1479" s="83">
        <v>491650.25</v>
      </c>
      <c r="AH1479" s="83">
        <v>1209376.8616028901</v>
      </c>
      <c r="AI1479" s="83">
        <v>10434305.9892387</v>
      </c>
      <c r="AJ1479" s="83">
        <v>0</v>
      </c>
      <c r="AK1479" s="83">
        <v>7158860.88735383</v>
      </c>
      <c r="AL1479" s="83">
        <v>0</v>
      </c>
      <c r="AM1479" s="83">
        <v>0</v>
      </c>
      <c r="AN1479" s="83">
        <v>90675971.703231201</v>
      </c>
      <c r="AO1479" s="83">
        <v>42.464247206425497</v>
      </c>
      <c r="AP1479" s="83">
        <v>468.30760573930797</v>
      </c>
    </row>
    <row r="1480" spans="1:42" x14ac:dyDescent="0.2">
      <c r="A1480" s="83" t="s">
        <v>422</v>
      </c>
      <c r="B1480" s="83">
        <v>2032</v>
      </c>
      <c r="C1480" s="83" t="s">
        <v>384</v>
      </c>
      <c r="D1480" s="83" t="s">
        <v>297</v>
      </c>
      <c r="E1480" s="83">
        <v>1141</v>
      </c>
      <c r="F1480" s="83">
        <v>4512</v>
      </c>
      <c r="G1480" s="83">
        <v>0</v>
      </c>
      <c r="H1480" s="83">
        <v>3574.8</v>
      </c>
      <c r="I1480" s="83">
        <v>4825.9366153846004</v>
      </c>
      <c r="J1480" s="83">
        <v>2522.6235000000001</v>
      </c>
      <c r="K1480" s="83">
        <v>286.200999999999</v>
      </c>
      <c r="L1480" s="83">
        <v>7846.6327939098501</v>
      </c>
      <c r="M1480" s="83">
        <v>1172.24818181818</v>
      </c>
      <c r="N1480" s="83">
        <v>0</v>
      </c>
      <c r="O1480" s="83">
        <v>0</v>
      </c>
      <c r="P1480" s="83">
        <v>0.64031070689999903</v>
      </c>
      <c r="Q1480" s="83">
        <v>0</v>
      </c>
      <c r="R1480" s="83">
        <v>2152</v>
      </c>
      <c r="S1480" s="83">
        <v>0</v>
      </c>
      <c r="T1480" s="83">
        <v>161.31200000000001</v>
      </c>
      <c r="U1480" s="83">
        <v>2302.5</v>
      </c>
      <c r="V1480" s="83">
        <v>764.29239713909897</v>
      </c>
      <c r="W1480" s="83">
        <v>531834.19967999996</v>
      </c>
      <c r="X1480" s="83">
        <v>3150718.9439999899</v>
      </c>
      <c r="Y1480" s="83">
        <v>29634540.874039002</v>
      </c>
      <c r="Z1480" s="83">
        <v>0</v>
      </c>
      <c r="AA1480" s="83">
        <v>1541996.3517974201</v>
      </c>
      <c r="AB1480" s="83">
        <v>37114343.281574197</v>
      </c>
      <c r="AC1480" s="83">
        <v>313152.48</v>
      </c>
      <c r="AD1480" s="83">
        <v>0</v>
      </c>
      <c r="AE1480" s="83">
        <v>865590.78555599996</v>
      </c>
      <c r="AF1480" s="83">
        <v>9113685.4704</v>
      </c>
      <c r="AG1480" s="83">
        <v>0</v>
      </c>
      <c r="AH1480" s="83">
        <v>519917.85952821298</v>
      </c>
      <c r="AI1480" s="83">
        <v>10288735.5758332</v>
      </c>
      <c r="AJ1480" s="83">
        <v>0</v>
      </c>
      <c r="AK1480" s="83">
        <v>7505088.9702355796</v>
      </c>
      <c r="AL1480" s="83">
        <v>0</v>
      </c>
      <c r="AM1480" s="83">
        <v>0</v>
      </c>
      <c r="AN1480" s="83">
        <v>100580369.08504</v>
      </c>
      <c r="AO1480" s="83">
        <v>44.549643940623199</v>
      </c>
      <c r="AP1480" s="83">
        <v>442.925834791444</v>
      </c>
    </row>
    <row r="1481" spans="1:42" x14ac:dyDescent="0.2">
      <c r="A1481" s="83" t="s">
        <v>422</v>
      </c>
      <c r="B1481" s="83">
        <v>2034</v>
      </c>
      <c r="C1481" s="83" t="s">
        <v>384</v>
      </c>
      <c r="D1481" s="83" t="s">
        <v>297</v>
      </c>
      <c r="E1481" s="83">
        <v>1141</v>
      </c>
      <c r="F1481" s="83">
        <v>4512</v>
      </c>
      <c r="G1481" s="83">
        <v>0</v>
      </c>
      <c r="H1481" s="83">
        <v>3568.3</v>
      </c>
      <c r="I1481" s="83">
        <v>4825.9366153846004</v>
      </c>
      <c r="J1481" s="83">
        <v>2522.6235000000001</v>
      </c>
      <c r="K1481" s="83">
        <v>286.200999999999</v>
      </c>
      <c r="L1481" s="83">
        <v>7846.6327939098501</v>
      </c>
      <c r="M1481" s="83">
        <v>1616.66</v>
      </c>
      <c r="N1481" s="83">
        <v>0</v>
      </c>
      <c r="O1481" s="83">
        <v>0</v>
      </c>
      <c r="P1481" s="83">
        <v>0.777442382775548</v>
      </c>
      <c r="Q1481" s="83">
        <v>0</v>
      </c>
      <c r="R1481" s="83">
        <v>2152</v>
      </c>
      <c r="S1481" s="83">
        <v>0</v>
      </c>
      <c r="T1481" s="83">
        <v>161.31200000000001</v>
      </c>
      <c r="U1481" s="83">
        <v>2300.3000000000002</v>
      </c>
      <c r="V1481" s="83">
        <v>722.22214059415103</v>
      </c>
      <c r="W1481" s="83">
        <v>531834.19967999996</v>
      </c>
      <c r="X1481" s="83">
        <v>3972205</v>
      </c>
      <c r="Y1481" s="83">
        <v>29468643.936353501</v>
      </c>
      <c r="Z1481" s="83">
        <v>0</v>
      </c>
      <c r="AA1481" s="83">
        <v>2126583.6541800401</v>
      </c>
      <c r="AB1481" s="83">
        <v>36049964.308028497</v>
      </c>
      <c r="AC1481" s="83">
        <v>312583.08</v>
      </c>
      <c r="AD1481" s="83">
        <v>0</v>
      </c>
      <c r="AE1481" s="83">
        <v>865590.78555599996</v>
      </c>
      <c r="AF1481" s="83">
        <v>9113685.4704</v>
      </c>
      <c r="AG1481" s="83">
        <v>0</v>
      </c>
      <c r="AH1481" s="83">
        <v>77910.769116249299</v>
      </c>
      <c r="AI1481" s="83">
        <v>10145544.024624299</v>
      </c>
      <c r="AJ1481" s="83">
        <v>0</v>
      </c>
      <c r="AK1481" s="83">
        <v>7467439.9037197102</v>
      </c>
      <c r="AL1481" s="83">
        <v>0</v>
      </c>
      <c r="AM1481" s="83">
        <v>0</v>
      </c>
      <c r="AN1481" s="83">
        <v>100132707.353799</v>
      </c>
      <c r="AO1481" s="83">
        <v>43.917390158384599</v>
      </c>
      <c r="AP1481" s="83">
        <v>438.59185793520101</v>
      </c>
    </row>
    <row r="1482" spans="1:42" x14ac:dyDescent="0.2">
      <c r="A1482" s="83" t="s">
        <v>422</v>
      </c>
      <c r="B1482" s="83">
        <v>2036</v>
      </c>
      <c r="C1482" s="83" t="s">
        <v>384</v>
      </c>
      <c r="D1482" s="83" t="s">
        <v>297</v>
      </c>
      <c r="E1482" s="83">
        <v>1141</v>
      </c>
      <c r="F1482" s="83">
        <v>4512</v>
      </c>
      <c r="G1482" s="83">
        <v>0</v>
      </c>
      <c r="H1482" s="83">
        <v>3564.6</v>
      </c>
      <c r="I1482" s="83">
        <v>4825.9366153846004</v>
      </c>
      <c r="J1482" s="83">
        <v>2598.6338999999998</v>
      </c>
      <c r="K1482" s="83">
        <v>286.200999999999</v>
      </c>
      <c r="L1482" s="83">
        <v>7901.0359606987204</v>
      </c>
      <c r="M1482" s="83">
        <v>2018.24818181818</v>
      </c>
      <c r="N1482" s="83">
        <v>0</v>
      </c>
      <c r="O1482" s="83">
        <v>0</v>
      </c>
      <c r="P1482" s="83">
        <v>27.093553605115702</v>
      </c>
      <c r="Q1482" s="83">
        <v>0</v>
      </c>
      <c r="R1482" s="83">
        <v>2152</v>
      </c>
      <c r="S1482" s="83">
        <v>0</v>
      </c>
      <c r="T1482" s="83">
        <v>161.31200000000001</v>
      </c>
      <c r="U1482" s="83">
        <v>2268.3000000000002</v>
      </c>
      <c r="V1482" s="83">
        <v>41666.954472791098</v>
      </c>
      <c r="W1482" s="83">
        <v>531834.19967999996</v>
      </c>
      <c r="X1482" s="83">
        <v>3547440</v>
      </c>
      <c r="Y1482" s="83">
        <v>29966432.578226499</v>
      </c>
      <c r="Z1482" s="83">
        <v>0</v>
      </c>
      <c r="AA1482" s="83">
        <v>2654839.9747214201</v>
      </c>
      <c r="AB1482" s="83">
        <v>36292064.158893399</v>
      </c>
      <c r="AC1482" s="83">
        <v>312258.96000000002</v>
      </c>
      <c r="AD1482" s="83">
        <v>0</v>
      </c>
      <c r="AE1482" s="83">
        <v>865590.78555599996</v>
      </c>
      <c r="AF1482" s="83">
        <v>9113685.4704</v>
      </c>
      <c r="AG1482" s="83">
        <v>0</v>
      </c>
      <c r="AH1482" s="83">
        <v>50403.969060932999</v>
      </c>
      <c r="AI1482" s="83">
        <v>10003841.0332912</v>
      </c>
      <c r="AJ1482" s="83">
        <v>0</v>
      </c>
      <c r="AK1482" s="83">
        <v>7728426.1094360799</v>
      </c>
      <c r="AL1482" s="83">
        <v>0</v>
      </c>
      <c r="AM1482" s="83">
        <v>0</v>
      </c>
      <c r="AN1482" s="83">
        <v>101108484.193738</v>
      </c>
      <c r="AO1482" s="83">
        <v>44.516479450241903</v>
      </c>
      <c r="AP1482" s="83">
        <v>440.28431249094598</v>
      </c>
    </row>
    <row r="1483" spans="1:42" x14ac:dyDescent="0.2">
      <c r="A1483" s="83" t="s">
        <v>422</v>
      </c>
      <c r="B1483" s="83">
        <v>2038</v>
      </c>
      <c r="C1483" s="83" t="s">
        <v>384</v>
      </c>
      <c r="D1483" s="83" t="s">
        <v>297</v>
      </c>
      <c r="E1483" s="83">
        <v>1141</v>
      </c>
      <c r="F1483" s="83">
        <v>4252</v>
      </c>
      <c r="G1483" s="83">
        <v>0</v>
      </c>
      <c r="H1483" s="83">
        <v>3564.6</v>
      </c>
      <c r="I1483" s="83">
        <v>4825.9366153846004</v>
      </c>
      <c r="J1483" s="83">
        <v>2632.9454999999998</v>
      </c>
      <c r="K1483" s="83">
        <v>246.601</v>
      </c>
      <c r="L1483" s="83">
        <v>8500.7434106700694</v>
      </c>
      <c r="M1483" s="83">
        <v>2359.9445454545498</v>
      </c>
      <c r="N1483" s="83">
        <v>0</v>
      </c>
      <c r="O1483" s="83">
        <v>0</v>
      </c>
      <c r="P1483" s="83">
        <v>51.072506152239399</v>
      </c>
      <c r="Q1483" s="83">
        <v>0</v>
      </c>
      <c r="R1483" s="83">
        <v>2152</v>
      </c>
      <c r="S1483" s="83">
        <v>0</v>
      </c>
      <c r="T1483" s="83">
        <v>161.31200000000001</v>
      </c>
      <c r="U1483" s="83">
        <v>2264.1</v>
      </c>
      <c r="V1483" s="83">
        <v>88868.917777887196</v>
      </c>
      <c r="W1483" s="83">
        <v>506203.63584</v>
      </c>
      <c r="X1483" s="83">
        <v>3547440</v>
      </c>
      <c r="Y1483" s="83">
        <v>26296482.896848001</v>
      </c>
      <c r="Z1483" s="83">
        <v>0</v>
      </c>
      <c r="AA1483" s="83">
        <v>3104313.5199330598</v>
      </c>
      <c r="AB1483" s="83">
        <v>40647509.444604002</v>
      </c>
      <c r="AC1483" s="83">
        <v>312258.96000000002</v>
      </c>
      <c r="AD1483" s="83">
        <v>0</v>
      </c>
      <c r="AE1483" s="83">
        <v>865590.78555599996</v>
      </c>
      <c r="AF1483" s="83">
        <v>9113685.4704</v>
      </c>
      <c r="AG1483" s="83">
        <v>0</v>
      </c>
      <c r="AH1483" s="83">
        <v>175725.209766949</v>
      </c>
      <c r="AI1483" s="83">
        <v>9864313.7059160396</v>
      </c>
      <c r="AJ1483" s="83">
        <v>0</v>
      </c>
      <c r="AK1483" s="83">
        <v>7989961.2352715302</v>
      </c>
      <c r="AL1483" s="83">
        <v>0</v>
      </c>
      <c r="AM1483" s="83">
        <v>0</v>
      </c>
      <c r="AN1483" s="83">
        <v>102512353.781913</v>
      </c>
      <c r="AO1483" s="83">
        <v>42.202616568531198</v>
      </c>
      <c r="AP1483" s="83">
        <v>411.68322657300098</v>
      </c>
    </row>
    <row r="1484" spans="1:42" x14ac:dyDescent="0.2">
      <c r="A1484" s="83" t="s">
        <v>422</v>
      </c>
      <c r="B1484" s="83">
        <v>2040</v>
      </c>
      <c r="C1484" s="83" t="s">
        <v>384</v>
      </c>
      <c r="D1484" s="83" t="s">
        <v>297</v>
      </c>
      <c r="E1484" s="83">
        <v>1141</v>
      </c>
      <c r="F1484" s="83">
        <v>4252</v>
      </c>
      <c r="G1484" s="83">
        <v>0</v>
      </c>
      <c r="H1484" s="83">
        <v>3564.6</v>
      </c>
      <c r="I1484" s="83">
        <v>4825.9366153846004</v>
      </c>
      <c r="J1484" s="83">
        <v>2707.4007000000001</v>
      </c>
      <c r="K1484" s="83">
        <v>230.30099999999999</v>
      </c>
      <c r="L1484" s="83">
        <v>8637.1774154581399</v>
      </c>
      <c r="M1484" s="83">
        <v>2632.79</v>
      </c>
      <c r="N1484" s="83">
        <v>0</v>
      </c>
      <c r="O1484" s="83">
        <v>0</v>
      </c>
      <c r="P1484" s="83">
        <v>85.517287569852996</v>
      </c>
      <c r="Q1484" s="83">
        <v>0</v>
      </c>
      <c r="R1484" s="83">
        <v>2152</v>
      </c>
      <c r="S1484" s="83">
        <v>0</v>
      </c>
      <c r="T1484" s="83">
        <v>161.31200000000001</v>
      </c>
      <c r="U1484" s="83">
        <v>2257.6</v>
      </c>
      <c r="V1484" s="83">
        <v>120418.042831463</v>
      </c>
      <c r="W1484" s="83">
        <v>506203.63584</v>
      </c>
      <c r="X1484" s="83">
        <v>3190335</v>
      </c>
      <c r="Y1484" s="83">
        <v>25816380.533209998</v>
      </c>
      <c r="Z1484" s="83">
        <v>0</v>
      </c>
      <c r="AA1484" s="83">
        <v>3463219.3404232599</v>
      </c>
      <c r="AB1484" s="83">
        <v>41669385.951330103</v>
      </c>
      <c r="AC1484" s="83">
        <v>312258.96000000002</v>
      </c>
      <c r="AD1484" s="83">
        <v>0</v>
      </c>
      <c r="AE1484" s="83">
        <v>865590.78555599996</v>
      </c>
      <c r="AF1484" s="83">
        <v>9113685.4704</v>
      </c>
      <c r="AG1484" s="83">
        <v>0</v>
      </c>
      <c r="AH1484" s="83">
        <v>12681.835327365499</v>
      </c>
      <c r="AI1484" s="83">
        <v>9726012.8567768503</v>
      </c>
      <c r="AJ1484" s="83">
        <v>0</v>
      </c>
      <c r="AK1484" s="83">
        <v>8333481.1050875196</v>
      </c>
      <c r="AL1484" s="83">
        <v>0</v>
      </c>
      <c r="AM1484" s="83">
        <v>0</v>
      </c>
      <c r="AN1484" s="83">
        <v>103129653.516782</v>
      </c>
      <c r="AO1484" s="83">
        <v>42.066481964712999</v>
      </c>
      <c r="AP1484" s="83">
        <v>407.89899442324099</v>
      </c>
    </row>
    <row r="1485" spans="1:42" x14ac:dyDescent="0.2">
      <c r="A1485" s="83" t="s">
        <v>422</v>
      </c>
      <c r="B1485" s="83">
        <v>2042</v>
      </c>
      <c r="C1485" s="83" t="s">
        <v>384</v>
      </c>
      <c r="D1485" s="83" t="s">
        <v>297</v>
      </c>
      <c r="E1485" s="83">
        <v>1141</v>
      </c>
      <c r="F1485" s="83">
        <v>3904</v>
      </c>
      <c r="G1485" s="83">
        <v>0</v>
      </c>
      <c r="H1485" s="83">
        <v>3500.6</v>
      </c>
      <c r="I1485" s="83">
        <v>4825.9366153846004</v>
      </c>
      <c r="J1485" s="83">
        <v>2934.4965999999999</v>
      </c>
      <c r="K1485" s="83">
        <v>189.101</v>
      </c>
      <c r="L1485" s="83">
        <v>8772.2363819901893</v>
      </c>
      <c r="M1485" s="83">
        <v>2864.52181818182</v>
      </c>
      <c r="N1485" s="83">
        <v>0</v>
      </c>
      <c r="O1485" s="83">
        <v>0</v>
      </c>
      <c r="P1485" s="83">
        <v>316.688871831798</v>
      </c>
      <c r="Q1485" s="83">
        <v>0</v>
      </c>
      <c r="R1485" s="83">
        <v>2152</v>
      </c>
      <c r="S1485" s="83">
        <v>0</v>
      </c>
      <c r="T1485" s="83">
        <v>161.31200000000001</v>
      </c>
      <c r="U1485" s="83">
        <v>2257.6</v>
      </c>
      <c r="V1485" s="83">
        <v>503464.35083961999</v>
      </c>
      <c r="W1485" s="83">
        <v>491557.59935999999</v>
      </c>
      <c r="X1485" s="83">
        <v>3190335</v>
      </c>
      <c r="Y1485" s="83">
        <v>24535254.024437599</v>
      </c>
      <c r="Z1485" s="83">
        <v>0</v>
      </c>
      <c r="AA1485" s="83">
        <v>3768043.5438419599</v>
      </c>
      <c r="AB1485" s="83">
        <v>42423038.564522699</v>
      </c>
      <c r="AC1485" s="83">
        <v>306652.56</v>
      </c>
      <c r="AD1485" s="83">
        <v>0</v>
      </c>
      <c r="AE1485" s="83">
        <v>865590.78555599996</v>
      </c>
      <c r="AF1485" s="83">
        <v>9113685.4704</v>
      </c>
      <c r="AG1485" s="83">
        <v>0</v>
      </c>
      <c r="AH1485" s="83">
        <v>170401.39996383499</v>
      </c>
      <c r="AI1485" s="83">
        <v>9582874.2904035207</v>
      </c>
      <c r="AJ1485" s="83">
        <v>0</v>
      </c>
      <c r="AK1485" s="83">
        <v>9975078.4355315305</v>
      </c>
      <c r="AL1485" s="83">
        <v>0</v>
      </c>
      <c r="AM1485" s="83">
        <v>0</v>
      </c>
      <c r="AN1485" s="83">
        <v>104925976.024856</v>
      </c>
      <c r="AO1485" s="83">
        <v>40.941832320804998</v>
      </c>
      <c r="AP1485" s="83">
        <v>390.19729786555303</v>
      </c>
    </row>
    <row r="1486" spans="1:42" x14ac:dyDescent="0.2">
      <c r="A1486" s="83" t="s">
        <v>422</v>
      </c>
      <c r="B1486" s="83">
        <v>2044</v>
      </c>
      <c r="C1486" s="83" t="s">
        <v>384</v>
      </c>
      <c r="D1486" s="83" t="s">
        <v>297</v>
      </c>
      <c r="E1486" s="83">
        <v>1141</v>
      </c>
      <c r="F1486" s="83">
        <v>3904</v>
      </c>
      <c r="G1486" s="83">
        <v>0</v>
      </c>
      <c r="H1486" s="83">
        <v>3484.1</v>
      </c>
      <c r="I1486" s="83">
        <v>4825.9366153846004</v>
      </c>
      <c r="J1486" s="83">
        <v>2770.5965999999999</v>
      </c>
      <c r="K1486" s="83">
        <v>139.101</v>
      </c>
      <c r="L1486" s="83">
        <v>9236.3696111722493</v>
      </c>
      <c r="M1486" s="83">
        <v>3014.3</v>
      </c>
      <c r="N1486" s="83">
        <v>0</v>
      </c>
      <c r="O1486" s="83">
        <v>0</v>
      </c>
      <c r="P1486" s="83">
        <v>370.93680733304802</v>
      </c>
      <c r="Q1486" s="83">
        <v>0</v>
      </c>
      <c r="R1486" s="83">
        <v>2152</v>
      </c>
      <c r="S1486" s="83">
        <v>0</v>
      </c>
      <c r="T1486" s="83">
        <v>161.31200000000001</v>
      </c>
      <c r="U1486" s="83">
        <v>2256.6</v>
      </c>
      <c r="V1486" s="83">
        <v>596479.84274468001</v>
      </c>
      <c r="W1486" s="83">
        <v>436634.96255999902</v>
      </c>
      <c r="X1486" s="83">
        <v>3190335</v>
      </c>
      <c r="Y1486" s="83">
        <v>25486685.419000201</v>
      </c>
      <c r="Z1486" s="83">
        <v>0</v>
      </c>
      <c r="AA1486" s="83">
        <v>3965064.4593141899</v>
      </c>
      <c r="AB1486" s="83">
        <v>44833661.926935501</v>
      </c>
      <c r="AC1486" s="83">
        <v>305207.15999999997</v>
      </c>
      <c r="AD1486" s="83">
        <v>0</v>
      </c>
      <c r="AE1486" s="83">
        <v>865590.78555599996</v>
      </c>
      <c r="AF1486" s="83">
        <v>9113685.4704</v>
      </c>
      <c r="AG1486" s="83">
        <v>0</v>
      </c>
      <c r="AH1486" s="83">
        <v>41862.583186309799</v>
      </c>
      <c r="AI1486" s="83">
        <v>9456755.1219744701</v>
      </c>
      <c r="AJ1486" s="83">
        <v>0</v>
      </c>
      <c r="AK1486" s="83">
        <v>9893020.1928372197</v>
      </c>
      <c r="AL1486" s="83">
        <v>0</v>
      </c>
      <c r="AM1486" s="83">
        <v>0</v>
      </c>
      <c r="AN1486" s="83">
        <v>108184982.92450801</v>
      </c>
      <c r="AO1486" s="83">
        <v>42.764858901430202</v>
      </c>
      <c r="AP1486" s="83">
        <v>395.29385452019102</v>
      </c>
    </row>
    <row r="1487" spans="1:42" x14ac:dyDescent="0.2">
      <c r="A1487" s="83" t="s">
        <v>422</v>
      </c>
      <c r="B1487" s="83">
        <v>2046</v>
      </c>
      <c r="C1487" s="83" t="s">
        <v>384</v>
      </c>
      <c r="D1487" s="83" t="s">
        <v>297</v>
      </c>
      <c r="E1487" s="83">
        <v>1141</v>
      </c>
      <c r="F1487" s="83">
        <v>3089.9380000000001</v>
      </c>
      <c r="G1487" s="83">
        <v>0</v>
      </c>
      <c r="H1487" s="83">
        <v>3481.3</v>
      </c>
      <c r="I1487" s="83">
        <v>4819.0366153846098</v>
      </c>
      <c r="J1487" s="83">
        <v>3535.4016999999999</v>
      </c>
      <c r="K1487" s="83">
        <v>79.400000000000006</v>
      </c>
      <c r="L1487" s="83">
        <v>9944.1022648278795</v>
      </c>
      <c r="M1487" s="83">
        <v>3275.77909090909</v>
      </c>
      <c r="N1487" s="83">
        <v>0</v>
      </c>
      <c r="O1487" s="83">
        <v>0</v>
      </c>
      <c r="P1487" s="83">
        <v>529.67099136815898</v>
      </c>
      <c r="Q1487" s="83">
        <v>0</v>
      </c>
      <c r="R1487" s="83">
        <v>2152</v>
      </c>
      <c r="S1487" s="83">
        <v>0</v>
      </c>
      <c r="T1487" s="83">
        <v>161.31200000000001</v>
      </c>
      <c r="U1487" s="83">
        <v>2255.3000000000002</v>
      </c>
      <c r="V1487" s="83">
        <v>793460.47831534804</v>
      </c>
      <c r="W1487" s="83">
        <v>323585.86848</v>
      </c>
      <c r="X1487" s="83">
        <v>3190335</v>
      </c>
      <c r="Y1487" s="83">
        <v>19741118.4412123</v>
      </c>
      <c r="Z1487" s="83">
        <v>0</v>
      </c>
      <c r="AA1487" s="83">
        <v>4309018.7605507802</v>
      </c>
      <c r="AB1487" s="83">
        <v>49620369.5034431</v>
      </c>
      <c r="AC1487" s="83">
        <v>304961.88</v>
      </c>
      <c r="AD1487" s="83">
        <v>0</v>
      </c>
      <c r="AE1487" s="83">
        <v>865590.78555599996</v>
      </c>
      <c r="AF1487" s="83">
        <v>9113685.4704</v>
      </c>
      <c r="AG1487" s="83">
        <v>0</v>
      </c>
      <c r="AH1487" s="83">
        <v>68356.008962653199</v>
      </c>
      <c r="AI1487" s="83">
        <v>9309145.8862229995</v>
      </c>
      <c r="AJ1487" s="83">
        <v>0</v>
      </c>
      <c r="AK1487" s="83">
        <v>12879389.4754267</v>
      </c>
      <c r="AL1487" s="83">
        <v>0</v>
      </c>
      <c r="AM1487" s="83">
        <v>0</v>
      </c>
      <c r="AN1487" s="83">
        <v>110519017.55857</v>
      </c>
      <c r="AO1487" s="83">
        <v>38.513055057653901</v>
      </c>
      <c r="AP1487" s="83">
        <v>348.47446085234799</v>
      </c>
    </row>
    <row r="1488" spans="1:42" x14ac:dyDescent="0.2">
      <c r="A1488" s="83" t="s">
        <v>422</v>
      </c>
      <c r="B1488" s="83">
        <v>2048</v>
      </c>
      <c r="C1488" s="83" t="s">
        <v>384</v>
      </c>
      <c r="D1488" s="83" t="s">
        <v>297</v>
      </c>
      <c r="E1488" s="83">
        <v>0</v>
      </c>
      <c r="F1488" s="83">
        <v>1543.9379999999901</v>
      </c>
      <c r="G1488" s="83">
        <v>0</v>
      </c>
      <c r="H1488" s="83">
        <v>3481.3</v>
      </c>
      <c r="I1488" s="83">
        <v>4734.33661538461</v>
      </c>
      <c r="J1488" s="83">
        <v>7089.9173999999903</v>
      </c>
      <c r="K1488" s="83">
        <v>72.2</v>
      </c>
      <c r="L1488" s="83">
        <v>11160.7940850333</v>
      </c>
      <c r="M1488" s="83">
        <v>3531.62</v>
      </c>
      <c r="N1488" s="83">
        <v>0</v>
      </c>
      <c r="O1488" s="83">
        <v>0</v>
      </c>
      <c r="P1488" s="83">
        <v>1134.7727548344401</v>
      </c>
      <c r="Q1488" s="83">
        <v>0</v>
      </c>
      <c r="R1488" s="83">
        <v>2152</v>
      </c>
      <c r="S1488" s="83">
        <v>0</v>
      </c>
      <c r="T1488" s="83">
        <v>161.31200000000001</v>
      </c>
      <c r="U1488" s="83">
        <v>2255.3000000000002</v>
      </c>
      <c r="V1488" s="83">
        <v>1979130.1947567801</v>
      </c>
      <c r="W1488" s="83">
        <v>290632.28639999998</v>
      </c>
      <c r="X1488" s="83">
        <v>3190335</v>
      </c>
      <c r="Y1488" s="83">
        <v>8776693.5004123095</v>
      </c>
      <c r="Z1488" s="83">
        <v>0</v>
      </c>
      <c r="AA1488" s="83">
        <v>4630527.0513686799</v>
      </c>
      <c r="AB1488" s="83">
        <v>58918924.934233099</v>
      </c>
      <c r="AC1488" s="83">
        <v>304961.88</v>
      </c>
      <c r="AD1488" s="83">
        <v>0</v>
      </c>
      <c r="AE1488" s="83">
        <v>865590.78555599996</v>
      </c>
      <c r="AF1488" s="83">
        <v>0</v>
      </c>
      <c r="AG1488" s="83">
        <v>0</v>
      </c>
      <c r="AH1488" s="83">
        <v>825594.29710988398</v>
      </c>
      <c r="AI1488" s="83">
        <v>9043409.2481607106</v>
      </c>
      <c r="AJ1488" s="83">
        <v>0</v>
      </c>
      <c r="AK1488" s="83">
        <v>26485980.762392301</v>
      </c>
      <c r="AL1488" s="83">
        <v>0</v>
      </c>
      <c r="AM1488" s="83">
        <v>0</v>
      </c>
      <c r="AN1488" s="83">
        <v>115311779.94038901</v>
      </c>
      <c r="AO1488" s="83">
        <v>30.442283240694</v>
      </c>
      <c r="AP1488" s="83">
        <v>263.99976876977399</v>
      </c>
    </row>
    <row r="1489" spans="1:42" x14ac:dyDescent="0.2">
      <c r="A1489" s="83" t="s">
        <v>422</v>
      </c>
      <c r="B1489" s="83">
        <v>2050</v>
      </c>
      <c r="C1489" s="83" t="s">
        <v>384</v>
      </c>
      <c r="D1489" s="83" t="s">
        <v>297</v>
      </c>
      <c r="E1489" s="83">
        <v>0</v>
      </c>
      <c r="F1489" s="83">
        <v>781.93799999999999</v>
      </c>
      <c r="G1489" s="83">
        <v>0</v>
      </c>
      <c r="H1489" s="83">
        <v>4587.7901814801698</v>
      </c>
      <c r="I1489" s="83">
        <v>4765.7366153846096</v>
      </c>
      <c r="J1489" s="83">
        <v>6610.0173999999897</v>
      </c>
      <c r="K1489" s="83">
        <v>71.400000000000006</v>
      </c>
      <c r="L1489" s="83">
        <v>10935.4271950781</v>
      </c>
      <c r="M1489" s="83">
        <v>3734.8872727272701</v>
      </c>
      <c r="N1489" s="83">
        <v>0</v>
      </c>
      <c r="O1489" s="83">
        <v>0</v>
      </c>
      <c r="P1489" s="83">
        <v>1149.70672228173</v>
      </c>
      <c r="Q1489" s="83">
        <v>0</v>
      </c>
      <c r="R1489" s="83">
        <v>2152</v>
      </c>
      <c r="S1489" s="83">
        <v>0</v>
      </c>
      <c r="T1489" s="83">
        <v>161.31200000000001</v>
      </c>
      <c r="U1489" s="83">
        <v>1646.8</v>
      </c>
      <c r="V1489" s="83">
        <v>843441.99370969599</v>
      </c>
      <c r="W1489" s="83">
        <v>286970.77727999998</v>
      </c>
      <c r="X1489" s="83">
        <v>3190335</v>
      </c>
      <c r="Y1489" s="83">
        <v>3372494.4028123198</v>
      </c>
      <c r="Z1489" s="83">
        <v>0</v>
      </c>
      <c r="AA1489" s="83">
        <v>4912937.9241070403</v>
      </c>
      <c r="AB1489" s="83">
        <v>69008690.288103804</v>
      </c>
      <c r="AC1489" s="83">
        <v>401890.41989766201</v>
      </c>
      <c r="AD1489" s="83">
        <v>0</v>
      </c>
      <c r="AE1489" s="83">
        <v>865590.78555599996</v>
      </c>
      <c r="AF1489" s="83">
        <v>0</v>
      </c>
      <c r="AG1489" s="83">
        <v>0</v>
      </c>
      <c r="AH1489" s="83">
        <v>21167.504047140599</v>
      </c>
      <c r="AI1489" s="83">
        <v>9017227.7856584005</v>
      </c>
      <c r="AJ1489" s="83">
        <v>0</v>
      </c>
      <c r="AK1489" s="83">
        <v>25329350.732879601</v>
      </c>
      <c r="AL1489" s="83">
        <v>0</v>
      </c>
      <c r="AM1489" s="83">
        <v>0</v>
      </c>
      <c r="AN1489" s="83">
        <v>117250097.614051</v>
      </c>
      <c r="AO1489" s="83">
        <v>28.500047420272299</v>
      </c>
      <c r="AP1489" s="83">
        <v>243.070564547289</v>
      </c>
    </row>
    <row r="1490" spans="1:42" x14ac:dyDescent="0.2">
      <c r="A1490" s="83" t="s">
        <v>423</v>
      </c>
      <c r="B1490" s="83">
        <v>2020</v>
      </c>
      <c r="C1490" s="83" t="s">
        <v>384</v>
      </c>
      <c r="D1490" s="83" t="s">
        <v>297</v>
      </c>
      <c r="E1490" s="83">
        <v>2981.2</v>
      </c>
      <c r="F1490" s="83">
        <v>0</v>
      </c>
      <c r="G1490" s="83">
        <v>0</v>
      </c>
      <c r="H1490" s="83">
        <v>78</v>
      </c>
      <c r="I1490" s="83">
        <v>5.6</v>
      </c>
      <c r="J1490" s="83">
        <v>0</v>
      </c>
      <c r="K1490" s="83">
        <v>7.8</v>
      </c>
      <c r="L1490" s="83">
        <v>1055.5</v>
      </c>
      <c r="M1490" s="83">
        <v>4.4063636363636398</v>
      </c>
      <c r="N1490" s="83">
        <v>0</v>
      </c>
      <c r="O1490" s="83">
        <v>0</v>
      </c>
      <c r="P1490" s="83">
        <v>2</v>
      </c>
      <c r="Q1490" s="83">
        <v>0</v>
      </c>
      <c r="R1490" s="83">
        <v>0</v>
      </c>
      <c r="S1490" s="83">
        <v>0</v>
      </c>
      <c r="T1490" s="83">
        <v>8.6980000000000004</v>
      </c>
      <c r="U1490" s="83">
        <v>0</v>
      </c>
      <c r="V1490" s="83">
        <v>0</v>
      </c>
      <c r="W1490" s="83">
        <v>35699.713920000002</v>
      </c>
      <c r="X1490" s="83">
        <v>0</v>
      </c>
      <c r="Y1490" s="83">
        <v>0</v>
      </c>
      <c r="Z1490" s="83">
        <v>0</v>
      </c>
      <c r="AA1490" s="83">
        <v>5756.3626829699997</v>
      </c>
      <c r="AB1490" s="83">
        <v>7879729.7063294696</v>
      </c>
      <c r="AC1490" s="83">
        <v>58247.601753472598</v>
      </c>
      <c r="AD1490" s="83">
        <v>0</v>
      </c>
      <c r="AE1490" s="83">
        <v>86480.953989600006</v>
      </c>
      <c r="AF1490" s="83">
        <v>23812199.05728</v>
      </c>
      <c r="AG1490" s="83">
        <v>0</v>
      </c>
      <c r="AH1490" s="83">
        <v>0</v>
      </c>
      <c r="AI1490" s="83">
        <v>11813.736458203701</v>
      </c>
      <c r="AJ1490" s="83">
        <v>0</v>
      </c>
      <c r="AK1490" s="83">
        <v>0</v>
      </c>
      <c r="AL1490" s="83">
        <v>0</v>
      </c>
      <c r="AM1490" s="83">
        <v>0</v>
      </c>
      <c r="AN1490" s="83">
        <v>31889927.1324137</v>
      </c>
      <c r="AO1490" s="83">
        <v>3.1915931485009401</v>
      </c>
      <c r="AP1490" s="83">
        <v>100.081544095374</v>
      </c>
    </row>
    <row r="1491" spans="1:42" x14ac:dyDescent="0.2">
      <c r="A1491" s="83" t="s">
        <v>423</v>
      </c>
      <c r="B1491" s="83">
        <v>2022</v>
      </c>
      <c r="C1491" s="83" t="s">
        <v>384</v>
      </c>
      <c r="D1491" s="83" t="s">
        <v>297</v>
      </c>
      <c r="E1491" s="83">
        <v>2177</v>
      </c>
      <c r="F1491" s="83">
        <v>0</v>
      </c>
      <c r="G1491" s="83">
        <v>0</v>
      </c>
      <c r="H1491" s="83">
        <v>78</v>
      </c>
      <c r="I1491" s="83">
        <v>5.6</v>
      </c>
      <c r="J1491" s="83">
        <v>0</v>
      </c>
      <c r="K1491" s="83">
        <v>7.8</v>
      </c>
      <c r="L1491" s="83">
        <v>1055.5</v>
      </c>
      <c r="M1491" s="83">
        <v>5.8718181818181803</v>
      </c>
      <c r="N1491" s="83">
        <v>0</v>
      </c>
      <c r="O1491" s="83">
        <v>0</v>
      </c>
      <c r="P1491" s="83">
        <v>4.7780051341222904</v>
      </c>
      <c r="Q1491" s="83">
        <v>0</v>
      </c>
      <c r="R1491" s="83">
        <v>0</v>
      </c>
      <c r="S1491" s="83">
        <v>0</v>
      </c>
      <c r="T1491" s="83">
        <v>8.6980000000000004</v>
      </c>
      <c r="U1491" s="83">
        <v>0</v>
      </c>
      <c r="V1491" s="83">
        <v>0</v>
      </c>
      <c r="W1491" s="83">
        <v>35699.713920000002</v>
      </c>
      <c r="X1491" s="83">
        <v>0</v>
      </c>
      <c r="Y1491" s="83">
        <v>0</v>
      </c>
      <c r="Z1491" s="83">
        <v>0</v>
      </c>
      <c r="AA1491" s="83">
        <v>7670.7956610900001</v>
      </c>
      <c r="AB1491" s="83">
        <v>7879986.1701073302</v>
      </c>
      <c r="AC1491" s="83">
        <v>52689.729297472601</v>
      </c>
      <c r="AD1491" s="83">
        <v>0</v>
      </c>
      <c r="AE1491" s="83">
        <v>86480.953989600006</v>
      </c>
      <c r="AF1491" s="83">
        <v>17388688.228799999</v>
      </c>
      <c r="AG1491" s="83">
        <v>0</v>
      </c>
      <c r="AH1491" s="83">
        <v>0</v>
      </c>
      <c r="AI1491" s="83">
        <v>11648.4923814459</v>
      </c>
      <c r="AJ1491" s="83">
        <v>0</v>
      </c>
      <c r="AK1491" s="83">
        <v>0</v>
      </c>
      <c r="AL1491" s="83">
        <v>0</v>
      </c>
      <c r="AM1491" s="83">
        <v>0</v>
      </c>
      <c r="AN1491" s="83">
        <v>25462864.084156901</v>
      </c>
      <c r="AO1491" s="83">
        <v>3.1866901471431901</v>
      </c>
      <c r="AP1491" s="83">
        <v>125.150499040913</v>
      </c>
    </row>
    <row r="1492" spans="1:42" x14ac:dyDescent="0.2">
      <c r="A1492" s="83" t="s">
        <v>423</v>
      </c>
      <c r="B1492" s="83">
        <v>2024</v>
      </c>
      <c r="C1492" s="83" t="s">
        <v>384</v>
      </c>
      <c r="D1492" s="83" t="s">
        <v>297</v>
      </c>
      <c r="E1492" s="83">
        <v>2177</v>
      </c>
      <c r="F1492" s="83">
        <v>0</v>
      </c>
      <c r="G1492" s="83">
        <v>0</v>
      </c>
      <c r="H1492" s="83">
        <v>78</v>
      </c>
      <c r="I1492" s="83">
        <v>5.6</v>
      </c>
      <c r="J1492" s="83">
        <v>0</v>
      </c>
      <c r="K1492" s="83">
        <v>7.8</v>
      </c>
      <c r="L1492" s="83">
        <v>1055.5</v>
      </c>
      <c r="M1492" s="83">
        <v>8.4418181818181797</v>
      </c>
      <c r="N1492" s="83">
        <v>0</v>
      </c>
      <c r="O1492" s="83">
        <v>0</v>
      </c>
      <c r="P1492" s="83">
        <v>10.2133947869096</v>
      </c>
      <c r="Q1492" s="83">
        <v>0</v>
      </c>
      <c r="R1492" s="83">
        <v>0</v>
      </c>
      <c r="S1492" s="83">
        <v>0</v>
      </c>
      <c r="T1492" s="83">
        <v>8.6980000000000004</v>
      </c>
      <c r="U1492" s="83">
        <v>0</v>
      </c>
      <c r="V1492" s="83">
        <v>0</v>
      </c>
      <c r="W1492" s="83">
        <v>35699.713920000002</v>
      </c>
      <c r="X1492" s="83">
        <v>0</v>
      </c>
      <c r="Y1492" s="83">
        <v>0</v>
      </c>
      <c r="Z1492" s="83">
        <v>0</v>
      </c>
      <c r="AA1492" s="83">
        <v>11028.17905386</v>
      </c>
      <c r="AB1492" s="83">
        <v>7884465.5050792601</v>
      </c>
      <c r="AC1492" s="83">
        <v>46743.697018870298</v>
      </c>
      <c r="AD1492" s="83">
        <v>0</v>
      </c>
      <c r="AE1492" s="83">
        <v>86480.953989600006</v>
      </c>
      <c r="AF1492" s="83">
        <v>17388688.228799999</v>
      </c>
      <c r="AG1492" s="83">
        <v>0</v>
      </c>
      <c r="AH1492" s="83">
        <v>0</v>
      </c>
      <c r="AI1492" s="83">
        <v>11486.8933946166</v>
      </c>
      <c r="AJ1492" s="83">
        <v>0</v>
      </c>
      <c r="AK1492" s="83">
        <v>0</v>
      </c>
      <c r="AL1492" s="83">
        <v>0</v>
      </c>
      <c r="AM1492" s="83">
        <v>0</v>
      </c>
      <c r="AN1492" s="83">
        <v>25464593.171256199</v>
      </c>
      <c r="AO1492" s="83">
        <v>3.1834299426360202</v>
      </c>
      <c r="AP1492" s="83">
        <v>125.01397219372799</v>
      </c>
    </row>
    <row r="1493" spans="1:42" x14ac:dyDescent="0.2">
      <c r="A1493" s="83" t="s">
        <v>423</v>
      </c>
      <c r="B1493" s="83">
        <v>2026</v>
      </c>
      <c r="C1493" s="83" t="s">
        <v>384</v>
      </c>
      <c r="D1493" s="83" t="s">
        <v>297</v>
      </c>
      <c r="E1493" s="83">
        <v>2177</v>
      </c>
      <c r="F1493" s="83">
        <v>0</v>
      </c>
      <c r="G1493" s="83">
        <v>0</v>
      </c>
      <c r="H1493" s="83">
        <v>78</v>
      </c>
      <c r="I1493" s="83">
        <v>5.6</v>
      </c>
      <c r="J1493" s="83">
        <v>0</v>
      </c>
      <c r="K1493" s="83">
        <v>7.8</v>
      </c>
      <c r="L1493" s="83">
        <v>1055.5</v>
      </c>
      <c r="M1493" s="83">
        <v>13.7009090909091</v>
      </c>
      <c r="N1493" s="83">
        <v>0</v>
      </c>
      <c r="O1493" s="83">
        <v>0</v>
      </c>
      <c r="P1493" s="83">
        <v>11.7772447345681</v>
      </c>
      <c r="Q1493" s="83">
        <v>0</v>
      </c>
      <c r="R1493" s="83">
        <v>0</v>
      </c>
      <c r="S1493" s="83">
        <v>0</v>
      </c>
      <c r="T1493" s="83">
        <v>8.6980000000000004</v>
      </c>
      <c r="U1493" s="83">
        <v>0</v>
      </c>
      <c r="V1493" s="83">
        <v>0</v>
      </c>
      <c r="W1493" s="83">
        <v>35699.713920000002</v>
      </c>
      <c r="X1493" s="83">
        <v>0</v>
      </c>
      <c r="Y1493" s="83">
        <v>0</v>
      </c>
      <c r="Z1493" s="83">
        <v>0</v>
      </c>
      <c r="AA1493" s="83">
        <v>17898.523209210001</v>
      </c>
      <c r="AB1493" s="83">
        <v>7706601.5695051104</v>
      </c>
      <c r="AC1493" s="83">
        <v>13494.1867555464</v>
      </c>
      <c r="AD1493" s="83">
        <v>0</v>
      </c>
      <c r="AE1493" s="83">
        <v>86480.953989600006</v>
      </c>
      <c r="AF1493" s="83">
        <v>17388688.228799999</v>
      </c>
      <c r="AG1493" s="83">
        <v>0</v>
      </c>
      <c r="AH1493" s="83">
        <v>0</v>
      </c>
      <c r="AI1493" s="83">
        <v>11326.5094377635</v>
      </c>
      <c r="AJ1493" s="83">
        <v>0</v>
      </c>
      <c r="AK1493" s="83">
        <v>0</v>
      </c>
      <c r="AL1493" s="83">
        <v>0</v>
      </c>
      <c r="AM1493" s="83">
        <v>0</v>
      </c>
      <c r="AN1493" s="83">
        <v>25260189.685617201</v>
      </c>
      <c r="AO1493" s="83">
        <v>3.08602222178054</v>
      </c>
      <c r="AP1493" s="83">
        <v>122.169400158451</v>
      </c>
    </row>
    <row r="1494" spans="1:42" x14ac:dyDescent="0.2">
      <c r="A1494" s="83" t="s">
        <v>423</v>
      </c>
      <c r="B1494" s="83">
        <v>2028</v>
      </c>
      <c r="C1494" s="83" t="s">
        <v>384</v>
      </c>
      <c r="D1494" s="83" t="s">
        <v>297</v>
      </c>
      <c r="E1494" s="83">
        <v>2177</v>
      </c>
      <c r="F1494" s="83">
        <v>0</v>
      </c>
      <c r="G1494" s="83">
        <v>0</v>
      </c>
      <c r="H1494" s="83">
        <v>78</v>
      </c>
      <c r="I1494" s="83">
        <v>462.08950420507</v>
      </c>
      <c r="J1494" s="83">
        <v>0</v>
      </c>
      <c r="K1494" s="83">
        <v>7.8</v>
      </c>
      <c r="L1494" s="83">
        <v>1055.5</v>
      </c>
      <c r="M1494" s="83">
        <v>23.690909090909098</v>
      </c>
      <c r="N1494" s="83">
        <v>0</v>
      </c>
      <c r="O1494" s="83">
        <v>0</v>
      </c>
      <c r="P1494" s="83">
        <v>13.1284095934784</v>
      </c>
      <c r="Q1494" s="83">
        <v>0</v>
      </c>
      <c r="R1494" s="83">
        <v>0</v>
      </c>
      <c r="S1494" s="83">
        <v>0</v>
      </c>
      <c r="T1494" s="83">
        <v>8.6980000000000004</v>
      </c>
      <c r="U1494" s="83">
        <v>0</v>
      </c>
      <c r="V1494" s="83">
        <v>584.080760073394</v>
      </c>
      <c r="W1494" s="83">
        <v>35699.713920000002</v>
      </c>
      <c r="X1494" s="83">
        <v>0</v>
      </c>
      <c r="Y1494" s="83">
        <v>0</v>
      </c>
      <c r="Z1494" s="83">
        <v>0</v>
      </c>
      <c r="AA1494" s="83">
        <v>30949.2080705999</v>
      </c>
      <c r="AB1494" s="83">
        <v>7698748.6017197203</v>
      </c>
      <c r="AC1494" s="83">
        <v>25228.3939141095</v>
      </c>
      <c r="AD1494" s="83">
        <v>0</v>
      </c>
      <c r="AE1494" s="83">
        <v>86480.953989600006</v>
      </c>
      <c r="AF1494" s="83">
        <v>17388688.228799999</v>
      </c>
      <c r="AG1494" s="83">
        <v>0</v>
      </c>
      <c r="AH1494" s="83">
        <v>0</v>
      </c>
      <c r="AI1494" s="83">
        <v>998546.40222384105</v>
      </c>
      <c r="AJ1494" s="83">
        <v>0</v>
      </c>
      <c r="AK1494" s="83">
        <v>0</v>
      </c>
      <c r="AL1494" s="83">
        <v>0</v>
      </c>
      <c r="AM1494" s="83">
        <v>0</v>
      </c>
      <c r="AN1494" s="83">
        <v>26264925.583397899</v>
      </c>
      <c r="AO1494" s="83">
        <v>3.0922199291666699</v>
      </c>
      <c r="AP1494" s="83">
        <v>117.731912826026</v>
      </c>
    </row>
    <row r="1495" spans="1:42" x14ac:dyDescent="0.2">
      <c r="A1495" s="83" t="s">
        <v>423</v>
      </c>
      <c r="B1495" s="83">
        <v>2030</v>
      </c>
      <c r="C1495" s="83" t="s">
        <v>384</v>
      </c>
      <c r="D1495" s="83" t="s">
        <v>297</v>
      </c>
      <c r="E1495" s="83">
        <v>2177</v>
      </c>
      <c r="F1495" s="83">
        <v>0</v>
      </c>
      <c r="G1495" s="83">
        <v>0</v>
      </c>
      <c r="H1495" s="83">
        <v>78</v>
      </c>
      <c r="I1495" s="83">
        <v>9466.7911604218298</v>
      </c>
      <c r="J1495" s="83">
        <v>0</v>
      </c>
      <c r="K1495" s="83">
        <v>7.8</v>
      </c>
      <c r="L1495" s="83">
        <v>1055.5</v>
      </c>
      <c r="M1495" s="83">
        <v>40.142727272727299</v>
      </c>
      <c r="N1495" s="83">
        <v>0</v>
      </c>
      <c r="O1495" s="83">
        <v>0</v>
      </c>
      <c r="P1495" s="83">
        <v>96.973801476053893</v>
      </c>
      <c r="Q1495" s="83">
        <v>0</v>
      </c>
      <c r="R1495" s="83">
        <v>0</v>
      </c>
      <c r="S1495" s="83">
        <v>0</v>
      </c>
      <c r="T1495" s="83">
        <v>8.6980000000000004</v>
      </c>
      <c r="U1495" s="83">
        <v>0</v>
      </c>
      <c r="V1495" s="83">
        <v>888.03920000000005</v>
      </c>
      <c r="W1495" s="83">
        <v>35699.713920000002</v>
      </c>
      <c r="X1495" s="83">
        <v>0</v>
      </c>
      <c r="Y1495" s="83">
        <v>0</v>
      </c>
      <c r="Z1495" s="83">
        <v>0</v>
      </c>
      <c r="AA1495" s="83">
        <v>52441.449761069998</v>
      </c>
      <c r="AB1495" s="83">
        <v>5340756.1765189003</v>
      </c>
      <c r="AC1495" s="83">
        <v>34880.963610389597</v>
      </c>
      <c r="AD1495" s="83">
        <v>0</v>
      </c>
      <c r="AE1495" s="83">
        <v>86480.953989600006</v>
      </c>
      <c r="AF1495" s="83">
        <v>17388688.228799999</v>
      </c>
      <c r="AG1495" s="83">
        <v>0</v>
      </c>
      <c r="AH1495" s="83">
        <v>0</v>
      </c>
      <c r="AI1495" s="83">
        <v>21135002.788284998</v>
      </c>
      <c r="AJ1495" s="83">
        <v>0</v>
      </c>
      <c r="AK1495" s="83">
        <v>0</v>
      </c>
      <c r="AL1495" s="83">
        <v>0</v>
      </c>
      <c r="AM1495" s="83">
        <v>0</v>
      </c>
      <c r="AN1495" s="83">
        <v>44074838.314084902</v>
      </c>
      <c r="AO1495" s="83">
        <v>2.1590566749340199</v>
      </c>
      <c r="AP1495" s="83">
        <v>48.986150772651797</v>
      </c>
    </row>
    <row r="1496" spans="1:42" x14ac:dyDescent="0.2">
      <c r="A1496" s="83" t="s">
        <v>423</v>
      </c>
      <c r="B1496" s="83">
        <v>2032</v>
      </c>
      <c r="C1496" s="83" t="s">
        <v>384</v>
      </c>
      <c r="D1496" s="83" t="s">
        <v>297</v>
      </c>
      <c r="E1496" s="83">
        <v>2177</v>
      </c>
      <c r="F1496" s="83">
        <v>0</v>
      </c>
      <c r="G1496" s="83">
        <v>0</v>
      </c>
      <c r="H1496" s="83">
        <v>72</v>
      </c>
      <c r="I1496" s="83">
        <v>9466.7911604218298</v>
      </c>
      <c r="J1496" s="83">
        <v>0</v>
      </c>
      <c r="K1496" s="83">
        <v>7.8</v>
      </c>
      <c r="L1496" s="83">
        <v>1055.5</v>
      </c>
      <c r="M1496" s="83">
        <v>59.539090909090902</v>
      </c>
      <c r="N1496" s="83">
        <v>0</v>
      </c>
      <c r="O1496" s="83">
        <v>0</v>
      </c>
      <c r="P1496" s="83">
        <v>585.06149760409198</v>
      </c>
      <c r="Q1496" s="83">
        <v>0</v>
      </c>
      <c r="R1496" s="83">
        <v>0</v>
      </c>
      <c r="S1496" s="83">
        <v>0</v>
      </c>
      <c r="T1496" s="83">
        <v>8.6980000000000004</v>
      </c>
      <c r="U1496" s="83">
        <v>0</v>
      </c>
      <c r="V1496" s="83">
        <v>92549.4355628302</v>
      </c>
      <c r="W1496" s="83">
        <v>35699.713920000002</v>
      </c>
      <c r="X1496" s="83">
        <v>0</v>
      </c>
      <c r="Y1496" s="83">
        <v>0</v>
      </c>
      <c r="Z1496" s="83">
        <v>0</v>
      </c>
      <c r="AA1496" s="83">
        <v>77780.371610429997</v>
      </c>
      <c r="AB1496" s="83">
        <v>7085446.5936102103</v>
      </c>
      <c r="AC1496" s="83">
        <v>6307.1999999999898</v>
      </c>
      <c r="AD1496" s="83">
        <v>0</v>
      </c>
      <c r="AE1496" s="83">
        <v>86480.953989600006</v>
      </c>
      <c r="AF1496" s="83">
        <v>17388688.228799999</v>
      </c>
      <c r="AG1496" s="83">
        <v>0</v>
      </c>
      <c r="AH1496" s="83">
        <v>0</v>
      </c>
      <c r="AI1496" s="83">
        <v>21184804.923480801</v>
      </c>
      <c r="AJ1496" s="83">
        <v>0</v>
      </c>
      <c r="AK1496" s="83">
        <v>0</v>
      </c>
      <c r="AL1496" s="83">
        <v>0</v>
      </c>
      <c r="AM1496" s="83">
        <v>0</v>
      </c>
      <c r="AN1496" s="83">
        <v>45957757.4209738</v>
      </c>
      <c r="AO1496" s="83">
        <v>2.8321086762904701</v>
      </c>
      <c r="AP1496" s="83">
        <v>61.624170438698798</v>
      </c>
    </row>
    <row r="1497" spans="1:42" x14ac:dyDescent="0.2">
      <c r="A1497" s="83" t="s">
        <v>423</v>
      </c>
      <c r="B1497" s="83">
        <v>2034</v>
      </c>
      <c r="C1497" s="83" t="s">
        <v>384</v>
      </c>
      <c r="D1497" s="83" t="s">
        <v>297</v>
      </c>
      <c r="E1497" s="83">
        <v>2177</v>
      </c>
      <c r="F1497" s="83">
        <v>0</v>
      </c>
      <c r="G1497" s="83">
        <v>0</v>
      </c>
      <c r="H1497" s="83">
        <v>72</v>
      </c>
      <c r="I1497" s="83">
        <v>9466.7911604218298</v>
      </c>
      <c r="J1497" s="83">
        <v>0</v>
      </c>
      <c r="K1497" s="83">
        <v>7.8</v>
      </c>
      <c r="L1497" s="83">
        <v>1055.5</v>
      </c>
      <c r="M1497" s="83">
        <v>79.110909090909004</v>
      </c>
      <c r="N1497" s="83">
        <v>0</v>
      </c>
      <c r="O1497" s="83">
        <v>0</v>
      </c>
      <c r="P1497" s="83">
        <v>671.01689337199298</v>
      </c>
      <c r="Q1497" s="83">
        <v>0</v>
      </c>
      <c r="R1497" s="83">
        <v>0</v>
      </c>
      <c r="S1497" s="83">
        <v>0</v>
      </c>
      <c r="T1497" s="83">
        <v>8.6980000000000004</v>
      </c>
      <c r="U1497" s="83">
        <v>0</v>
      </c>
      <c r="V1497" s="83">
        <v>172900.170864232</v>
      </c>
      <c r="W1497" s="83">
        <v>35699.713920000002</v>
      </c>
      <c r="X1497" s="83">
        <v>0</v>
      </c>
      <c r="Y1497" s="83">
        <v>0</v>
      </c>
      <c r="Z1497" s="83">
        <v>0</v>
      </c>
      <c r="AA1497" s="83">
        <v>97160.2327196361</v>
      </c>
      <c r="AB1497" s="83">
        <v>6994681.8968689302</v>
      </c>
      <c r="AC1497" s="83">
        <v>6307.2</v>
      </c>
      <c r="AD1497" s="83">
        <v>0</v>
      </c>
      <c r="AE1497" s="83">
        <v>86480.953989600006</v>
      </c>
      <c r="AF1497" s="83">
        <v>17388688.228799999</v>
      </c>
      <c r="AG1497" s="83">
        <v>0</v>
      </c>
      <c r="AH1497" s="83">
        <v>0</v>
      </c>
      <c r="AI1497" s="83">
        <v>20903776.1035292</v>
      </c>
      <c r="AJ1497" s="83">
        <v>0</v>
      </c>
      <c r="AK1497" s="83">
        <v>0</v>
      </c>
      <c r="AL1497" s="83">
        <v>0</v>
      </c>
      <c r="AM1497" s="83">
        <v>0</v>
      </c>
      <c r="AN1497" s="83">
        <v>45685694.5006916</v>
      </c>
      <c r="AO1497" s="83">
        <v>2.7958935622907002</v>
      </c>
      <c r="AP1497" s="83">
        <v>61.198447191130398</v>
      </c>
    </row>
    <row r="1498" spans="1:42" x14ac:dyDescent="0.2">
      <c r="A1498" s="83" t="s">
        <v>423</v>
      </c>
      <c r="B1498" s="83">
        <v>2036</v>
      </c>
      <c r="C1498" s="83" t="s">
        <v>384</v>
      </c>
      <c r="D1498" s="83" t="s">
        <v>297</v>
      </c>
      <c r="E1498" s="83">
        <v>2177</v>
      </c>
      <c r="F1498" s="83">
        <v>0</v>
      </c>
      <c r="G1498" s="83">
        <v>0</v>
      </c>
      <c r="H1498" s="83">
        <v>72</v>
      </c>
      <c r="I1498" s="83">
        <v>9466.7911604218298</v>
      </c>
      <c r="J1498" s="83">
        <v>0</v>
      </c>
      <c r="K1498" s="83">
        <v>7.8</v>
      </c>
      <c r="L1498" s="83">
        <v>1055.5</v>
      </c>
      <c r="M1498" s="83">
        <v>97.135454545454493</v>
      </c>
      <c r="N1498" s="83">
        <v>0</v>
      </c>
      <c r="O1498" s="83">
        <v>0</v>
      </c>
      <c r="P1498" s="83">
        <v>744.70579715941199</v>
      </c>
      <c r="Q1498" s="83">
        <v>0</v>
      </c>
      <c r="R1498" s="83">
        <v>0</v>
      </c>
      <c r="S1498" s="83">
        <v>0</v>
      </c>
      <c r="T1498" s="83">
        <v>8.6980000000000004</v>
      </c>
      <c r="U1498" s="83">
        <v>0</v>
      </c>
      <c r="V1498" s="83">
        <v>317861.661998506</v>
      </c>
      <c r="W1498" s="83">
        <v>35699.713920000002</v>
      </c>
      <c r="X1498" s="83">
        <v>0</v>
      </c>
      <c r="Y1498" s="83">
        <v>0</v>
      </c>
      <c r="Z1498" s="83">
        <v>0</v>
      </c>
      <c r="AA1498" s="83">
        <v>126895.31592999</v>
      </c>
      <c r="AB1498" s="83">
        <v>6986605.6294586696</v>
      </c>
      <c r="AC1498" s="83">
        <v>6307.2</v>
      </c>
      <c r="AD1498" s="83">
        <v>0</v>
      </c>
      <c r="AE1498" s="83">
        <v>86480.953989600006</v>
      </c>
      <c r="AF1498" s="83">
        <v>17388688.228799999</v>
      </c>
      <c r="AG1498" s="83">
        <v>0</v>
      </c>
      <c r="AH1498" s="83">
        <v>0</v>
      </c>
      <c r="AI1498" s="83">
        <v>20609294.620894302</v>
      </c>
      <c r="AJ1498" s="83">
        <v>0</v>
      </c>
      <c r="AK1498" s="83">
        <v>0</v>
      </c>
      <c r="AL1498" s="83">
        <v>0</v>
      </c>
      <c r="AM1498" s="83">
        <v>0</v>
      </c>
      <c r="AN1498" s="83">
        <v>45557833.3249911</v>
      </c>
      <c r="AO1498" s="83">
        <v>2.7926711315940098</v>
      </c>
      <c r="AP1498" s="83">
        <v>61.299472072611998</v>
      </c>
    </row>
    <row r="1499" spans="1:42" x14ac:dyDescent="0.2">
      <c r="A1499" s="83" t="s">
        <v>423</v>
      </c>
      <c r="B1499" s="83">
        <v>2038</v>
      </c>
      <c r="C1499" s="83" t="s">
        <v>384</v>
      </c>
      <c r="D1499" s="83" t="s">
        <v>297</v>
      </c>
      <c r="E1499" s="83">
        <v>2177</v>
      </c>
      <c r="F1499" s="83">
        <v>0</v>
      </c>
      <c r="G1499" s="83">
        <v>0</v>
      </c>
      <c r="H1499" s="83">
        <v>72</v>
      </c>
      <c r="I1499" s="83">
        <v>9466.7911604218298</v>
      </c>
      <c r="J1499" s="83">
        <v>0</v>
      </c>
      <c r="K1499" s="83">
        <v>7.8</v>
      </c>
      <c r="L1499" s="83">
        <v>1055.5</v>
      </c>
      <c r="M1499" s="83">
        <v>112.71636363636399</v>
      </c>
      <c r="N1499" s="83">
        <v>0</v>
      </c>
      <c r="O1499" s="83">
        <v>0</v>
      </c>
      <c r="P1499" s="83">
        <v>776.33174037417098</v>
      </c>
      <c r="Q1499" s="83">
        <v>0</v>
      </c>
      <c r="R1499" s="83">
        <v>0</v>
      </c>
      <c r="S1499" s="83">
        <v>0</v>
      </c>
      <c r="T1499" s="83">
        <v>8.6980000000000004</v>
      </c>
      <c r="U1499" s="83">
        <v>0</v>
      </c>
      <c r="V1499" s="83">
        <v>386197.372237453</v>
      </c>
      <c r="W1499" s="83">
        <v>35699.713920000002</v>
      </c>
      <c r="X1499" s="83">
        <v>0</v>
      </c>
      <c r="Y1499" s="83">
        <v>0</v>
      </c>
      <c r="Z1499" s="83">
        <v>0</v>
      </c>
      <c r="AA1499" s="83">
        <v>147249.82387788</v>
      </c>
      <c r="AB1499" s="83">
        <v>6395524.54462812</v>
      </c>
      <c r="AC1499" s="83">
        <v>6307.2</v>
      </c>
      <c r="AD1499" s="83">
        <v>0</v>
      </c>
      <c r="AE1499" s="83">
        <v>86480.953989600006</v>
      </c>
      <c r="AF1499" s="83">
        <v>17388688.228799999</v>
      </c>
      <c r="AG1499" s="83">
        <v>0</v>
      </c>
      <c r="AH1499" s="83">
        <v>0</v>
      </c>
      <c r="AI1499" s="83">
        <v>20325468.894461401</v>
      </c>
      <c r="AJ1499" s="83">
        <v>0</v>
      </c>
      <c r="AK1499" s="83">
        <v>0</v>
      </c>
      <c r="AL1499" s="83">
        <v>0</v>
      </c>
      <c r="AM1499" s="83">
        <v>0</v>
      </c>
      <c r="AN1499" s="83">
        <v>44771616.731914401</v>
      </c>
      <c r="AO1499" s="83">
        <v>2.5568297787466201</v>
      </c>
      <c r="AP1499" s="83">
        <v>57.108274513661698</v>
      </c>
    </row>
    <row r="1500" spans="1:42" x14ac:dyDescent="0.2">
      <c r="A1500" s="83" t="s">
        <v>423</v>
      </c>
      <c r="B1500" s="83">
        <v>2040</v>
      </c>
      <c r="C1500" s="83" t="s">
        <v>384</v>
      </c>
      <c r="D1500" s="83" t="s">
        <v>297</v>
      </c>
      <c r="E1500" s="83">
        <v>2177</v>
      </c>
      <c r="F1500" s="83">
        <v>0</v>
      </c>
      <c r="G1500" s="83">
        <v>0</v>
      </c>
      <c r="H1500" s="83">
        <v>72</v>
      </c>
      <c r="I1500" s="83">
        <v>9466.7911604218298</v>
      </c>
      <c r="J1500" s="83">
        <v>0</v>
      </c>
      <c r="K1500" s="83">
        <v>7.8</v>
      </c>
      <c r="L1500" s="83">
        <v>1055.5</v>
      </c>
      <c r="M1500" s="83">
        <v>125.377272727273</v>
      </c>
      <c r="N1500" s="83">
        <v>0</v>
      </c>
      <c r="O1500" s="83">
        <v>0</v>
      </c>
      <c r="P1500" s="83">
        <v>780.72863379999399</v>
      </c>
      <c r="Q1500" s="83">
        <v>0</v>
      </c>
      <c r="R1500" s="83">
        <v>0</v>
      </c>
      <c r="S1500" s="83">
        <v>0</v>
      </c>
      <c r="T1500" s="83">
        <v>8.6980000000000004</v>
      </c>
      <c r="U1500" s="83">
        <v>0</v>
      </c>
      <c r="V1500" s="83">
        <v>374889.55569894199</v>
      </c>
      <c r="W1500" s="83">
        <v>35699.713920000002</v>
      </c>
      <c r="X1500" s="83">
        <v>0</v>
      </c>
      <c r="Y1500" s="83">
        <v>0</v>
      </c>
      <c r="Z1500" s="83">
        <v>0</v>
      </c>
      <c r="AA1500" s="83">
        <v>163789.71723164999</v>
      </c>
      <c r="AB1500" s="83">
        <v>5380883.0585000003</v>
      </c>
      <c r="AC1500" s="83">
        <v>6307.2</v>
      </c>
      <c r="AD1500" s="83">
        <v>0</v>
      </c>
      <c r="AE1500" s="83">
        <v>86480.953989600006</v>
      </c>
      <c r="AF1500" s="83">
        <v>17388688.228799999</v>
      </c>
      <c r="AG1500" s="83">
        <v>0</v>
      </c>
      <c r="AH1500" s="83">
        <v>0</v>
      </c>
      <c r="AI1500" s="83">
        <v>20041694.602434002</v>
      </c>
      <c r="AJ1500" s="83">
        <v>0</v>
      </c>
      <c r="AK1500" s="83">
        <v>0</v>
      </c>
      <c r="AL1500" s="83">
        <v>0</v>
      </c>
      <c r="AM1500" s="83">
        <v>0</v>
      </c>
      <c r="AN1500" s="83">
        <v>43478433.030574203</v>
      </c>
      <c r="AO1500" s="83">
        <v>2.1519878257815002</v>
      </c>
      <c r="AP1500" s="83">
        <v>49.495524005389299</v>
      </c>
    </row>
    <row r="1501" spans="1:42" x14ac:dyDescent="0.2">
      <c r="A1501" s="83" t="s">
        <v>423</v>
      </c>
      <c r="B1501" s="83">
        <v>2042</v>
      </c>
      <c r="C1501" s="83" t="s">
        <v>384</v>
      </c>
      <c r="D1501" s="83" t="s">
        <v>297</v>
      </c>
      <c r="E1501" s="83">
        <v>2177</v>
      </c>
      <c r="F1501" s="83">
        <v>0</v>
      </c>
      <c r="G1501" s="83">
        <v>0</v>
      </c>
      <c r="H1501" s="83">
        <v>72</v>
      </c>
      <c r="I1501" s="83">
        <v>9466.7911604218298</v>
      </c>
      <c r="J1501" s="83">
        <v>0</v>
      </c>
      <c r="K1501" s="83">
        <v>7.8</v>
      </c>
      <c r="L1501" s="83">
        <v>1055.5</v>
      </c>
      <c r="M1501" s="83">
        <v>138.19181818181801</v>
      </c>
      <c r="N1501" s="83">
        <v>0</v>
      </c>
      <c r="O1501" s="83">
        <v>0</v>
      </c>
      <c r="P1501" s="83">
        <v>782.61189534545997</v>
      </c>
      <c r="Q1501" s="83">
        <v>0</v>
      </c>
      <c r="R1501" s="83">
        <v>0</v>
      </c>
      <c r="S1501" s="83">
        <v>0</v>
      </c>
      <c r="T1501" s="83">
        <v>8.6980000000000004</v>
      </c>
      <c r="U1501" s="83">
        <v>0</v>
      </c>
      <c r="V1501" s="83">
        <v>386173.54174203897</v>
      </c>
      <c r="W1501" s="83">
        <v>35699.713920000002</v>
      </c>
      <c r="X1501" s="83">
        <v>0</v>
      </c>
      <c r="Y1501" s="83">
        <v>0</v>
      </c>
      <c r="Z1501" s="83">
        <v>0</v>
      </c>
      <c r="AA1501" s="83">
        <v>180530.31726861</v>
      </c>
      <c r="AB1501" s="83">
        <v>4591226.32081002</v>
      </c>
      <c r="AC1501" s="83">
        <v>6307.2</v>
      </c>
      <c r="AD1501" s="83">
        <v>0</v>
      </c>
      <c r="AE1501" s="83">
        <v>86480.953989600006</v>
      </c>
      <c r="AF1501" s="83">
        <v>17388688.228799999</v>
      </c>
      <c r="AG1501" s="83">
        <v>0</v>
      </c>
      <c r="AH1501" s="83">
        <v>0</v>
      </c>
      <c r="AI1501" s="83">
        <v>19762119.291301299</v>
      </c>
      <c r="AJ1501" s="83">
        <v>0</v>
      </c>
      <c r="AK1501" s="83">
        <v>0</v>
      </c>
      <c r="AL1501" s="83">
        <v>0</v>
      </c>
      <c r="AM1501" s="83">
        <v>0</v>
      </c>
      <c r="AN1501" s="83">
        <v>42437225.567831598</v>
      </c>
      <c r="AO1501" s="83">
        <v>1.8369147874431999</v>
      </c>
      <c r="AP1501" s="83">
        <v>43.285459001250501</v>
      </c>
    </row>
    <row r="1502" spans="1:42" x14ac:dyDescent="0.2">
      <c r="A1502" s="83" t="s">
        <v>423</v>
      </c>
      <c r="B1502" s="83">
        <v>2044</v>
      </c>
      <c r="C1502" s="83" t="s">
        <v>384</v>
      </c>
      <c r="D1502" s="83" t="s">
        <v>297</v>
      </c>
      <c r="E1502" s="83">
        <v>2177</v>
      </c>
      <c r="F1502" s="83">
        <v>0</v>
      </c>
      <c r="G1502" s="83">
        <v>0</v>
      </c>
      <c r="H1502" s="83">
        <v>72</v>
      </c>
      <c r="I1502" s="83">
        <v>9466.7911604218298</v>
      </c>
      <c r="J1502" s="83">
        <v>0</v>
      </c>
      <c r="K1502" s="83">
        <v>7.8</v>
      </c>
      <c r="L1502" s="83">
        <v>1055.5</v>
      </c>
      <c r="M1502" s="83">
        <v>150.86636363636401</v>
      </c>
      <c r="N1502" s="83">
        <v>0</v>
      </c>
      <c r="O1502" s="83">
        <v>0</v>
      </c>
      <c r="P1502" s="83">
        <v>782.00974266517005</v>
      </c>
      <c r="Q1502" s="83">
        <v>0</v>
      </c>
      <c r="R1502" s="83">
        <v>0</v>
      </c>
      <c r="S1502" s="83">
        <v>0</v>
      </c>
      <c r="T1502" s="83">
        <v>8.6980000000000004</v>
      </c>
      <c r="U1502" s="83">
        <v>0</v>
      </c>
      <c r="V1502" s="83">
        <v>248091.08389147901</v>
      </c>
      <c r="W1502" s="83">
        <v>35699.713920000002</v>
      </c>
      <c r="X1502" s="83">
        <v>0</v>
      </c>
      <c r="Y1502" s="83">
        <v>0</v>
      </c>
      <c r="Z1502" s="83">
        <v>0</v>
      </c>
      <c r="AA1502" s="83">
        <v>197088.02482503001</v>
      </c>
      <c r="AB1502" s="83">
        <v>2788995.6969856201</v>
      </c>
      <c r="AC1502" s="83">
        <v>6307.2</v>
      </c>
      <c r="AD1502" s="83">
        <v>0</v>
      </c>
      <c r="AE1502" s="83">
        <v>86480.953989600006</v>
      </c>
      <c r="AF1502" s="83">
        <v>17388688.228799999</v>
      </c>
      <c r="AG1502" s="83">
        <v>0</v>
      </c>
      <c r="AH1502" s="83">
        <v>0</v>
      </c>
      <c r="AI1502" s="83">
        <v>19484900.9983023</v>
      </c>
      <c r="AJ1502" s="83">
        <v>0</v>
      </c>
      <c r="AK1502" s="83">
        <v>0</v>
      </c>
      <c r="AL1502" s="83">
        <v>0</v>
      </c>
      <c r="AM1502" s="83">
        <v>0</v>
      </c>
      <c r="AN1502" s="83">
        <v>40236251.900714003</v>
      </c>
      <c r="AO1502" s="83">
        <v>1.11782476853726</v>
      </c>
      <c r="AP1502" s="83">
        <v>27.781533212774701</v>
      </c>
    </row>
    <row r="1503" spans="1:42" x14ac:dyDescent="0.2">
      <c r="A1503" s="83" t="s">
        <v>423</v>
      </c>
      <c r="B1503" s="83">
        <v>2046</v>
      </c>
      <c r="C1503" s="83" t="s">
        <v>384</v>
      </c>
      <c r="D1503" s="83" t="s">
        <v>297</v>
      </c>
      <c r="E1503" s="83">
        <v>2177</v>
      </c>
      <c r="F1503" s="83">
        <v>0</v>
      </c>
      <c r="G1503" s="83">
        <v>0</v>
      </c>
      <c r="H1503" s="83">
        <v>72</v>
      </c>
      <c r="I1503" s="83">
        <v>9462.4468809960308</v>
      </c>
      <c r="J1503" s="83">
        <v>0</v>
      </c>
      <c r="K1503" s="83">
        <v>7.8</v>
      </c>
      <c r="L1503" s="83">
        <v>1055.5</v>
      </c>
      <c r="M1503" s="83">
        <v>167.404545454545</v>
      </c>
      <c r="N1503" s="83">
        <v>0</v>
      </c>
      <c r="O1503" s="83">
        <v>0</v>
      </c>
      <c r="P1503" s="83">
        <v>700.422938443671</v>
      </c>
      <c r="Q1503" s="83">
        <v>0</v>
      </c>
      <c r="R1503" s="83">
        <v>0</v>
      </c>
      <c r="S1503" s="83">
        <v>0</v>
      </c>
      <c r="T1503" s="83">
        <v>8.6980000000000004</v>
      </c>
      <c r="U1503" s="83">
        <v>0</v>
      </c>
      <c r="V1503" s="83">
        <v>170019.39811219901</v>
      </c>
      <c r="W1503" s="83">
        <v>35699.713920000002</v>
      </c>
      <c r="X1503" s="83">
        <v>0</v>
      </c>
      <c r="Y1503" s="83">
        <v>0</v>
      </c>
      <c r="Z1503" s="83">
        <v>0</v>
      </c>
      <c r="AA1503" s="83">
        <v>218693.08979895001</v>
      </c>
      <c r="AB1503" s="83">
        <v>1287514.7324999999</v>
      </c>
      <c r="AC1503" s="83">
        <v>6307.2</v>
      </c>
      <c r="AD1503" s="83">
        <v>0</v>
      </c>
      <c r="AE1503" s="83">
        <v>86480.953989600006</v>
      </c>
      <c r="AF1503" s="83">
        <v>17388688.228799999</v>
      </c>
      <c r="AG1503" s="83">
        <v>0</v>
      </c>
      <c r="AH1503" s="83">
        <v>0</v>
      </c>
      <c r="AI1503" s="83">
        <v>19206953.076259501</v>
      </c>
      <c r="AJ1503" s="83">
        <v>0</v>
      </c>
      <c r="AK1503" s="83">
        <v>0</v>
      </c>
      <c r="AL1503" s="83">
        <v>0</v>
      </c>
      <c r="AM1503" s="83">
        <v>0</v>
      </c>
      <c r="AN1503" s="83">
        <v>38400356.393380202</v>
      </c>
      <c r="AO1503" s="83">
        <v>0.51873386370749996</v>
      </c>
      <c r="AP1503" s="83">
        <v>13.5085689933055</v>
      </c>
    </row>
    <row r="1504" spans="1:42" x14ac:dyDescent="0.2">
      <c r="A1504" s="83" t="s">
        <v>423</v>
      </c>
      <c r="B1504" s="83">
        <v>2048</v>
      </c>
      <c r="C1504" s="83" t="s">
        <v>384</v>
      </c>
      <c r="D1504" s="83" t="s">
        <v>297</v>
      </c>
      <c r="E1504" s="83">
        <v>2177</v>
      </c>
      <c r="F1504" s="83">
        <v>0</v>
      </c>
      <c r="G1504" s="83">
        <v>0</v>
      </c>
      <c r="H1504" s="83">
        <v>72</v>
      </c>
      <c r="I1504" s="83">
        <v>9464.1993364660393</v>
      </c>
      <c r="J1504" s="83">
        <v>0</v>
      </c>
      <c r="K1504" s="83">
        <v>7.8</v>
      </c>
      <c r="L1504" s="83">
        <v>1055.5</v>
      </c>
      <c r="M1504" s="83">
        <v>184.78272727272699</v>
      </c>
      <c r="N1504" s="83">
        <v>0</v>
      </c>
      <c r="O1504" s="83">
        <v>0</v>
      </c>
      <c r="P1504" s="83">
        <v>541.19464922888994</v>
      </c>
      <c r="Q1504" s="83">
        <v>0</v>
      </c>
      <c r="R1504" s="83">
        <v>0</v>
      </c>
      <c r="S1504" s="83">
        <v>0</v>
      </c>
      <c r="T1504" s="83">
        <v>8.6980000000000004</v>
      </c>
      <c r="U1504" s="83">
        <v>0</v>
      </c>
      <c r="V1504" s="83">
        <v>3411.67824276391</v>
      </c>
      <c r="W1504" s="83">
        <v>35699.713920000002</v>
      </c>
      <c r="X1504" s="83">
        <v>0</v>
      </c>
      <c r="Y1504" s="83">
        <v>0</v>
      </c>
      <c r="Z1504" s="83">
        <v>0</v>
      </c>
      <c r="AA1504" s="83">
        <v>241395.50965610999</v>
      </c>
      <c r="AB1504" s="83">
        <v>1289966.07270188</v>
      </c>
      <c r="AC1504" s="83">
        <v>6307.2</v>
      </c>
      <c r="AD1504" s="83">
        <v>0</v>
      </c>
      <c r="AE1504" s="83">
        <v>86480.953989600006</v>
      </c>
      <c r="AF1504" s="83">
        <v>17388688.228799999</v>
      </c>
      <c r="AG1504" s="83">
        <v>0</v>
      </c>
      <c r="AH1504" s="83">
        <v>0</v>
      </c>
      <c r="AI1504" s="83">
        <v>18942305.510256201</v>
      </c>
      <c r="AJ1504" s="83">
        <v>0</v>
      </c>
      <c r="AK1504" s="83">
        <v>0</v>
      </c>
      <c r="AL1504" s="83">
        <v>0</v>
      </c>
      <c r="AM1504" s="83">
        <v>0</v>
      </c>
      <c r="AN1504" s="83">
        <v>37994254.8675666</v>
      </c>
      <c r="AO1504" s="83">
        <v>0.51971194844805002</v>
      </c>
      <c r="AP1504" s="83">
        <v>13.678698273187999</v>
      </c>
    </row>
    <row r="1505" spans="1:42" x14ac:dyDescent="0.2">
      <c r="A1505" s="83" t="s">
        <v>423</v>
      </c>
      <c r="B1505" s="83">
        <v>2050</v>
      </c>
      <c r="C1505" s="83" t="s">
        <v>384</v>
      </c>
      <c r="D1505" s="83" t="s">
        <v>297</v>
      </c>
      <c r="E1505" s="83">
        <v>2177</v>
      </c>
      <c r="F1505" s="83">
        <v>0</v>
      </c>
      <c r="G1505" s="83">
        <v>0</v>
      </c>
      <c r="H1505" s="83">
        <v>0</v>
      </c>
      <c r="I1505" s="83">
        <v>9464.1993364660393</v>
      </c>
      <c r="J1505" s="83">
        <v>0</v>
      </c>
      <c r="K1505" s="83">
        <v>7.8</v>
      </c>
      <c r="L1505" s="83">
        <v>1055.5</v>
      </c>
      <c r="M1505" s="83">
        <v>202.45</v>
      </c>
      <c r="N1505" s="83">
        <v>0</v>
      </c>
      <c r="O1505" s="83">
        <v>0</v>
      </c>
      <c r="P1505" s="83">
        <v>541.57670777805197</v>
      </c>
      <c r="Q1505" s="83">
        <v>0</v>
      </c>
      <c r="R1505" s="83">
        <v>0</v>
      </c>
      <c r="S1505" s="83">
        <v>0</v>
      </c>
      <c r="T1505" s="83">
        <v>8.6980000000000004</v>
      </c>
      <c r="U1505" s="83">
        <v>0</v>
      </c>
      <c r="V1505" s="83">
        <v>6144.6578414794303</v>
      </c>
      <c r="W1505" s="83">
        <v>35699.713920000002</v>
      </c>
      <c r="X1505" s="83">
        <v>0</v>
      </c>
      <c r="Y1505" s="83">
        <v>0</v>
      </c>
      <c r="Z1505" s="83">
        <v>0</v>
      </c>
      <c r="AA1505" s="83">
        <v>264475.59060945001</v>
      </c>
      <c r="AB1505" s="83">
        <v>1290503.2344406999</v>
      </c>
      <c r="AC1505" s="83">
        <v>0</v>
      </c>
      <c r="AD1505" s="83">
        <v>0</v>
      </c>
      <c r="AE1505" s="83">
        <v>86480.953989600006</v>
      </c>
      <c r="AF1505" s="83">
        <v>17388688.228799999</v>
      </c>
      <c r="AG1505" s="83">
        <v>0</v>
      </c>
      <c r="AH1505" s="83">
        <v>0</v>
      </c>
      <c r="AI1505" s="83">
        <v>18677710.694605701</v>
      </c>
      <c r="AJ1505" s="83">
        <v>0</v>
      </c>
      <c r="AK1505" s="83">
        <v>0</v>
      </c>
      <c r="AL1505" s="83">
        <v>0</v>
      </c>
      <c r="AM1505" s="83">
        <v>0</v>
      </c>
      <c r="AN1505" s="83">
        <v>37749703.074206904</v>
      </c>
      <c r="AO1505" s="83">
        <v>0.51491079054183697</v>
      </c>
      <c r="AP1505" s="83">
        <v>13.640128229078901</v>
      </c>
    </row>
    <row r="1506" spans="1:42" x14ac:dyDescent="0.2">
      <c r="A1506" s="83" t="s">
        <v>424</v>
      </c>
      <c r="B1506" s="83">
        <v>2020</v>
      </c>
      <c r="C1506" s="83" t="s">
        <v>425</v>
      </c>
      <c r="D1506" s="83" t="s">
        <v>297</v>
      </c>
      <c r="E1506" s="83">
        <v>0</v>
      </c>
      <c r="F1506" s="83">
        <v>3239.6</v>
      </c>
      <c r="G1506" s="83">
        <v>0</v>
      </c>
      <c r="H1506" s="83">
        <v>1237.3</v>
      </c>
      <c r="I1506" s="83">
        <v>99.4</v>
      </c>
      <c r="J1506" s="83">
        <v>2610.8000000000002</v>
      </c>
      <c r="K1506" s="83">
        <v>53.2</v>
      </c>
      <c r="L1506" s="83">
        <v>1768</v>
      </c>
      <c r="M1506" s="83">
        <v>59.319090909090903</v>
      </c>
      <c r="N1506" s="83">
        <v>0</v>
      </c>
      <c r="O1506" s="83">
        <v>0</v>
      </c>
      <c r="P1506" s="83">
        <v>7.3813432784440103</v>
      </c>
      <c r="Q1506" s="83">
        <v>0</v>
      </c>
      <c r="R1506" s="83">
        <v>0</v>
      </c>
      <c r="S1506" s="83">
        <v>0</v>
      </c>
      <c r="T1506" s="83">
        <v>18.440999999999999</v>
      </c>
      <c r="U1506" s="83">
        <v>35.5</v>
      </c>
      <c r="V1506" s="83">
        <v>28939.188006527798</v>
      </c>
      <c r="W1506" s="83">
        <v>243490.35647999999</v>
      </c>
      <c r="X1506" s="83">
        <v>0</v>
      </c>
      <c r="Y1506" s="83">
        <v>13324187.8351775</v>
      </c>
      <c r="Z1506" s="83">
        <v>0</v>
      </c>
      <c r="AA1506" s="83">
        <v>80437.586253550005</v>
      </c>
      <c r="AB1506" s="83">
        <v>11961363.912</v>
      </c>
      <c r="AC1506" s="83">
        <v>121783.864727611</v>
      </c>
      <c r="AD1506" s="83">
        <v>0</v>
      </c>
      <c r="AE1506" s="83">
        <v>84887.438592239996</v>
      </c>
      <c r="AF1506" s="83">
        <v>0</v>
      </c>
      <c r="AG1506" s="83">
        <v>0</v>
      </c>
      <c r="AH1506" s="83">
        <v>0</v>
      </c>
      <c r="AI1506" s="83">
        <v>209028.27800713599</v>
      </c>
      <c r="AJ1506" s="83">
        <v>0</v>
      </c>
      <c r="AK1506" s="83">
        <v>7248246.2554206904</v>
      </c>
      <c r="AL1506" s="83">
        <v>0</v>
      </c>
      <c r="AM1506" s="83">
        <v>0</v>
      </c>
      <c r="AN1506" s="83">
        <v>33302364.714665201</v>
      </c>
      <c r="AO1506" s="83">
        <v>19.738407444969798</v>
      </c>
      <c r="AP1506" s="83">
        <v>592.70287903242297</v>
      </c>
    </row>
    <row r="1507" spans="1:42" x14ac:dyDescent="0.2">
      <c r="A1507" s="83" t="s">
        <v>424</v>
      </c>
      <c r="B1507" s="83">
        <v>2022</v>
      </c>
      <c r="C1507" s="83" t="s">
        <v>425</v>
      </c>
      <c r="D1507" s="83" t="s">
        <v>297</v>
      </c>
      <c r="E1507" s="83">
        <v>0</v>
      </c>
      <c r="F1507" s="83">
        <v>3239.6</v>
      </c>
      <c r="G1507" s="83">
        <v>0</v>
      </c>
      <c r="H1507" s="83">
        <v>1237.3</v>
      </c>
      <c r="I1507" s="83">
        <v>99.4</v>
      </c>
      <c r="J1507" s="83">
        <v>2610.8000000000002</v>
      </c>
      <c r="K1507" s="83">
        <v>53.2</v>
      </c>
      <c r="L1507" s="83">
        <v>2474</v>
      </c>
      <c r="M1507" s="83">
        <v>87.965454545454506</v>
      </c>
      <c r="N1507" s="83">
        <v>0</v>
      </c>
      <c r="O1507" s="83">
        <v>0</v>
      </c>
      <c r="P1507" s="83">
        <v>7.3813432784440103</v>
      </c>
      <c r="Q1507" s="83">
        <v>0</v>
      </c>
      <c r="R1507" s="83">
        <v>0</v>
      </c>
      <c r="S1507" s="83">
        <v>0</v>
      </c>
      <c r="T1507" s="83">
        <v>18.440999999999999</v>
      </c>
      <c r="U1507" s="83">
        <v>21.7</v>
      </c>
      <c r="V1507" s="83">
        <v>0</v>
      </c>
      <c r="W1507" s="83">
        <v>243490.35647999999</v>
      </c>
      <c r="X1507" s="83">
        <v>0</v>
      </c>
      <c r="Y1507" s="83">
        <v>14777207.1730562</v>
      </c>
      <c r="Z1507" s="83">
        <v>0</v>
      </c>
      <c r="AA1507" s="83">
        <v>119282.4894801</v>
      </c>
      <c r="AB1507" s="83">
        <v>15598588.522305701</v>
      </c>
      <c r="AC1507" s="83">
        <v>108387.47999999901</v>
      </c>
      <c r="AD1507" s="83">
        <v>0</v>
      </c>
      <c r="AE1507" s="83">
        <v>84887.438592239996</v>
      </c>
      <c r="AF1507" s="83">
        <v>0</v>
      </c>
      <c r="AG1507" s="83">
        <v>0</v>
      </c>
      <c r="AH1507" s="83">
        <v>0</v>
      </c>
      <c r="AI1507" s="83">
        <v>206109.17641874999</v>
      </c>
      <c r="AJ1507" s="83">
        <v>0</v>
      </c>
      <c r="AK1507" s="83">
        <v>7434749.2288174704</v>
      </c>
      <c r="AL1507" s="83">
        <v>0</v>
      </c>
      <c r="AM1507" s="83">
        <v>0</v>
      </c>
      <c r="AN1507" s="83">
        <v>38572701.865150496</v>
      </c>
      <c r="AO1507" s="83">
        <v>22.345810945332101</v>
      </c>
      <c r="AP1507" s="83">
        <v>579.31671531469703</v>
      </c>
    </row>
    <row r="1508" spans="1:42" x14ac:dyDescent="0.2">
      <c r="A1508" s="83" t="s">
        <v>424</v>
      </c>
      <c r="B1508" s="83">
        <v>2024</v>
      </c>
      <c r="C1508" s="83" t="s">
        <v>425</v>
      </c>
      <c r="D1508" s="83" t="s">
        <v>297</v>
      </c>
      <c r="E1508" s="83">
        <v>0</v>
      </c>
      <c r="F1508" s="83">
        <v>3227</v>
      </c>
      <c r="G1508" s="83">
        <v>0</v>
      </c>
      <c r="H1508" s="83">
        <v>1237.3</v>
      </c>
      <c r="I1508" s="83">
        <v>99.4</v>
      </c>
      <c r="J1508" s="83">
        <v>2610.8000000000002</v>
      </c>
      <c r="K1508" s="83">
        <v>53.2</v>
      </c>
      <c r="L1508" s="83">
        <v>2474</v>
      </c>
      <c r="M1508" s="83">
        <v>102.319090909091</v>
      </c>
      <c r="N1508" s="83">
        <v>0</v>
      </c>
      <c r="O1508" s="83">
        <v>0</v>
      </c>
      <c r="P1508" s="83">
        <v>5.3813432784440103</v>
      </c>
      <c r="Q1508" s="83">
        <v>0</v>
      </c>
      <c r="R1508" s="83">
        <v>0</v>
      </c>
      <c r="S1508" s="83">
        <v>0</v>
      </c>
      <c r="T1508" s="83">
        <v>18.440999999999999</v>
      </c>
      <c r="U1508" s="83">
        <v>21.7</v>
      </c>
      <c r="V1508" s="83">
        <v>0</v>
      </c>
      <c r="W1508" s="83">
        <v>243490.35647999999</v>
      </c>
      <c r="X1508" s="83">
        <v>0</v>
      </c>
      <c r="Y1508" s="83">
        <v>16940471.322124299</v>
      </c>
      <c r="Z1508" s="83">
        <v>0</v>
      </c>
      <c r="AA1508" s="83">
        <v>138746.23791855</v>
      </c>
      <c r="AB1508" s="83">
        <v>14853297.352776401</v>
      </c>
      <c r="AC1508" s="83">
        <v>108387.47999999901</v>
      </c>
      <c r="AD1508" s="83">
        <v>0</v>
      </c>
      <c r="AE1508" s="83">
        <v>84887.438592239996</v>
      </c>
      <c r="AF1508" s="83">
        <v>0</v>
      </c>
      <c r="AG1508" s="83">
        <v>0</v>
      </c>
      <c r="AH1508" s="83">
        <v>0</v>
      </c>
      <c r="AI1508" s="83">
        <v>203241.24347659599</v>
      </c>
      <c r="AJ1508" s="83">
        <v>0</v>
      </c>
      <c r="AK1508" s="83">
        <v>7409387.3709045397</v>
      </c>
      <c r="AL1508" s="83">
        <v>0</v>
      </c>
      <c r="AM1508" s="83">
        <v>0</v>
      </c>
      <c r="AN1508" s="83">
        <v>39981908.8022727</v>
      </c>
      <c r="AO1508" s="83">
        <v>24.3563705428307</v>
      </c>
      <c r="AP1508" s="83">
        <v>609.18478563099995</v>
      </c>
    </row>
    <row r="1509" spans="1:42" x14ac:dyDescent="0.2">
      <c r="A1509" s="83" t="s">
        <v>424</v>
      </c>
      <c r="B1509" s="83">
        <v>2026</v>
      </c>
      <c r="C1509" s="83" t="s">
        <v>425</v>
      </c>
      <c r="D1509" s="83" t="s">
        <v>297</v>
      </c>
      <c r="E1509" s="83">
        <v>0</v>
      </c>
      <c r="F1509" s="83">
        <v>3227</v>
      </c>
      <c r="G1509" s="83">
        <v>0</v>
      </c>
      <c r="H1509" s="83">
        <v>1237.3</v>
      </c>
      <c r="I1509" s="83">
        <v>99.4</v>
      </c>
      <c r="J1509" s="83">
        <v>2610.8000000000002</v>
      </c>
      <c r="K1509" s="83">
        <v>53.2</v>
      </c>
      <c r="L1509" s="83">
        <v>2474</v>
      </c>
      <c r="M1509" s="83">
        <v>131.57</v>
      </c>
      <c r="N1509" s="83">
        <v>0</v>
      </c>
      <c r="O1509" s="83">
        <v>0</v>
      </c>
      <c r="P1509" s="83">
        <v>3.3813432784440201</v>
      </c>
      <c r="Q1509" s="83">
        <v>0</v>
      </c>
      <c r="R1509" s="83">
        <v>0</v>
      </c>
      <c r="S1509" s="83">
        <v>0</v>
      </c>
      <c r="T1509" s="83">
        <v>18.440999999999999</v>
      </c>
      <c r="U1509" s="83">
        <v>21.7</v>
      </c>
      <c r="V1509" s="83">
        <v>0</v>
      </c>
      <c r="W1509" s="83">
        <v>243490.35647999999</v>
      </c>
      <c r="X1509" s="83">
        <v>0</v>
      </c>
      <c r="Y1509" s="83">
        <v>17478923.717009999</v>
      </c>
      <c r="Z1509" s="83">
        <v>0</v>
      </c>
      <c r="AA1509" s="83">
        <v>178410.91394334999</v>
      </c>
      <c r="AB1509" s="83">
        <v>14707180.056</v>
      </c>
      <c r="AC1509" s="83">
        <v>108387.47999999901</v>
      </c>
      <c r="AD1509" s="83">
        <v>0</v>
      </c>
      <c r="AE1509" s="83">
        <v>84887.438592239996</v>
      </c>
      <c r="AF1509" s="83">
        <v>0</v>
      </c>
      <c r="AG1509" s="83">
        <v>0</v>
      </c>
      <c r="AH1509" s="83">
        <v>0</v>
      </c>
      <c r="AI1509" s="83">
        <v>200404.281619143</v>
      </c>
      <c r="AJ1509" s="83">
        <v>0</v>
      </c>
      <c r="AK1509" s="83">
        <v>7384187.0421202099</v>
      </c>
      <c r="AL1509" s="83">
        <v>0</v>
      </c>
      <c r="AM1509" s="83">
        <v>0</v>
      </c>
      <c r="AN1509" s="83">
        <v>40385871.285764903</v>
      </c>
      <c r="AO1509" s="83">
        <v>24.903935847245801</v>
      </c>
      <c r="AP1509" s="83">
        <v>616.64971076218706</v>
      </c>
    </row>
    <row r="1510" spans="1:42" x14ac:dyDescent="0.2">
      <c r="A1510" s="83" t="s">
        <v>424</v>
      </c>
      <c r="B1510" s="83">
        <v>2028</v>
      </c>
      <c r="C1510" s="83" t="s">
        <v>425</v>
      </c>
      <c r="D1510" s="83" t="s">
        <v>297</v>
      </c>
      <c r="E1510" s="83">
        <v>0</v>
      </c>
      <c r="F1510" s="83">
        <v>3227</v>
      </c>
      <c r="G1510" s="83">
        <v>0</v>
      </c>
      <c r="H1510" s="83">
        <v>1237.3</v>
      </c>
      <c r="I1510" s="83">
        <v>99.4</v>
      </c>
      <c r="J1510" s="83">
        <v>2610.8000000000002</v>
      </c>
      <c r="K1510" s="83">
        <v>53.2</v>
      </c>
      <c r="L1510" s="83">
        <v>2474</v>
      </c>
      <c r="M1510" s="83">
        <v>188.77090909090899</v>
      </c>
      <c r="N1510" s="83">
        <v>0</v>
      </c>
      <c r="O1510" s="83">
        <v>0</v>
      </c>
      <c r="P1510" s="83">
        <v>3.3813432784440201</v>
      </c>
      <c r="Q1510" s="83">
        <v>0</v>
      </c>
      <c r="R1510" s="83">
        <v>0</v>
      </c>
      <c r="S1510" s="83">
        <v>0</v>
      </c>
      <c r="T1510" s="83">
        <v>18.440999999999999</v>
      </c>
      <c r="U1510" s="83">
        <v>21.7</v>
      </c>
      <c r="V1510" s="83">
        <v>0</v>
      </c>
      <c r="W1510" s="83">
        <v>243490.35647999999</v>
      </c>
      <c r="X1510" s="83">
        <v>0</v>
      </c>
      <c r="Y1510" s="83">
        <v>17465951.6111781</v>
      </c>
      <c r="Z1510" s="83">
        <v>0</v>
      </c>
      <c r="AA1510" s="83">
        <v>255976.213550399</v>
      </c>
      <c r="AB1510" s="83">
        <v>14776344.7504305</v>
      </c>
      <c r="AC1510" s="83">
        <v>108387.47999999901</v>
      </c>
      <c r="AD1510" s="83">
        <v>0</v>
      </c>
      <c r="AE1510" s="83">
        <v>84887.438592239996</v>
      </c>
      <c r="AF1510" s="83">
        <v>0</v>
      </c>
      <c r="AG1510" s="83">
        <v>0</v>
      </c>
      <c r="AH1510" s="83">
        <v>0</v>
      </c>
      <c r="AI1510" s="83">
        <v>197614.004755453</v>
      </c>
      <c r="AJ1510" s="83">
        <v>0</v>
      </c>
      <c r="AK1510" s="83">
        <v>7359031.1798655204</v>
      </c>
      <c r="AL1510" s="83">
        <v>0</v>
      </c>
      <c r="AM1510" s="83">
        <v>0</v>
      </c>
      <c r="AN1510" s="83">
        <v>40491683.034852304</v>
      </c>
      <c r="AO1510" s="83">
        <v>24.943887276642101</v>
      </c>
      <c r="AP1510" s="83">
        <v>616.02495641320104</v>
      </c>
    </row>
    <row r="1511" spans="1:42" x14ac:dyDescent="0.2">
      <c r="A1511" s="83" t="s">
        <v>424</v>
      </c>
      <c r="B1511" s="83">
        <v>2030</v>
      </c>
      <c r="C1511" s="83" t="s">
        <v>425</v>
      </c>
      <c r="D1511" s="83" t="s">
        <v>297</v>
      </c>
      <c r="E1511" s="83">
        <v>0</v>
      </c>
      <c r="F1511" s="83">
        <v>3227</v>
      </c>
      <c r="G1511" s="83">
        <v>0</v>
      </c>
      <c r="H1511" s="83">
        <v>1082.3</v>
      </c>
      <c r="I1511" s="83">
        <v>278.661844982795</v>
      </c>
      <c r="J1511" s="83">
        <v>2610.8000000000002</v>
      </c>
      <c r="K1511" s="83">
        <v>53.2</v>
      </c>
      <c r="L1511" s="83">
        <v>2474</v>
      </c>
      <c r="M1511" s="83">
        <v>302.95363636363601</v>
      </c>
      <c r="N1511" s="83">
        <v>0</v>
      </c>
      <c r="O1511" s="83">
        <v>0</v>
      </c>
      <c r="P1511" s="83">
        <v>143.86119538414201</v>
      </c>
      <c r="Q1511" s="83">
        <v>0</v>
      </c>
      <c r="R1511" s="83">
        <v>0</v>
      </c>
      <c r="S1511" s="83">
        <v>0</v>
      </c>
      <c r="T1511" s="83">
        <v>18.440999999999999</v>
      </c>
      <c r="U1511" s="83">
        <v>21.7</v>
      </c>
      <c r="V1511" s="83">
        <v>111597.91791320599</v>
      </c>
      <c r="W1511" s="83">
        <v>243490.35647999999</v>
      </c>
      <c r="X1511" s="83">
        <v>0</v>
      </c>
      <c r="Y1511" s="83">
        <v>16016876.8778573</v>
      </c>
      <c r="Z1511" s="83">
        <v>0</v>
      </c>
      <c r="AA1511" s="83">
        <v>410809.72217144998</v>
      </c>
      <c r="AB1511" s="83">
        <v>14642235.48</v>
      </c>
      <c r="AC1511" s="83">
        <v>94809.479999999894</v>
      </c>
      <c r="AD1511" s="83">
        <v>0</v>
      </c>
      <c r="AE1511" s="83">
        <v>84887.438592239996</v>
      </c>
      <c r="AF1511" s="83">
        <v>0</v>
      </c>
      <c r="AG1511" s="83">
        <v>0</v>
      </c>
      <c r="AH1511" s="83">
        <v>0</v>
      </c>
      <c r="AI1511" s="83">
        <v>607709.796421304</v>
      </c>
      <c r="AJ1511" s="83">
        <v>0</v>
      </c>
      <c r="AK1511" s="83">
        <v>7265398.6697768103</v>
      </c>
      <c r="AL1511" s="83">
        <v>0</v>
      </c>
      <c r="AM1511" s="83">
        <v>0</v>
      </c>
      <c r="AN1511" s="83">
        <v>39477815.739212297</v>
      </c>
      <c r="AO1511" s="83">
        <v>23.202212551949799</v>
      </c>
      <c r="AP1511" s="83">
        <v>587.72786988069299</v>
      </c>
    </row>
    <row r="1512" spans="1:42" x14ac:dyDescent="0.2">
      <c r="A1512" s="83" t="s">
        <v>424</v>
      </c>
      <c r="B1512" s="83">
        <v>2032</v>
      </c>
      <c r="C1512" s="83" t="s">
        <v>425</v>
      </c>
      <c r="D1512" s="83" t="s">
        <v>297</v>
      </c>
      <c r="E1512" s="83">
        <v>0</v>
      </c>
      <c r="F1512" s="83">
        <v>3227</v>
      </c>
      <c r="G1512" s="83">
        <v>0</v>
      </c>
      <c r="H1512" s="83">
        <v>1082.3</v>
      </c>
      <c r="I1512" s="83">
        <v>278.661844982795</v>
      </c>
      <c r="J1512" s="83">
        <v>2610.8000000000002</v>
      </c>
      <c r="K1512" s="83">
        <v>53.2</v>
      </c>
      <c r="L1512" s="83">
        <v>2474</v>
      </c>
      <c r="M1512" s="83">
        <v>431.624545454545</v>
      </c>
      <c r="N1512" s="83">
        <v>0</v>
      </c>
      <c r="O1512" s="83">
        <v>0</v>
      </c>
      <c r="P1512" s="83">
        <v>143.86119538414201</v>
      </c>
      <c r="Q1512" s="83">
        <v>0</v>
      </c>
      <c r="R1512" s="83">
        <v>0</v>
      </c>
      <c r="S1512" s="83">
        <v>0</v>
      </c>
      <c r="T1512" s="83">
        <v>18.440999999999999</v>
      </c>
      <c r="U1512" s="83">
        <v>21.7</v>
      </c>
      <c r="V1512" s="83">
        <v>34526.686892193997</v>
      </c>
      <c r="W1512" s="83">
        <v>243490.35647999999</v>
      </c>
      <c r="X1512" s="83">
        <v>0</v>
      </c>
      <c r="Y1512" s="83">
        <v>14628742.5325952</v>
      </c>
      <c r="Z1512" s="83">
        <v>0</v>
      </c>
      <c r="AA1512" s="83">
        <v>585289.42490634997</v>
      </c>
      <c r="AB1512" s="83">
        <v>14331764.892000001</v>
      </c>
      <c r="AC1512" s="83">
        <v>94809.479999999894</v>
      </c>
      <c r="AD1512" s="83">
        <v>0</v>
      </c>
      <c r="AE1512" s="83">
        <v>84887.438592239996</v>
      </c>
      <c r="AF1512" s="83">
        <v>0</v>
      </c>
      <c r="AG1512" s="83">
        <v>0</v>
      </c>
      <c r="AH1512" s="83">
        <v>0</v>
      </c>
      <c r="AI1512" s="83">
        <v>599210.78033586999</v>
      </c>
      <c r="AJ1512" s="83">
        <v>0</v>
      </c>
      <c r="AK1512" s="83">
        <v>7309309.2267879099</v>
      </c>
      <c r="AL1512" s="83">
        <v>0</v>
      </c>
      <c r="AM1512" s="83">
        <v>0</v>
      </c>
      <c r="AN1512" s="83">
        <v>37912030.818589799</v>
      </c>
      <c r="AO1512" s="83">
        <v>21.490980426399599</v>
      </c>
      <c r="AP1512" s="83">
        <v>566.86439534812996</v>
      </c>
    </row>
    <row r="1513" spans="1:42" x14ac:dyDescent="0.2">
      <c r="A1513" s="83" t="s">
        <v>424</v>
      </c>
      <c r="B1513" s="83">
        <v>2034</v>
      </c>
      <c r="C1513" s="83" t="s">
        <v>425</v>
      </c>
      <c r="D1513" s="83" t="s">
        <v>297</v>
      </c>
      <c r="E1513" s="83">
        <v>0</v>
      </c>
      <c r="F1513" s="83">
        <v>3227</v>
      </c>
      <c r="G1513" s="83">
        <v>0</v>
      </c>
      <c r="H1513" s="83">
        <v>1082.3</v>
      </c>
      <c r="I1513" s="83">
        <v>278.661844982795</v>
      </c>
      <c r="J1513" s="83">
        <v>2610.8000000000002</v>
      </c>
      <c r="K1513" s="83">
        <v>53.2</v>
      </c>
      <c r="L1513" s="83">
        <v>2975.4753112080298</v>
      </c>
      <c r="M1513" s="83">
        <v>561.40636363636395</v>
      </c>
      <c r="N1513" s="83">
        <v>0</v>
      </c>
      <c r="O1513" s="83">
        <v>0</v>
      </c>
      <c r="P1513" s="83">
        <v>143.86119538414201</v>
      </c>
      <c r="Q1513" s="83">
        <v>0</v>
      </c>
      <c r="R1513" s="83">
        <v>0</v>
      </c>
      <c r="S1513" s="83">
        <v>0</v>
      </c>
      <c r="T1513" s="83">
        <v>18.440999999999999</v>
      </c>
      <c r="U1513" s="83">
        <v>21.7</v>
      </c>
      <c r="V1513" s="83">
        <v>94684.275625695998</v>
      </c>
      <c r="W1513" s="83">
        <v>243490.35647999999</v>
      </c>
      <c r="X1513" s="83">
        <v>0</v>
      </c>
      <c r="Y1513" s="83">
        <v>13752587.329667</v>
      </c>
      <c r="Z1513" s="83">
        <v>0</v>
      </c>
      <c r="AA1513" s="83">
        <v>761275.53720435</v>
      </c>
      <c r="AB1513" s="83">
        <v>17986435.0595157</v>
      </c>
      <c r="AC1513" s="83">
        <v>94809.479999999894</v>
      </c>
      <c r="AD1513" s="83">
        <v>0</v>
      </c>
      <c r="AE1513" s="83">
        <v>84887.438592239996</v>
      </c>
      <c r="AF1513" s="83">
        <v>0</v>
      </c>
      <c r="AG1513" s="83">
        <v>0</v>
      </c>
      <c r="AH1513" s="83">
        <v>0</v>
      </c>
      <c r="AI1513" s="83">
        <v>590868.23841306299</v>
      </c>
      <c r="AJ1513" s="83">
        <v>0</v>
      </c>
      <c r="AK1513" s="83">
        <v>7284588.3035016097</v>
      </c>
      <c r="AL1513" s="83">
        <v>0</v>
      </c>
      <c r="AM1513" s="83">
        <v>0</v>
      </c>
      <c r="AN1513" s="83">
        <v>40893626.018999703</v>
      </c>
      <c r="AO1513" s="83">
        <v>21.758887494965698</v>
      </c>
      <c r="AP1513" s="83">
        <v>532.08506100330101</v>
      </c>
    </row>
    <row r="1514" spans="1:42" x14ac:dyDescent="0.2">
      <c r="A1514" s="83" t="s">
        <v>424</v>
      </c>
      <c r="B1514" s="83">
        <v>2036</v>
      </c>
      <c r="C1514" s="83" t="s">
        <v>425</v>
      </c>
      <c r="D1514" s="83" t="s">
        <v>297</v>
      </c>
      <c r="E1514" s="83">
        <v>0</v>
      </c>
      <c r="F1514" s="83">
        <v>3227</v>
      </c>
      <c r="G1514" s="83">
        <v>0</v>
      </c>
      <c r="H1514" s="83">
        <v>1082.3</v>
      </c>
      <c r="I1514" s="83">
        <v>278.661844982795</v>
      </c>
      <c r="J1514" s="83">
        <v>2610.8000000000002</v>
      </c>
      <c r="K1514" s="83">
        <v>53.2</v>
      </c>
      <c r="L1514" s="83">
        <v>2975.4753112080298</v>
      </c>
      <c r="M1514" s="83">
        <v>690.36090909090899</v>
      </c>
      <c r="N1514" s="83">
        <v>0</v>
      </c>
      <c r="O1514" s="83">
        <v>0</v>
      </c>
      <c r="P1514" s="83">
        <v>140.48932852596801</v>
      </c>
      <c r="Q1514" s="83">
        <v>0</v>
      </c>
      <c r="R1514" s="83">
        <v>0</v>
      </c>
      <c r="S1514" s="83">
        <v>0</v>
      </c>
      <c r="T1514" s="83">
        <v>18.440999999999999</v>
      </c>
      <c r="U1514" s="83">
        <v>21.7</v>
      </c>
      <c r="V1514" s="83">
        <v>95105.8126686217</v>
      </c>
      <c r="W1514" s="83">
        <v>243490.35647999999</v>
      </c>
      <c r="X1514" s="83">
        <v>0</v>
      </c>
      <c r="Y1514" s="83">
        <v>14152255.6853003</v>
      </c>
      <c r="Z1514" s="83">
        <v>0</v>
      </c>
      <c r="AA1514" s="83">
        <v>936139.85514684999</v>
      </c>
      <c r="AB1514" s="83">
        <v>17986435.0595157</v>
      </c>
      <c r="AC1514" s="83">
        <v>94809.479999999894</v>
      </c>
      <c r="AD1514" s="83">
        <v>0</v>
      </c>
      <c r="AE1514" s="83">
        <v>84887.438592239996</v>
      </c>
      <c r="AF1514" s="83">
        <v>0</v>
      </c>
      <c r="AG1514" s="83">
        <v>0</v>
      </c>
      <c r="AH1514" s="83">
        <v>0</v>
      </c>
      <c r="AI1514" s="83">
        <v>582613.33814370201</v>
      </c>
      <c r="AJ1514" s="83">
        <v>0</v>
      </c>
      <c r="AK1514" s="83">
        <v>7259911.8467449602</v>
      </c>
      <c r="AL1514" s="83">
        <v>0</v>
      </c>
      <c r="AM1514" s="83">
        <v>0</v>
      </c>
      <c r="AN1514" s="83">
        <v>41435648.872592501</v>
      </c>
      <c r="AO1514" s="83">
        <v>22.221230399908102</v>
      </c>
      <c r="AP1514" s="83">
        <v>536.28291108061399</v>
      </c>
    </row>
    <row r="1515" spans="1:42" x14ac:dyDescent="0.2">
      <c r="A1515" s="83" t="s">
        <v>424</v>
      </c>
      <c r="B1515" s="83">
        <v>2038</v>
      </c>
      <c r="C1515" s="83" t="s">
        <v>425</v>
      </c>
      <c r="D1515" s="83" t="s">
        <v>297</v>
      </c>
      <c r="E1515" s="83">
        <v>0</v>
      </c>
      <c r="F1515" s="83">
        <v>3227</v>
      </c>
      <c r="G1515" s="83">
        <v>0</v>
      </c>
      <c r="H1515" s="83">
        <v>1082.3</v>
      </c>
      <c r="I1515" s="83">
        <v>278.661844982795</v>
      </c>
      <c r="J1515" s="83">
        <v>2480.3000000000002</v>
      </c>
      <c r="K1515" s="83">
        <v>53.2</v>
      </c>
      <c r="L1515" s="83">
        <v>3329.6496927954699</v>
      </c>
      <c r="M1515" s="83">
        <v>821.52272727272702</v>
      </c>
      <c r="N1515" s="83">
        <v>0</v>
      </c>
      <c r="O1515" s="83">
        <v>0</v>
      </c>
      <c r="P1515" s="83">
        <v>140.48932852596801</v>
      </c>
      <c r="Q1515" s="83">
        <v>0</v>
      </c>
      <c r="R1515" s="83">
        <v>0</v>
      </c>
      <c r="S1515" s="83">
        <v>0</v>
      </c>
      <c r="T1515" s="83">
        <v>18.440999999999999</v>
      </c>
      <c r="U1515" s="83">
        <v>21.7</v>
      </c>
      <c r="V1515" s="83">
        <v>102558.093716966</v>
      </c>
      <c r="W1515" s="83">
        <v>243490.35647999999</v>
      </c>
      <c r="X1515" s="83">
        <v>0</v>
      </c>
      <c r="Y1515" s="83">
        <v>12399326.9163826</v>
      </c>
      <c r="Z1515" s="83">
        <v>0</v>
      </c>
      <c r="AA1515" s="83">
        <v>1113997.26835875</v>
      </c>
      <c r="AB1515" s="83">
        <v>20431016.648569401</v>
      </c>
      <c r="AC1515" s="83">
        <v>94809.479999999894</v>
      </c>
      <c r="AD1515" s="83">
        <v>0</v>
      </c>
      <c r="AE1515" s="83">
        <v>84887.438592239996</v>
      </c>
      <c r="AF1515" s="83">
        <v>0</v>
      </c>
      <c r="AG1515" s="83">
        <v>0</v>
      </c>
      <c r="AH1515" s="83">
        <v>0</v>
      </c>
      <c r="AI1515" s="83">
        <v>574515.20616770303</v>
      </c>
      <c r="AJ1515" s="83">
        <v>0</v>
      </c>
      <c r="AK1515" s="83">
        <v>6892495.7917148899</v>
      </c>
      <c r="AL1515" s="83">
        <v>0</v>
      </c>
      <c r="AM1515" s="83">
        <v>0</v>
      </c>
      <c r="AN1515" s="83">
        <v>41937097.199982703</v>
      </c>
      <c r="AO1515" s="83">
        <v>21.082900984746701</v>
      </c>
      <c r="AP1515" s="83">
        <v>502.72675965649302</v>
      </c>
    </row>
    <row r="1516" spans="1:42" x14ac:dyDescent="0.2">
      <c r="A1516" s="83" t="s">
        <v>424</v>
      </c>
      <c r="B1516" s="83">
        <v>2040</v>
      </c>
      <c r="C1516" s="83" t="s">
        <v>425</v>
      </c>
      <c r="D1516" s="83" t="s">
        <v>297</v>
      </c>
      <c r="E1516" s="83">
        <v>0</v>
      </c>
      <c r="F1516" s="83">
        <v>3227</v>
      </c>
      <c r="G1516" s="83">
        <v>0</v>
      </c>
      <c r="H1516" s="83">
        <v>1082.3</v>
      </c>
      <c r="I1516" s="83">
        <v>278.661844982795</v>
      </c>
      <c r="J1516" s="83">
        <v>1272.0999999999999</v>
      </c>
      <c r="K1516" s="83">
        <v>53.2</v>
      </c>
      <c r="L1516" s="83">
        <v>4187.5362430648802</v>
      </c>
      <c r="M1516" s="83">
        <v>952.88545454545397</v>
      </c>
      <c r="N1516" s="83">
        <v>0</v>
      </c>
      <c r="O1516" s="83">
        <v>0</v>
      </c>
      <c r="P1516" s="83">
        <v>140.48932852596801</v>
      </c>
      <c r="Q1516" s="83">
        <v>0</v>
      </c>
      <c r="R1516" s="83">
        <v>0</v>
      </c>
      <c r="S1516" s="83">
        <v>0</v>
      </c>
      <c r="T1516" s="83">
        <v>18.440999999999999</v>
      </c>
      <c r="U1516" s="83">
        <v>21.7</v>
      </c>
      <c r="V1516" s="83">
        <v>102560.640288094</v>
      </c>
      <c r="W1516" s="83">
        <v>243490.35647999999</v>
      </c>
      <c r="X1516" s="83">
        <v>0</v>
      </c>
      <c r="Y1516" s="83">
        <v>11123441.7172281</v>
      </c>
      <c r="Z1516" s="83">
        <v>0</v>
      </c>
      <c r="AA1516" s="83">
        <v>1292127.1173427</v>
      </c>
      <c r="AB1516" s="83">
        <v>26208714.307786599</v>
      </c>
      <c r="AC1516" s="83">
        <v>94809.479999999894</v>
      </c>
      <c r="AD1516" s="83">
        <v>0</v>
      </c>
      <c r="AE1516" s="83">
        <v>84887.438592239996</v>
      </c>
      <c r="AF1516" s="83">
        <v>0</v>
      </c>
      <c r="AG1516" s="83">
        <v>0</v>
      </c>
      <c r="AH1516" s="83">
        <v>0</v>
      </c>
      <c r="AI1516" s="83">
        <v>566497.94873609103</v>
      </c>
      <c r="AJ1516" s="83">
        <v>0</v>
      </c>
      <c r="AK1516" s="83">
        <v>3661163.4814044302</v>
      </c>
      <c r="AL1516" s="83">
        <v>0</v>
      </c>
      <c r="AM1516" s="83">
        <v>0</v>
      </c>
      <c r="AN1516" s="83">
        <v>43377692.4878584</v>
      </c>
      <c r="AO1516" s="83">
        <v>21.665163269989101</v>
      </c>
      <c r="AP1516" s="83">
        <v>499.45402872809001</v>
      </c>
    </row>
    <row r="1517" spans="1:42" x14ac:dyDescent="0.2">
      <c r="A1517" s="83" t="s">
        <v>424</v>
      </c>
      <c r="B1517" s="83">
        <v>2042</v>
      </c>
      <c r="C1517" s="83" t="s">
        <v>425</v>
      </c>
      <c r="D1517" s="83" t="s">
        <v>297</v>
      </c>
      <c r="E1517" s="83">
        <v>0</v>
      </c>
      <c r="F1517" s="83">
        <v>3227</v>
      </c>
      <c r="G1517" s="83">
        <v>0</v>
      </c>
      <c r="H1517" s="83">
        <v>1014.3</v>
      </c>
      <c r="I1517" s="83">
        <v>271.161844982795</v>
      </c>
      <c r="J1517" s="83">
        <v>1072.0999999999999</v>
      </c>
      <c r="K1517" s="83">
        <v>53.2</v>
      </c>
      <c r="L1517" s="83">
        <v>4574.9452387604997</v>
      </c>
      <c r="M1517" s="83">
        <v>1088.99363636364</v>
      </c>
      <c r="N1517" s="83">
        <v>0</v>
      </c>
      <c r="O1517" s="83">
        <v>0</v>
      </c>
      <c r="P1517" s="83">
        <v>140.60684102596801</v>
      </c>
      <c r="Q1517" s="83">
        <v>0</v>
      </c>
      <c r="R1517" s="83">
        <v>0</v>
      </c>
      <c r="S1517" s="83">
        <v>0</v>
      </c>
      <c r="T1517" s="83">
        <v>18.440999999999999</v>
      </c>
      <c r="U1517" s="83">
        <v>21.7</v>
      </c>
      <c r="V1517" s="83">
        <v>102727.577824808</v>
      </c>
      <c r="W1517" s="83">
        <v>243490.35647999999</v>
      </c>
      <c r="X1517" s="83">
        <v>0</v>
      </c>
      <c r="Y1517" s="83">
        <v>11268778.6896</v>
      </c>
      <c r="Z1517" s="83">
        <v>0</v>
      </c>
      <c r="AA1517" s="83">
        <v>1476691.8746076501</v>
      </c>
      <c r="AB1517" s="83">
        <v>28939298.9950113</v>
      </c>
      <c r="AC1517" s="83">
        <v>88852.68</v>
      </c>
      <c r="AD1517" s="83">
        <v>0</v>
      </c>
      <c r="AE1517" s="83">
        <v>84887.438592239996</v>
      </c>
      <c r="AF1517" s="83">
        <v>0</v>
      </c>
      <c r="AG1517" s="83">
        <v>0</v>
      </c>
      <c r="AH1517" s="83">
        <v>0</v>
      </c>
      <c r="AI1517" s="83">
        <v>545269.95057999005</v>
      </c>
      <c r="AJ1517" s="83">
        <v>0</v>
      </c>
      <c r="AK1517" s="83">
        <v>3094700.2314728801</v>
      </c>
      <c r="AL1517" s="83">
        <v>0</v>
      </c>
      <c r="AM1517" s="83">
        <v>0</v>
      </c>
      <c r="AN1517" s="83">
        <v>45844697.7941688</v>
      </c>
      <c r="AO1517" s="83">
        <v>22.792490716233001</v>
      </c>
      <c r="AP1517" s="83">
        <v>497.16743293991198</v>
      </c>
    </row>
    <row r="1518" spans="1:42" x14ac:dyDescent="0.2">
      <c r="A1518" s="83" t="s">
        <v>424</v>
      </c>
      <c r="B1518" s="83">
        <v>2044</v>
      </c>
      <c r="C1518" s="83" t="s">
        <v>425</v>
      </c>
      <c r="D1518" s="83" t="s">
        <v>297</v>
      </c>
      <c r="E1518" s="83">
        <v>0</v>
      </c>
      <c r="F1518" s="83">
        <v>3227</v>
      </c>
      <c r="G1518" s="83">
        <v>0</v>
      </c>
      <c r="H1518" s="83">
        <v>929.5</v>
      </c>
      <c r="I1518" s="83">
        <v>410.55476923076901</v>
      </c>
      <c r="J1518" s="83">
        <v>872.099999999999</v>
      </c>
      <c r="K1518" s="83">
        <v>46.8</v>
      </c>
      <c r="L1518" s="83">
        <v>4834.4808559215599</v>
      </c>
      <c r="M1518" s="83">
        <v>1232.03727272727</v>
      </c>
      <c r="N1518" s="83">
        <v>0</v>
      </c>
      <c r="O1518" s="83">
        <v>0</v>
      </c>
      <c r="P1518" s="83">
        <v>193.09241851098099</v>
      </c>
      <c r="Q1518" s="83">
        <v>0</v>
      </c>
      <c r="R1518" s="83">
        <v>0</v>
      </c>
      <c r="S1518" s="83">
        <v>0</v>
      </c>
      <c r="T1518" s="83">
        <v>18.440999999999999</v>
      </c>
      <c r="U1518" s="83">
        <v>20.8</v>
      </c>
      <c r="V1518" s="83">
        <v>154134.40853156301</v>
      </c>
      <c r="W1518" s="83">
        <v>214198.28352</v>
      </c>
      <c r="X1518" s="83">
        <v>0</v>
      </c>
      <c r="Y1518" s="83">
        <v>11268778.6896</v>
      </c>
      <c r="Z1518" s="83">
        <v>0</v>
      </c>
      <c r="AA1518" s="83">
        <v>1670661.2133430501</v>
      </c>
      <c r="AB1518" s="83">
        <v>28590596.399822101</v>
      </c>
      <c r="AC1518" s="83">
        <v>81424.2</v>
      </c>
      <c r="AD1518" s="83">
        <v>0</v>
      </c>
      <c r="AE1518" s="83">
        <v>84887.438592239996</v>
      </c>
      <c r="AF1518" s="83">
        <v>0</v>
      </c>
      <c r="AG1518" s="83">
        <v>0</v>
      </c>
      <c r="AH1518" s="83">
        <v>0</v>
      </c>
      <c r="AI1518" s="83">
        <v>856514.83534435998</v>
      </c>
      <c r="AJ1518" s="83">
        <v>0</v>
      </c>
      <c r="AK1518" s="83">
        <v>2531245.8824809599</v>
      </c>
      <c r="AL1518" s="83">
        <v>0</v>
      </c>
      <c r="AM1518" s="83">
        <v>0</v>
      </c>
      <c r="AN1518" s="83">
        <v>45452441.351234302</v>
      </c>
      <c r="AO1518" s="83">
        <v>22.635333418102999</v>
      </c>
      <c r="AP1518" s="83">
        <v>498.00038777209198</v>
      </c>
    </row>
    <row r="1519" spans="1:42" x14ac:dyDescent="0.2">
      <c r="A1519" s="83" t="s">
        <v>424</v>
      </c>
      <c r="B1519" s="83">
        <v>2046</v>
      </c>
      <c r="C1519" s="83" t="s">
        <v>425</v>
      </c>
      <c r="D1519" s="83" t="s">
        <v>297</v>
      </c>
      <c r="E1519" s="83">
        <v>0</v>
      </c>
      <c r="F1519" s="83">
        <v>2727</v>
      </c>
      <c r="G1519" s="83">
        <v>0</v>
      </c>
      <c r="H1519" s="83">
        <v>929.5</v>
      </c>
      <c r="I1519" s="83">
        <v>381.854769230768</v>
      </c>
      <c r="J1519" s="83">
        <v>722.099999999999</v>
      </c>
      <c r="K1519" s="83">
        <v>46.8</v>
      </c>
      <c r="L1519" s="83">
        <v>5781.0394906030897</v>
      </c>
      <c r="M1519" s="83">
        <v>1403.46272727273</v>
      </c>
      <c r="N1519" s="83">
        <v>0</v>
      </c>
      <c r="O1519" s="83">
        <v>0</v>
      </c>
      <c r="P1519" s="83">
        <v>52.992953902131497</v>
      </c>
      <c r="Q1519" s="83">
        <v>0</v>
      </c>
      <c r="R1519" s="83">
        <v>0</v>
      </c>
      <c r="S1519" s="83">
        <v>0</v>
      </c>
      <c r="T1519" s="83">
        <v>18.440999999999999</v>
      </c>
      <c r="U1519" s="83">
        <v>20.8</v>
      </c>
      <c r="V1519" s="83">
        <v>38765.139248133702</v>
      </c>
      <c r="W1519" s="83">
        <v>214198.28352</v>
      </c>
      <c r="X1519" s="83">
        <v>0</v>
      </c>
      <c r="Y1519" s="83">
        <v>6344852.5152000003</v>
      </c>
      <c r="Z1519" s="83">
        <v>0</v>
      </c>
      <c r="AA1519" s="83">
        <v>1903116.7276594499</v>
      </c>
      <c r="AB1519" s="83">
        <v>31089338.162813898</v>
      </c>
      <c r="AC1519" s="83">
        <v>81424.2</v>
      </c>
      <c r="AD1519" s="83">
        <v>0</v>
      </c>
      <c r="AE1519" s="83">
        <v>84887.438592239996</v>
      </c>
      <c r="AF1519" s="83">
        <v>0</v>
      </c>
      <c r="AG1519" s="83">
        <v>0</v>
      </c>
      <c r="AH1519" s="83">
        <v>0</v>
      </c>
      <c r="AI1519" s="83">
        <v>801777.23029019695</v>
      </c>
      <c r="AJ1519" s="83">
        <v>0</v>
      </c>
      <c r="AK1519" s="83">
        <v>2107555.6278052102</v>
      </c>
      <c r="AL1519" s="83">
        <v>0</v>
      </c>
      <c r="AM1519" s="83">
        <v>0</v>
      </c>
      <c r="AN1519" s="83">
        <v>42665915.325129099</v>
      </c>
      <c r="AO1519" s="83">
        <v>18.177093608313999</v>
      </c>
      <c r="AP1519" s="83">
        <v>426.03313370399201</v>
      </c>
    </row>
    <row r="1520" spans="1:42" x14ac:dyDescent="0.2">
      <c r="A1520" s="83" t="s">
        <v>424</v>
      </c>
      <c r="B1520" s="83">
        <v>2048</v>
      </c>
      <c r="C1520" s="83" t="s">
        <v>425</v>
      </c>
      <c r="D1520" s="83" t="s">
        <v>297</v>
      </c>
      <c r="E1520" s="83">
        <v>0</v>
      </c>
      <c r="F1520" s="83">
        <v>2232</v>
      </c>
      <c r="G1520" s="83">
        <v>0</v>
      </c>
      <c r="H1520" s="83">
        <v>895.5</v>
      </c>
      <c r="I1520" s="83">
        <v>372.15476923076898</v>
      </c>
      <c r="J1520" s="83">
        <v>2072.1279109371899</v>
      </c>
      <c r="K1520" s="83">
        <v>46.8</v>
      </c>
      <c r="L1520" s="83">
        <v>5781.0394906030897</v>
      </c>
      <c r="M1520" s="83">
        <v>1566.73</v>
      </c>
      <c r="N1520" s="83">
        <v>0</v>
      </c>
      <c r="O1520" s="83">
        <v>0</v>
      </c>
      <c r="P1520" s="83">
        <v>608.71611136563502</v>
      </c>
      <c r="Q1520" s="83">
        <v>0</v>
      </c>
      <c r="R1520" s="83">
        <v>0</v>
      </c>
      <c r="S1520" s="83">
        <v>0</v>
      </c>
      <c r="T1520" s="83">
        <v>18.440999999999999</v>
      </c>
      <c r="U1520" s="83">
        <v>1.8</v>
      </c>
      <c r="V1520" s="83">
        <v>859654.13340689999</v>
      </c>
      <c r="W1520" s="83">
        <v>214198.28352</v>
      </c>
      <c r="X1520" s="83">
        <v>0</v>
      </c>
      <c r="Y1520" s="83">
        <v>3704599.7375999899</v>
      </c>
      <c r="Z1520" s="83">
        <v>0</v>
      </c>
      <c r="AA1520" s="83">
        <v>2123203.1464469102</v>
      </c>
      <c r="AB1520" s="83">
        <v>26064459.544423498</v>
      </c>
      <c r="AC1520" s="83">
        <v>78445.8</v>
      </c>
      <c r="AD1520" s="83">
        <v>0</v>
      </c>
      <c r="AE1520" s="83">
        <v>84887.438592239996</v>
      </c>
      <c r="AF1520" s="83">
        <v>0</v>
      </c>
      <c r="AG1520" s="83">
        <v>0</v>
      </c>
      <c r="AH1520" s="83">
        <v>0</v>
      </c>
      <c r="AI1520" s="83">
        <v>770035.36535460304</v>
      </c>
      <c r="AJ1520" s="83">
        <v>0</v>
      </c>
      <c r="AK1520" s="83">
        <v>7730245.6326690502</v>
      </c>
      <c r="AL1520" s="83">
        <v>0</v>
      </c>
      <c r="AM1520" s="83">
        <v>0</v>
      </c>
      <c r="AN1520" s="83">
        <v>41629729.082013197</v>
      </c>
      <c r="AO1520" s="83">
        <v>13.717554551854599</v>
      </c>
      <c r="AP1520" s="83">
        <v>329.513423563966</v>
      </c>
    </row>
    <row r="1521" spans="1:42" x14ac:dyDescent="0.2">
      <c r="A1521" s="83" t="s">
        <v>424</v>
      </c>
      <c r="B1521" s="83">
        <v>2050</v>
      </c>
      <c r="C1521" s="83" t="s">
        <v>425</v>
      </c>
      <c r="D1521" s="83" t="s">
        <v>297</v>
      </c>
      <c r="E1521" s="83">
        <v>0</v>
      </c>
      <c r="F1521" s="83">
        <v>1763</v>
      </c>
      <c r="G1521" s="83">
        <v>0</v>
      </c>
      <c r="H1521" s="83">
        <v>316.3</v>
      </c>
      <c r="I1521" s="83">
        <v>347.95476923076899</v>
      </c>
      <c r="J1521" s="83">
        <v>5100.48051093719</v>
      </c>
      <c r="K1521" s="83">
        <v>46.8</v>
      </c>
      <c r="L1521" s="83">
        <v>5781.0394906030897</v>
      </c>
      <c r="M1521" s="83">
        <v>1710.75272727273</v>
      </c>
      <c r="N1521" s="83">
        <v>0</v>
      </c>
      <c r="O1521" s="83">
        <v>0</v>
      </c>
      <c r="P1521" s="83">
        <v>1389.91076332072</v>
      </c>
      <c r="Q1521" s="83">
        <v>0</v>
      </c>
      <c r="R1521" s="83">
        <v>0</v>
      </c>
      <c r="S1521" s="83">
        <v>0</v>
      </c>
      <c r="T1521" s="83">
        <v>18.440999999999999</v>
      </c>
      <c r="U1521" s="83">
        <v>1.8</v>
      </c>
      <c r="V1521" s="83">
        <v>1415254.73802455</v>
      </c>
      <c r="W1521" s="83">
        <v>214198.28352</v>
      </c>
      <c r="X1521" s="83">
        <v>0</v>
      </c>
      <c r="Y1521" s="83">
        <v>2948210.0447999998</v>
      </c>
      <c r="Z1521" s="83">
        <v>0</v>
      </c>
      <c r="AA1521" s="83">
        <v>2312553.9089811598</v>
      </c>
      <c r="AB1521" s="83">
        <v>25595343.124410499</v>
      </c>
      <c r="AC1521" s="83">
        <v>27707.88</v>
      </c>
      <c r="AD1521" s="83">
        <v>0</v>
      </c>
      <c r="AE1521" s="83">
        <v>84887.438592239996</v>
      </c>
      <c r="AF1521" s="83">
        <v>0</v>
      </c>
      <c r="AG1521" s="83">
        <v>0</v>
      </c>
      <c r="AH1521" s="83">
        <v>0</v>
      </c>
      <c r="AI1521" s="83">
        <v>718091.18722027098</v>
      </c>
      <c r="AJ1521" s="83">
        <v>0</v>
      </c>
      <c r="AK1521" s="83">
        <v>19660167.549561199</v>
      </c>
      <c r="AL1521" s="83">
        <v>0</v>
      </c>
      <c r="AM1521" s="83">
        <v>0</v>
      </c>
      <c r="AN1521" s="83">
        <v>52976414.155110002</v>
      </c>
      <c r="AO1521" s="83">
        <v>12.675353441585299</v>
      </c>
      <c r="AP1521" s="83">
        <v>239.26408843892301</v>
      </c>
    </row>
    <row r="1522" spans="1:42" x14ac:dyDescent="0.2">
      <c r="A1522" s="83" t="s">
        <v>426</v>
      </c>
      <c r="B1522" s="83">
        <v>2020</v>
      </c>
      <c r="C1522" s="83" t="s">
        <v>425</v>
      </c>
      <c r="D1522" s="83" t="s">
        <v>297</v>
      </c>
      <c r="E1522" s="83">
        <v>0</v>
      </c>
      <c r="F1522" s="83">
        <v>0</v>
      </c>
      <c r="G1522" s="83">
        <v>0</v>
      </c>
      <c r="H1522" s="83">
        <v>564</v>
      </c>
      <c r="I1522" s="83">
        <v>92.199999999999903</v>
      </c>
      <c r="J1522" s="83">
        <v>0</v>
      </c>
      <c r="K1522" s="83">
        <v>0</v>
      </c>
      <c r="L1522" s="83">
        <v>177</v>
      </c>
      <c r="M1522" s="83">
        <v>22.16</v>
      </c>
      <c r="N1522" s="83">
        <v>0</v>
      </c>
      <c r="O1522" s="83">
        <v>0</v>
      </c>
      <c r="P1522" s="83">
        <v>40</v>
      </c>
      <c r="Q1522" s="83">
        <v>0</v>
      </c>
      <c r="R1522" s="83">
        <v>0</v>
      </c>
      <c r="S1522" s="83">
        <v>0</v>
      </c>
      <c r="T1522" s="83">
        <v>0</v>
      </c>
      <c r="U1522" s="83">
        <v>559.4</v>
      </c>
      <c r="V1522" s="83">
        <v>0</v>
      </c>
      <c r="W1522" s="83">
        <v>0</v>
      </c>
      <c r="X1522" s="83">
        <v>0</v>
      </c>
      <c r="Y1522" s="83">
        <v>0</v>
      </c>
      <c r="Z1522" s="83">
        <v>0</v>
      </c>
      <c r="AA1522" s="83">
        <v>30118.81935568</v>
      </c>
      <c r="AB1522" s="83">
        <v>883807.728</v>
      </c>
      <c r="AC1522" s="83">
        <v>211621.915428571</v>
      </c>
      <c r="AD1522" s="83">
        <v>0</v>
      </c>
      <c r="AE1522" s="83">
        <v>0</v>
      </c>
      <c r="AF1522" s="83">
        <v>0</v>
      </c>
      <c r="AG1522" s="83">
        <v>396905.25</v>
      </c>
      <c r="AH1522" s="83">
        <v>0</v>
      </c>
      <c r="AI1522" s="83">
        <v>190506.479781267</v>
      </c>
      <c r="AJ1522" s="83">
        <v>0</v>
      </c>
      <c r="AK1522" s="83">
        <v>0</v>
      </c>
      <c r="AL1522" s="83">
        <v>0</v>
      </c>
      <c r="AM1522" s="83">
        <v>0</v>
      </c>
      <c r="AN1522" s="83">
        <v>1712960.19256551</v>
      </c>
      <c r="AO1522" s="83">
        <v>0.88255727637557002</v>
      </c>
      <c r="AP1522" s="83">
        <v>515.22345948609302</v>
      </c>
    </row>
    <row r="1523" spans="1:42" x14ac:dyDescent="0.2">
      <c r="A1523" s="83" t="s">
        <v>426</v>
      </c>
      <c r="B1523" s="83">
        <v>2022</v>
      </c>
      <c r="C1523" s="83" t="s">
        <v>425</v>
      </c>
      <c r="D1523" s="83" t="s">
        <v>297</v>
      </c>
      <c r="E1523" s="83">
        <v>0</v>
      </c>
      <c r="F1523" s="83">
        <v>0</v>
      </c>
      <c r="G1523" s="83">
        <v>0</v>
      </c>
      <c r="H1523" s="83">
        <v>564</v>
      </c>
      <c r="I1523" s="83">
        <v>92.199999999999903</v>
      </c>
      <c r="J1523" s="83">
        <v>0</v>
      </c>
      <c r="K1523" s="83">
        <v>0</v>
      </c>
      <c r="L1523" s="83">
        <v>177</v>
      </c>
      <c r="M1523" s="83">
        <v>36.410909090909101</v>
      </c>
      <c r="N1523" s="83">
        <v>0</v>
      </c>
      <c r="O1523" s="83">
        <v>0</v>
      </c>
      <c r="P1523" s="83">
        <v>40</v>
      </c>
      <c r="Q1523" s="83">
        <v>0</v>
      </c>
      <c r="R1523" s="83">
        <v>0</v>
      </c>
      <c r="S1523" s="83">
        <v>0</v>
      </c>
      <c r="T1523" s="83">
        <v>0</v>
      </c>
      <c r="U1523" s="83">
        <v>559.4</v>
      </c>
      <c r="V1523" s="83">
        <v>0</v>
      </c>
      <c r="W1523" s="83">
        <v>0</v>
      </c>
      <c r="X1523" s="83">
        <v>0</v>
      </c>
      <c r="Y1523" s="83">
        <v>0</v>
      </c>
      <c r="Z1523" s="83">
        <v>0</v>
      </c>
      <c r="AA1523" s="83">
        <v>49487.978045360003</v>
      </c>
      <c r="AB1523" s="83">
        <v>288201.076</v>
      </c>
      <c r="AC1523" s="83">
        <v>49406.3999999999</v>
      </c>
      <c r="AD1523" s="83">
        <v>0</v>
      </c>
      <c r="AE1523" s="83">
        <v>0</v>
      </c>
      <c r="AF1523" s="83">
        <v>0</v>
      </c>
      <c r="AG1523" s="83">
        <v>244249.384615385</v>
      </c>
      <c r="AH1523" s="83">
        <v>0</v>
      </c>
      <c r="AI1523" s="83">
        <v>188254.862039853</v>
      </c>
      <c r="AJ1523" s="83">
        <v>0</v>
      </c>
      <c r="AK1523" s="83">
        <v>0</v>
      </c>
      <c r="AL1523" s="83">
        <v>0</v>
      </c>
      <c r="AM1523" s="83">
        <v>0</v>
      </c>
      <c r="AN1523" s="83">
        <v>819599.70070059795</v>
      </c>
      <c r="AO1523" s="83">
        <v>0.36451036749784599</v>
      </c>
      <c r="AP1523" s="83">
        <v>444.74194803421699</v>
      </c>
    </row>
    <row r="1524" spans="1:42" x14ac:dyDescent="0.2">
      <c r="A1524" s="83" t="s">
        <v>426</v>
      </c>
      <c r="B1524" s="83">
        <v>2024</v>
      </c>
      <c r="C1524" s="83" t="s">
        <v>425</v>
      </c>
      <c r="D1524" s="83" t="s">
        <v>297</v>
      </c>
      <c r="E1524" s="83">
        <v>0</v>
      </c>
      <c r="F1524" s="83">
        <v>0</v>
      </c>
      <c r="G1524" s="83">
        <v>0</v>
      </c>
      <c r="H1524" s="83">
        <v>564</v>
      </c>
      <c r="I1524" s="83">
        <v>1779.0563076922999</v>
      </c>
      <c r="J1524" s="83">
        <v>0</v>
      </c>
      <c r="K1524" s="83">
        <v>0</v>
      </c>
      <c r="L1524" s="83">
        <v>2148.72939952458</v>
      </c>
      <c r="M1524" s="83">
        <v>40.465454545454499</v>
      </c>
      <c r="N1524" s="83">
        <v>0</v>
      </c>
      <c r="O1524" s="83">
        <v>0</v>
      </c>
      <c r="P1524" s="83">
        <v>40.795496229875702</v>
      </c>
      <c r="Q1524" s="83">
        <v>0</v>
      </c>
      <c r="R1524" s="83">
        <v>0</v>
      </c>
      <c r="S1524" s="83">
        <v>0</v>
      </c>
      <c r="T1524" s="83">
        <v>0</v>
      </c>
      <c r="U1524" s="83">
        <v>522.4</v>
      </c>
      <c r="V1524" s="83">
        <v>36912.170659797303</v>
      </c>
      <c r="W1524" s="83">
        <v>0</v>
      </c>
      <c r="X1524" s="83">
        <v>0</v>
      </c>
      <c r="Y1524" s="83">
        <v>0</v>
      </c>
      <c r="Z1524" s="83">
        <v>0</v>
      </c>
      <c r="AA1524" s="83">
        <v>54998.723628159998</v>
      </c>
      <c r="AB1524" s="83">
        <v>14844261.9825815</v>
      </c>
      <c r="AC1524" s="83">
        <v>49406.3999999999</v>
      </c>
      <c r="AD1524" s="83">
        <v>0</v>
      </c>
      <c r="AE1524" s="83">
        <v>0</v>
      </c>
      <c r="AF1524" s="83">
        <v>0</v>
      </c>
      <c r="AG1524" s="83">
        <v>0</v>
      </c>
      <c r="AH1524" s="83">
        <v>0</v>
      </c>
      <c r="AI1524" s="83">
        <v>3743826.8739679102</v>
      </c>
      <c r="AJ1524" s="83">
        <v>0</v>
      </c>
      <c r="AK1524" s="83">
        <v>0</v>
      </c>
      <c r="AL1524" s="83">
        <v>0</v>
      </c>
      <c r="AM1524" s="83">
        <v>0</v>
      </c>
      <c r="AN1524" s="83">
        <v>18729406.150837298</v>
      </c>
      <c r="AO1524" s="83">
        <v>5.3621717619384501</v>
      </c>
      <c r="AP1524" s="83">
        <v>286.29694496206503</v>
      </c>
    </row>
    <row r="1525" spans="1:42" x14ac:dyDescent="0.2">
      <c r="A1525" s="83" t="s">
        <v>426</v>
      </c>
      <c r="B1525" s="83">
        <v>2026</v>
      </c>
      <c r="C1525" s="83" t="s">
        <v>425</v>
      </c>
      <c r="D1525" s="83" t="s">
        <v>297</v>
      </c>
      <c r="E1525" s="83">
        <v>0</v>
      </c>
      <c r="F1525" s="83">
        <v>0</v>
      </c>
      <c r="G1525" s="83">
        <v>0</v>
      </c>
      <c r="H1525" s="83">
        <v>564</v>
      </c>
      <c r="I1525" s="83">
        <v>1779.0563076922999</v>
      </c>
      <c r="J1525" s="83">
        <v>0</v>
      </c>
      <c r="K1525" s="83">
        <v>0</v>
      </c>
      <c r="L1525" s="83">
        <v>2148.72939952458</v>
      </c>
      <c r="M1525" s="83">
        <v>48.667272727272703</v>
      </c>
      <c r="N1525" s="83">
        <v>0</v>
      </c>
      <c r="O1525" s="83">
        <v>0</v>
      </c>
      <c r="P1525" s="83">
        <v>40.795496229875702</v>
      </c>
      <c r="Q1525" s="83">
        <v>0</v>
      </c>
      <c r="R1525" s="83">
        <v>0</v>
      </c>
      <c r="S1525" s="83">
        <v>0</v>
      </c>
      <c r="T1525" s="83">
        <v>0</v>
      </c>
      <c r="U1525" s="83">
        <v>522.4</v>
      </c>
      <c r="V1525" s="83">
        <v>0</v>
      </c>
      <c r="W1525" s="83">
        <v>0</v>
      </c>
      <c r="X1525" s="83">
        <v>0</v>
      </c>
      <c r="Y1525" s="83">
        <v>0</v>
      </c>
      <c r="Z1525" s="83">
        <v>0</v>
      </c>
      <c r="AA1525" s="83">
        <v>66146.245298120004</v>
      </c>
      <c r="AB1525" s="83">
        <v>14809735.182581499</v>
      </c>
      <c r="AC1525" s="83">
        <v>49406.3999999999</v>
      </c>
      <c r="AD1525" s="83">
        <v>0</v>
      </c>
      <c r="AE1525" s="83">
        <v>0</v>
      </c>
      <c r="AF1525" s="83">
        <v>0</v>
      </c>
      <c r="AG1525" s="83">
        <v>0</v>
      </c>
      <c r="AH1525" s="83">
        <v>0</v>
      </c>
      <c r="AI1525" s="83">
        <v>3902788.7080282401</v>
      </c>
      <c r="AJ1525" s="83">
        <v>0</v>
      </c>
      <c r="AK1525" s="83">
        <v>0</v>
      </c>
      <c r="AL1525" s="83">
        <v>0</v>
      </c>
      <c r="AM1525" s="83">
        <v>0</v>
      </c>
      <c r="AN1525" s="83">
        <v>18828076.535907801</v>
      </c>
      <c r="AO1525" s="83">
        <v>5.3458060587384502</v>
      </c>
      <c r="AP1525" s="83">
        <v>283.92735968239901</v>
      </c>
    </row>
    <row r="1526" spans="1:42" x14ac:dyDescent="0.2">
      <c r="A1526" s="83" t="s">
        <v>426</v>
      </c>
      <c r="B1526" s="83">
        <v>2028</v>
      </c>
      <c r="C1526" s="83" t="s">
        <v>425</v>
      </c>
      <c r="D1526" s="83" t="s">
        <v>297</v>
      </c>
      <c r="E1526" s="83">
        <v>0</v>
      </c>
      <c r="F1526" s="83">
        <v>0</v>
      </c>
      <c r="G1526" s="83">
        <v>0</v>
      </c>
      <c r="H1526" s="83">
        <v>564</v>
      </c>
      <c r="I1526" s="83">
        <v>1779.0563076922999</v>
      </c>
      <c r="J1526" s="83">
        <v>0</v>
      </c>
      <c r="K1526" s="83">
        <v>0</v>
      </c>
      <c r="L1526" s="83">
        <v>2148.72939952458</v>
      </c>
      <c r="M1526" s="83">
        <v>63.96</v>
      </c>
      <c r="N1526" s="83">
        <v>0</v>
      </c>
      <c r="O1526" s="83">
        <v>0</v>
      </c>
      <c r="P1526" s="83">
        <v>40.795496229875702</v>
      </c>
      <c r="Q1526" s="83">
        <v>0</v>
      </c>
      <c r="R1526" s="83">
        <v>0</v>
      </c>
      <c r="S1526" s="83">
        <v>0</v>
      </c>
      <c r="T1526" s="83">
        <v>0</v>
      </c>
      <c r="U1526" s="83">
        <v>522.4</v>
      </c>
      <c r="V1526" s="83">
        <v>0</v>
      </c>
      <c r="W1526" s="83">
        <v>0</v>
      </c>
      <c r="X1526" s="83">
        <v>0</v>
      </c>
      <c r="Y1526" s="83">
        <v>0</v>
      </c>
      <c r="Z1526" s="83">
        <v>0</v>
      </c>
      <c r="AA1526" s="83">
        <v>86931.393772080002</v>
      </c>
      <c r="AB1526" s="83">
        <v>14834512.7100583</v>
      </c>
      <c r="AC1526" s="83">
        <v>49406.3999999999</v>
      </c>
      <c r="AD1526" s="83">
        <v>0</v>
      </c>
      <c r="AE1526" s="83">
        <v>0</v>
      </c>
      <c r="AF1526" s="83">
        <v>0</v>
      </c>
      <c r="AG1526" s="83">
        <v>0</v>
      </c>
      <c r="AH1526" s="83">
        <v>0</v>
      </c>
      <c r="AI1526" s="83">
        <v>3848538.66042253</v>
      </c>
      <c r="AJ1526" s="83">
        <v>0</v>
      </c>
      <c r="AK1526" s="83">
        <v>0</v>
      </c>
      <c r="AL1526" s="83">
        <v>0</v>
      </c>
      <c r="AM1526" s="83">
        <v>0</v>
      </c>
      <c r="AN1526" s="83">
        <v>18819389.1642529</v>
      </c>
      <c r="AO1526" s="83">
        <v>5.3575506067624596</v>
      </c>
      <c r="AP1526" s="83">
        <v>284.68249208316598</v>
      </c>
    </row>
    <row r="1527" spans="1:42" x14ac:dyDescent="0.2">
      <c r="A1527" s="83" t="s">
        <v>426</v>
      </c>
      <c r="B1527" s="83">
        <v>2030</v>
      </c>
      <c r="C1527" s="83" t="s">
        <v>425</v>
      </c>
      <c r="D1527" s="83" t="s">
        <v>297</v>
      </c>
      <c r="E1527" s="83">
        <v>0</v>
      </c>
      <c r="F1527" s="83">
        <v>0</v>
      </c>
      <c r="G1527" s="83">
        <v>0</v>
      </c>
      <c r="H1527" s="83">
        <v>564</v>
      </c>
      <c r="I1527" s="83">
        <v>1779.0563076922999</v>
      </c>
      <c r="J1527" s="83">
        <v>0</v>
      </c>
      <c r="K1527" s="83">
        <v>0</v>
      </c>
      <c r="L1527" s="83">
        <v>2148.72939952458</v>
      </c>
      <c r="M1527" s="83">
        <v>97.3690909090909</v>
      </c>
      <c r="N1527" s="83">
        <v>0</v>
      </c>
      <c r="O1527" s="83">
        <v>0</v>
      </c>
      <c r="P1527" s="83">
        <v>41.054321229875697</v>
      </c>
      <c r="Q1527" s="83">
        <v>0</v>
      </c>
      <c r="R1527" s="83">
        <v>0</v>
      </c>
      <c r="S1527" s="83">
        <v>0</v>
      </c>
      <c r="T1527" s="83">
        <v>0</v>
      </c>
      <c r="U1527" s="83">
        <v>522.4</v>
      </c>
      <c r="V1527" s="83">
        <v>47.623800000000003</v>
      </c>
      <c r="W1527" s="83">
        <v>0</v>
      </c>
      <c r="X1527" s="83">
        <v>0</v>
      </c>
      <c r="Y1527" s="83">
        <v>0</v>
      </c>
      <c r="Z1527" s="83">
        <v>0</v>
      </c>
      <c r="AA1527" s="83">
        <v>132339.44313708</v>
      </c>
      <c r="AB1527" s="83">
        <v>14809735.182581499</v>
      </c>
      <c r="AC1527" s="83">
        <v>49406.3999999999</v>
      </c>
      <c r="AD1527" s="83">
        <v>0</v>
      </c>
      <c r="AE1527" s="83">
        <v>0</v>
      </c>
      <c r="AF1527" s="83">
        <v>0</v>
      </c>
      <c r="AG1527" s="83">
        <v>0</v>
      </c>
      <c r="AH1527" s="83">
        <v>0</v>
      </c>
      <c r="AI1527" s="83">
        <v>3794718.9593686401</v>
      </c>
      <c r="AJ1527" s="83">
        <v>0</v>
      </c>
      <c r="AK1527" s="83">
        <v>0</v>
      </c>
      <c r="AL1527" s="83">
        <v>0</v>
      </c>
      <c r="AM1527" s="83">
        <v>0</v>
      </c>
      <c r="AN1527" s="83">
        <v>18786247.608887199</v>
      </c>
      <c r="AO1527" s="83">
        <v>5.3458060587384502</v>
      </c>
      <c r="AP1527" s="83">
        <v>284.55954430247698</v>
      </c>
    </row>
    <row r="1528" spans="1:42" x14ac:dyDescent="0.2">
      <c r="A1528" s="83" t="s">
        <v>426</v>
      </c>
      <c r="B1528" s="83">
        <v>2032</v>
      </c>
      <c r="C1528" s="83" t="s">
        <v>425</v>
      </c>
      <c r="D1528" s="83" t="s">
        <v>297</v>
      </c>
      <c r="E1528" s="83">
        <v>0</v>
      </c>
      <c r="F1528" s="83">
        <v>0</v>
      </c>
      <c r="G1528" s="83">
        <v>0</v>
      </c>
      <c r="H1528" s="83">
        <v>564</v>
      </c>
      <c r="I1528" s="83">
        <v>1779.0563076922999</v>
      </c>
      <c r="J1528" s="83">
        <v>0</v>
      </c>
      <c r="K1528" s="83">
        <v>0</v>
      </c>
      <c r="L1528" s="83">
        <v>2341.1145219438799</v>
      </c>
      <c r="M1528" s="83">
        <v>133.51636363636399</v>
      </c>
      <c r="N1528" s="83">
        <v>0</v>
      </c>
      <c r="O1528" s="83">
        <v>0</v>
      </c>
      <c r="P1528" s="83">
        <v>233.86405664397699</v>
      </c>
      <c r="Q1528" s="83">
        <v>0</v>
      </c>
      <c r="R1528" s="83">
        <v>0</v>
      </c>
      <c r="S1528" s="83">
        <v>0</v>
      </c>
      <c r="T1528" s="83">
        <v>0</v>
      </c>
      <c r="U1528" s="83">
        <v>522.4</v>
      </c>
      <c r="V1528" s="83">
        <v>133164.52924813901</v>
      </c>
      <c r="W1528" s="83">
        <v>0</v>
      </c>
      <c r="X1528" s="83">
        <v>0</v>
      </c>
      <c r="Y1528" s="83">
        <v>0</v>
      </c>
      <c r="Z1528" s="83">
        <v>0</v>
      </c>
      <c r="AA1528" s="83">
        <v>181469.09916024</v>
      </c>
      <c r="AB1528" s="83">
        <v>16243953.7414493</v>
      </c>
      <c r="AC1528" s="83">
        <v>49406.3999999999</v>
      </c>
      <c r="AD1528" s="83">
        <v>0</v>
      </c>
      <c r="AE1528" s="83">
        <v>0</v>
      </c>
      <c r="AF1528" s="83">
        <v>0</v>
      </c>
      <c r="AG1528" s="83">
        <v>0</v>
      </c>
      <c r="AH1528" s="83">
        <v>0</v>
      </c>
      <c r="AI1528" s="83">
        <v>3741644.53343311</v>
      </c>
      <c r="AJ1528" s="83">
        <v>0</v>
      </c>
      <c r="AK1528" s="83">
        <v>0</v>
      </c>
      <c r="AL1528" s="83">
        <v>0</v>
      </c>
      <c r="AM1528" s="83">
        <v>0</v>
      </c>
      <c r="AN1528" s="83">
        <v>20349638.303290699</v>
      </c>
      <c r="AO1528" s="83">
        <v>5.8586201812690097</v>
      </c>
      <c r="AP1528" s="83">
        <v>287.89800064021699</v>
      </c>
    </row>
    <row r="1529" spans="1:42" x14ac:dyDescent="0.2">
      <c r="A1529" s="83" t="s">
        <v>426</v>
      </c>
      <c r="B1529" s="83">
        <v>2034</v>
      </c>
      <c r="C1529" s="83" t="s">
        <v>425</v>
      </c>
      <c r="D1529" s="83" t="s">
        <v>297</v>
      </c>
      <c r="E1529" s="83">
        <v>0</v>
      </c>
      <c r="F1529" s="83">
        <v>0</v>
      </c>
      <c r="G1529" s="83">
        <v>0</v>
      </c>
      <c r="H1529" s="83">
        <v>564</v>
      </c>
      <c r="I1529" s="83">
        <v>1779.0563076922999</v>
      </c>
      <c r="J1529" s="83">
        <v>0</v>
      </c>
      <c r="K1529" s="83">
        <v>0</v>
      </c>
      <c r="L1529" s="83">
        <v>2512.7868165633899</v>
      </c>
      <c r="M1529" s="83">
        <v>168.11818181818199</v>
      </c>
      <c r="N1529" s="83">
        <v>0</v>
      </c>
      <c r="O1529" s="83">
        <v>0</v>
      </c>
      <c r="P1529" s="83">
        <v>944.92115020122696</v>
      </c>
      <c r="Q1529" s="83">
        <v>0</v>
      </c>
      <c r="R1529" s="83">
        <v>0</v>
      </c>
      <c r="S1529" s="83">
        <v>0</v>
      </c>
      <c r="T1529" s="83">
        <v>0</v>
      </c>
      <c r="U1529" s="83">
        <v>421.4</v>
      </c>
      <c r="V1529" s="83">
        <v>949947.70142385201</v>
      </c>
      <c r="W1529" s="83">
        <v>0</v>
      </c>
      <c r="X1529" s="83">
        <v>0</v>
      </c>
      <c r="Y1529" s="83">
        <v>0</v>
      </c>
      <c r="Z1529" s="83">
        <v>0</v>
      </c>
      <c r="AA1529" s="83">
        <v>228498.2467774</v>
      </c>
      <c r="AB1529" s="83">
        <v>17494800.334230799</v>
      </c>
      <c r="AC1529" s="83">
        <v>49406.3999999999</v>
      </c>
      <c r="AD1529" s="83">
        <v>0</v>
      </c>
      <c r="AE1529" s="83">
        <v>0</v>
      </c>
      <c r="AF1529" s="83">
        <v>0</v>
      </c>
      <c r="AG1529" s="83">
        <v>0</v>
      </c>
      <c r="AH1529" s="83">
        <v>0</v>
      </c>
      <c r="AI1529" s="83">
        <v>3689809.2475860501</v>
      </c>
      <c r="AJ1529" s="83">
        <v>0</v>
      </c>
      <c r="AK1529" s="83">
        <v>0</v>
      </c>
      <c r="AL1529" s="83">
        <v>0</v>
      </c>
      <c r="AM1529" s="83">
        <v>0</v>
      </c>
      <c r="AN1529" s="83">
        <v>22412461.930018101</v>
      </c>
      <c r="AO1529" s="83">
        <v>6.30249636160808</v>
      </c>
      <c r="AP1529" s="83">
        <v>281.205000204231</v>
      </c>
    </row>
    <row r="1530" spans="1:42" x14ac:dyDescent="0.2">
      <c r="A1530" s="83" t="s">
        <v>426</v>
      </c>
      <c r="B1530" s="83">
        <v>2036</v>
      </c>
      <c r="C1530" s="83" t="s">
        <v>425</v>
      </c>
      <c r="D1530" s="83" t="s">
        <v>297</v>
      </c>
      <c r="E1530" s="83">
        <v>0</v>
      </c>
      <c r="F1530" s="83">
        <v>0</v>
      </c>
      <c r="G1530" s="83">
        <v>0</v>
      </c>
      <c r="H1530" s="83">
        <v>564</v>
      </c>
      <c r="I1530" s="83">
        <v>1779.0563076922999</v>
      </c>
      <c r="J1530" s="83">
        <v>0</v>
      </c>
      <c r="K1530" s="83">
        <v>0</v>
      </c>
      <c r="L1530" s="83">
        <v>2512.7868165633899</v>
      </c>
      <c r="M1530" s="83">
        <v>203.499090909091</v>
      </c>
      <c r="N1530" s="83">
        <v>0</v>
      </c>
      <c r="O1530" s="83">
        <v>0</v>
      </c>
      <c r="P1530" s="83">
        <v>2278.14151389782</v>
      </c>
      <c r="Q1530" s="83">
        <v>0</v>
      </c>
      <c r="R1530" s="83">
        <v>0</v>
      </c>
      <c r="S1530" s="83">
        <v>0</v>
      </c>
      <c r="T1530" s="83">
        <v>0</v>
      </c>
      <c r="U1530" s="83">
        <v>421.4</v>
      </c>
      <c r="V1530" s="83">
        <v>1767208.3257733099</v>
      </c>
      <c r="W1530" s="83">
        <v>0</v>
      </c>
      <c r="X1530" s="83">
        <v>0</v>
      </c>
      <c r="Y1530" s="83">
        <v>0</v>
      </c>
      <c r="Z1530" s="83">
        <v>0</v>
      </c>
      <c r="AA1530" s="83">
        <v>276586.29774981999</v>
      </c>
      <c r="AB1530" s="83">
        <v>17494800.334230799</v>
      </c>
      <c r="AC1530" s="83">
        <v>49406.3999999999</v>
      </c>
      <c r="AD1530" s="83">
        <v>0</v>
      </c>
      <c r="AE1530" s="83">
        <v>0</v>
      </c>
      <c r="AF1530" s="83">
        <v>0</v>
      </c>
      <c r="AG1530" s="83">
        <v>0</v>
      </c>
      <c r="AH1530" s="83">
        <v>0</v>
      </c>
      <c r="AI1530" s="83">
        <v>3638355.7546024201</v>
      </c>
      <c r="AJ1530" s="83">
        <v>0</v>
      </c>
      <c r="AK1530" s="83">
        <v>0</v>
      </c>
      <c r="AL1530" s="83">
        <v>0</v>
      </c>
      <c r="AM1530" s="83">
        <v>0</v>
      </c>
      <c r="AN1530" s="83">
        <v>23226357.112356301</v>
      </c>
      <c r="AO1530" s="83">
        <v>6.30249636160808</v>
      </c>
      <c r="AP1530" s="83">
        <v>271.35104877273898</v>
      </c>
    </row>
    <row r="1531" spans="1:42" x14ac:dyDescent="0.2">
      <c r="A1531" s="83" t="s">
        <v>426</v>
      </c>
      <c r="B1531" s="83">
        <v>2038</v>
      </c>
      <c r="C1531" s="83" t="s">
        <v>425</v>
      </c>
      <c r="D1531" s="83" t="s">
        <v>297</v>
      </c>
      <c r="E1531" s="83">
        <v>0</v>
      </c>
      <c r="F1531" s="83">
        <v>0</v>
      </c>
      <c r="G1531" s="83">
        <v>0</v>
      </c>
      <c r="H1531" s="83">
        <v>564</v>
      </c>
      <c r="I1531" s="83">
        <v>1779.0563076922999</v>
      </c>
      <c r="J1531" s="83">
        <v>0</v>
      </c>
      <c r="K1531" s="83">
        <v>0</v>
      </c>
      <c r="L1531" s="83">
        <v>2575.0426528534199</v>
      </c>
      <c r="M1531" s="83">
        <v>239.142727272727</v>
      </c>
      <c r="N1531" s="83">
        <v>0</v>
      </c>
      <c r="O1531" s="83">
        <v>0</v>
      </c>
      <c r="P1531" s="83">
        <v>2286.5419881046701</v>
      </c>
      <c r="Q1531" s="83">
        <v>0</v>
      </c>
      <c r="R1531" s="83">
        <v>0</v>
      </c>
      <c r="S1531" s="83">
        <v>0</v>
      </c>
      <c r="T1531" s="83">
        <v>0</v>
      </c>
      <c r="U1531" s="83">
        <v>421.4</v>
      </c>
      <c r="V1531" s="83">
        <v>1763754.15221939</v>
      </c>
      <c r="W1531" s="83">
        <v>0</v>
      </c>
      <c r="X1531" s="83">
        <v>0</v>
      </c>
      <c r="Y1531" s="83">
        <v>0</v>
      </c>
      <c r="Z1531" s="83">
        <v>0</v>
      </c>
      <c r="AA1531" s="83">
        <v>325031.43515126</v>
      </c>
      <c r="AB1531" s="83">
        <v>17961090.0734361</v>
      </c>
      <c r="AC1531" s="83">
        <v>49406.3999999999</v>
      </c>
      <c r="AD1531" s="83">
        <v>0</v>
      </c>
      <c r="AE1531" s="83">
        <v>0</v>
      </c>
      <c r="AF1531" s="83">
        <v>0</v>
      </c>
      <c r="AG1531" s="83">
        <v>0</v>
      </c>
      <c r="AH1531" s="83">
        <v>0</v>
      </c>
      <c r="AI1531" s="83">
        <v>3587136.2617413802</v>
      </c>
      <c r="AJ1531" s="83">
        <v>0</v>
      </c>
      <c r="AK1531" s="83">
        <v>0</v>
      </c>
      <c r="AL1531" s="83">
        <v>0</v>
      </c>
      <c r="AM1531" s="83">
        <v>0</v>
      </c>
      <c r="AN1531" s="83">
        <v>23686418.322548199</v>
      </c>
      <c r="AO1531" s="83">
        <v>6.4694747172174996</v>
      </c>
      <c r="AP1531" s="83">
        <v>273.13013850890701</v>
      </c>
    </row>
    <row r="1532" spans="1:42" x14ac:dyDescent="0.2">
      <c r="A1532" s="83" t="s">
        <v>426</v>
      </c>
      <c r="B1532" s="83">
        <v>2040</v>
      </c>
      <c r="C1532" s="83" t="s">
        <v>425</v>
      </c>
      <c r="D1532" s="83" t="s">
        <v>297</v>
      </c>
      <c r="E1532" s="83">
        <v>0</v>
      </c>
      <c r="F1532" s="83">
        <v>0</v>
      </c>
      <c r="G1532" s="83">
        <v>0</v>
      </c>
      <c r="H1532" s="83">
        <v>564</v>
      </c>
      <c r="I1532" s="83">
        <v>1779.0563076922999</v>
      </c>
      <c r="J1532" s="83">
        <v>0</v>
      </c>
      <c r="K1532" s="83">
        <v>0</v>
      </c>
      <c r="L1532" s="83">
        <v>2605.9771179714799</v>
      </c>
      <c r="M1532" s="83">
        <v>277.77090909090902</v>
      </c>
      <c r="N1532" s="83">
        <v>0</v>
      </c>
      <c r="O1532" s="83">
        <v>0</v>
      </c>
      <c r="P1532" s="83">
        <v>2297.87259187479</v>
      </c>
      <c r="Q1532" s="83">
        <v>0</v>
      </c>
      <c r="R1532" s="83">
        <v>0</v>
      </c>
      <c r="S1532" s="83">
        <v>0</v>
      </c>
      <c r="T1532" s="83">
        <v>0</v>
      </c>
      <c r="U1532" s="83">
        <v>421.4</v>
      </c>
      <c r="V1532" s="83">
        <v>1661031.4963060799</v>
      </c>
      <c r="W1532" s="83">
        <v>0</v>
      </c>
      <c r="X1532" s="83">
        <v>0</v>
      </c>
      <c r="Y1532" s="83">
        <v>0</v>
      </c>
      <c r="Z1532" s="83">
        <v>0</v>
      </c>
      <c r="AA1532" s="83">
        <v>377533.02496264002</v>
      </c>
      <c r="AB1532" s="83">
        <v>18192785.999986</v>
      </c>
      <c r="AC1532" s="83">
        <v>49406.3999999999</v>
      </c>
      <c r="AD1532" s="83">
        <v>0</v>
      </c>
      <c r="AE1532" s="83">
        <v>0</v>
      </c>
      <c r="AF1532" s="83">
        <v>0</v>
      </c>
      <c r="AG1532" s="83">
        <v>0</v>
      </c>
      <c r="AH1532" s="83">
        <v>0</v>
      </c>
      <c r="AI1532" s="83">
        <v>3537145.9542032001</v>
      </c>
      <c r="AJ1532" s="83">
        <v>0</v>
      </c>
      <c r="AK1532" s="83">
        <v>0</v>
      </c>
      <c r="AL1532" s="83">
        <v>0</v>
      </c>
      <c r="AM1532" s="83">
        <v>0</v>
      </c>
      <c r="AN1532" s="83">
        <v>23817902.875457998</v>
      </c>
      <c r="AO1532" s="83">
        <v>6.55244502851503</v>
      </c>
      <c r="AP1532" s="83">
        <v>275.10587572622399</v>
      </c>
    </row>
    <row r="1533" spans="1:42" x14ac:dyDescent="0.2">
      <c r="A1533" s="83" t="s">
        <v>426</v>
      </c>
      <c r="B1533" s="83">
        <v>2042</v>
      </c>
      <c r="C1533" s="83" t="s">
        <v>425</v>
      </c>
      <c r="D1533" s="83" t="s">
        <v>297</v>
      </c>
      <c r="E1533" s="83">
        <v>0</v>
      </c>
      <c r="F1533" s="83">
        <v>0</v>
      </c>
      <c r="G1533" s="83">
        <v>0</v>
      </c>
      <c r="H1533" s="83">
        <v>564</v>
      </c>
      <c r="I1533" s="83">
        <v>1777.0563076922999</v>
      </c>
      <c r="J1533" s="83">
        <v>0</v>
      </c>
      <c r="K1533" s="83">
        <v>0</v>
      </c>
      <c r="L1533" s="83">
        <v>2668.2180959521302</v>
      </c>
      <c r="M1533" s="83">
        <v>324.42181818181803</v>
      </c>
      <c r="N1533" s="83">
        <v>0</v>
      </c>
      <c r="O1533" s="83">
        <v>0</v>
      </c>
      <c r="P1533" s="83">
        <v>2303.10456389413</v>
      </c>
      <c r="Q1533" s="83">
        <v>0</v>
      </c>
      <c r="R1533" s="83">
        <v>0</v>
      </c>
      <c r="S1533" s="83">
        <v>0</v>
      </c>
      <c r="T1533" s="83">
        <v>0</v>
      </c>
      <c r="U1533" s="83">
        <v>421.4</v>
      </c>
      <c r="V1533" s="83">
        <v>1580068.7359058401</v>
      </c>
      <c r="W1533" s="83">
        <v>0</v>
      </c>
      <c r="X1533" s="83">
        <v>0</v>
      </c>
      <c r="Y1533" s="83">
        <v>0</v>
      </c>
      <c r="Z1533" s="83">
        <v>0</v>
      </c>
      <c r="AA1533" s="83">
        <v>440938.72458752</v>
      </c>
      <c r="AB1533" s="83">
        <v>18658964.4519995</v>
      </c>
      <c r="AC1533" s="83">
        <v>49406.3999999999</v>
      </c>
      <c r="AD1533" s="83">
        <v>0</v>
      </c>
      <c r="AE1533" s="83">
        <v>0</v>
      </c>
      <c r="AF1533" s="83">
        <v>0</v>
      </c>
      <c r="AG1533" s="83">
        <v>0</v>
      </c>
      <c r="AH1533" s="83">
        <v>0</v>
      </c>
      <c r="AI1533" s="83">
        <v>3484368.7213522401</v>
      </c>
      <c r="AJ1533" s="83">
        <v>0</v>
      </c>
      <c r="AK1533" s="83">
        <v>0</v>
      </c>
      <c r="AL1533" s="83">
        <v>0</v>
      </c>
      <c r="AM1533" s="83">
        <v>0</v>
      </c>
      <c r="AN1533" s="83">
        <v>24213747.033845101</v>
      </c>
      <c r="AO1533" s="83">
        <v>6.71938353218105</v>
      </c>
      <c r="AP1533" s="83">
        <v>277.502838482161</v>
      </c>
    </row>
    <row r="1534" spans="1:42" x14ac:dyDescent="0.2">
      <c r="A1534" s="83" t="s">
        <v>426</v>
      </c>
      <c r="B1534" s="83">
        <v>2044</v>
      </c>
      <c r="C1534" s="83" t="s">
        <v>425</v>
      </c>
      <c r="D1534" s="83" t="s">
        <v>297</v>
      </c>
      <c r="E1534" s="83">
        <v>0</v>
      </c>
      <c r="F1534" s="83">
        <v>0</v>
      </c>
      <c r="G1534" s="83">
        <v>0</v>
      </c>
      <c r="H1534" s="83">
        <v>497</v>
      </c>
      <c r="I1534" s="83">
        <v>1699.6563076923001</v>
      </c>
      <c r="J1534" s="83">
        <v>0</v>
      </c>
      <c r="K1534" s="83">
        <v>0</v>
      </c>
      <c r="L1534" s="83">
        <v>3109.6779542720301</v>
      </c>
      <c r="M1534" s="83">
        <v>374.22818181818201</v>
      </c>
      <c r="N1534" s="83">
        <v>0</v>
      </c>
      <c r="O1534" s="83">
        <v>0</v>
      </c>
      <c r="P1534" s="83">
        <v>2307.8541198081298</v>
      </c>
      <c r="Q1534" s="83">
        <v>0</v>
      </c>
      <c r="R1534" s="83">
        <v>0</v>
      </c>
      <c r="S1534" s="83">
        <v>0</v>
      </c>
      <c r="T1534" s="83">
        <v>0</v>
      </c>
      <c r="U1534" s="83">
        <v>421.4</v>
      </c>
      <c r="V1534" s="83">
        <v>1097701.97575038</v>
      </c>
      <c r="W1534" s="83">
        <v>0</v>
      </c>
      <c r="X1534" s="83">
        <v>0</v>
      </c>
      <c r="Y1534" s="83">
        <v>0</v>
      </c>
      <c r="Z1534" s="83">
        <v>0</v>
      </c>
      <c r="AA1534" s="83">
        <v>508633.16814018</v>
      </c>
      <c r="AB1534" s="83">
        <v>21965452.878990199</v>
      </c>
      <c r="AC1534" s="83">
        <v>43537.2</v>
      </c>
      <c r="AD1534" s="83">
        <v>0</v>
      </c>
      <c r="AE1534" s="83">
        <v>0</v>
      </c>
      <c r="AF1534" s="83">
        <v>0</v>
      </c>
      <c r="AG1534" s="83">
        <v>0</v>
      </c>
      <c r="AH1534" s="83">
        <v>0</v>
      </c>
      <c r="AI1534" s="83">
        <v>3301237.5040776799</v>
      </c>
      <c r="AJ1534" s="83">
        <v>0</v>
      </c>
      <c r="AK1534" s="83">
        <v>0</v>
      </c>
      <c r="AL1534" s="83">
        <v>0</v>
      </c>
      <c r="AM1534" s="83">
        <v>0</v>
      </c>
      <c r="AN1534" s="83">
        <v>26916562.726958498</v>
      </c>
      <c r="AO1534" s="83">
        <v>7.8992112138864297</v>
      </c>
      <c r="AP1534" s="83">
        <v>293.47028051151898</v>
      </c>
    </row>
    <row r="1535" spans="1:42" x14ac:dyDescent="0.2">
      <c r="A1535" s="83" t="s">
        <v>426</v>
      </c>
      <c r="B1535" s="83">
        <v>2046</v>
      </c>
      <c r="C1535" s="83" t="s">
        <v>425</v>
      </c>
      <c r="D1535" s="83" t="s">
        <v>297</v>
      </c>
      <c r="E1535" s="83">
        <v>0</v>
      </c>
      <c r="F1535" s="83">
        <v>0</v>
      </c>
      <c r="G1535" s="83">
        <v>0</v>
      </c>
      <c r="H1535" s="83">
        <v>430</v>
      </c>
      <c r="I1535" s="83">
        <v>5411.0990769230802</v>
      </c>
      <c r="J1535" s="83">
        <v>0</v>
      </c>
      <c r="K1535" s="83">
        <v>0</v>
      </c>
      <c r="L1535" s="83">
        <v>3109.6779542720301</v>
      </c>
      <c r="M1535" s="83">
        <v>427.29</v>
      </c>
      <c r="N1535" s="83">
        <v>0</v>
      </c>
      <c r="O1535" s="83">
        <v>0</v>
      </c>
      <c r="P1535" s="83">
        <v>2957.2289413206299</v>
      </c>
      <c r="Q1535" s="83">
        <v>0</v>
      </c>
      <c r="R1535" s="83">
        <v>0</v>
      </c>
      <c r="S1535" s="83">
        <v>0</v>
      </c>
      <c r="T1535" s="83">
        <v>0</v>
      </c>
      <c r="U1535" s="83">
        <v>421.4</v>
      </c>
      <c r="V1535" s="83">
        <v>2039191.7819043701</v>
      </c>
      <c r="W1535" s="83">
        <v>0</v>
      </c>
      <c r="X1535" s="83">
        <v>0</v>
      </c>
      <c r="Y1535" s="83">
        <v>0</v>
      </c>
      <c r="Z1535" s="83">
        <v>0</v>
      </c>
      <c r="AA1535" s="83">
        <v>580752.27087042003</v>
      </c>
      <c r="AB1535" s="83">
        <v>17771209.929244</v>
      </c>
      <c r="AC1535" s="83">
        <v>37668</v>
      </c>
      <c r="AD1535" s="83">
        <v>0</v>
      </c>
      <c r="AE1535" s="83">
        <v>0</v>
      </c>
      <c r="AF1535" s="83">
        <v>0</v>
      </c>
      <c r="AG1535" s="83">
        <v>0</v>
      </c>
      <c r="AH1535" s="83">
        <v>0</v>
      </c>
      <c r="AI1535" s="83">
        <v>12017571.9107976</v>
      </c>
      <c r="AJ1535" s="83">
        <v>0</v>
      </c>
      <c r="AK1535" s="83">
        <v>0</v>
      </c>
      <c r="AL1535" s="83">
        <v>0</v>
      </c>
      <c r="AM1535" s="83">
        <v>0</v>
      </c>
      <c r="AN1535" s="83">
        <v>32446393.892816398</v>
      </c>
      <c r="AO1535" s="83">
        <v>6.3930269895823004</v>
      </c>
      <c r="AP1535" s="83">
        <v>197.03351351466199</v>
      </c>
    </row>
    <row r="1536" spans="1:42" x14ac:dyDescent="0.2">
      <c r="A1536" s="83" t="s">
        <v>426</v>
      </c>
      <c r="B1536" s="83">
        <v>2048</v>
      </c>
      <c r="C1536" s="83" t="s">
        <v>425</v>
      </c>
      <c r="D1536" s="83" t="s">
        <v>297</v>
      </c>
      <c r="E1536" s="83">
        <v>0</v>
      </c>
      <c r="F1536" s="83">
        <v>0</v>
      </c>
      <c r="G1536" s="83">
        <v>0</v>
      </c>
      <c r="H1536" s="83">
        <v>430</v>
      </c>
      <c r="I1536" s="83">
        <v>5411.0990769230802</v>
      </c>
      <c r="J1536" s="83">
        <v>8.2669345083521399</v>
      </c>
      <c r="K1536" s="83">
        <v>0</v>
      </c>
      <c r="L1536" s="83">
        <v>3109.6779542720301</v>
      </c>
      <c r="M1536" s="83">
        <v>459.201818181818</v>
      </c>
      <c r="N1536" s="83">
        <v>0</v>
      </c>
      <c r="O1536" s="83">
        <v>0</v>
      </c>
      <c r="P1536" s="83">
        <v>2726.2691082501401</v>
      </c>
      <c r="Q1536" s="83">
        <v>0</v>
      </c>
      <c r="R1536" s="83">
        <v>0</v>
      </c>
      <c r="S1536" s="83">
        <v>0</v>
      </c>
      <c r="T1536" s="83">
        <v>0</v>
      </c>
      <c r="U1536" s="83">
        <v>3.4</v>
      </c>
      <c r="V1536" s="83">
        <v>366305.95452919003</v>
      </c>
      <c r="W1536" s="83">
        <v>0</v>
      </c>
      <c r="X1536" s="83">
        <v>0</v>
      </c>
      <c r="Y1536" s="83">
        <v>0</v>
      </c>
      <c r="Z1536" s="83">
        <v>0</v>
      </c>
      <c r="AA1536" s="83">
        <v>624125.29826795997</v>
      </c>
      <c r="AB1536" s="83">
        <v>17987488.8044401</v>
      </c>
      <c r="AC1536" s="83">
        <v>37668</v>
      </c>
      <c r="AD1536" s="83">
        <v>0</v>
      </c>
      <c r="AE1536" s="83">
        <v>0</v>
      </c>
      <c r="AF1536" s="83">
        <v>0</v>
      </c>
      <c r="AG1536" s="83">
        <v>0</v>
      </c>
      <c r="AH1536" s="83">
        <v>0</v>
      </c>
      <c r="AI1536" s="83">
        <v>11920480.0235155</v>
      </c>
      <c r="AJ1536" s="83">
        <v>0</v>
      </c>
      <c r="AK1536" s="83">
        <v>31810.844175251801</v>
      </c>
      <c r="AL1536" s="83">
        <v>0</v>
      </c>
      <c r="AM1536" s="83">
        <v>0</v>
      </c>
      <c r="AN1536" s="83">
        <v>30967878.924927998</v>
      </c>
      <c r="AO1536" s="83">
        <v>6.4704764547900302</v>
      </c>
      <c r="AP1536" s="83">
        <v>208.94154457512801</v>
      </c>
    </row>
    <row r="1537" spans="1:42" x14ac:dyDescent="0.2">
      <c r="A1537" s="83" t="s">
        <v>426</v>
      </c>
      <c r="B1537" s="83">
        <v>2050</v>
      </c>
      <c r="C1537" s="83" t="s">
        <v>425</v>
      </c>
      <c r="D1537" s="83" t="s">
        <v>297</v>
      </c>
      <c r="E1537" s="83">
        <v>0</v>
      </c>
      <c r="F1537" s="83">
        <v>0</v>
      </c>
      <c r="G1537" s="83">
        <v>0</v>
      </c>
      <c r="H1537" s="83">
        <v>223</v>
      </c>
      <c r="I1537" s="83">
        <v>5414.9267848188902</v>
      </c>
      <c r="J1537" s="83">
        <v>8.2669345083521399</v>
      </c>
      <c r="K1537" s="83">
        <v>0</v>
      </c>
      <c r="L1537" s="83">
        <v>3109.6779542720301</v>
      </c>
      <c r="M1537" s="83">
        <v>489.45727272727299</v>
      </c>
      <c r="N1537" s="83">
        <v>0</v>
      </c>
      <c r="O1537" s="83">
        <v>0</v>
      </c>
      <c r="P1537" s="83">
        <v>2017.4854621222701</v>
      </c>
      <c r="Q1537" s="83">
        <v>0</v>
      </c>
      <c r="R1537" s="83">
        <v>0</v>
      </c>
      <c r="S1537" s="83">
        <v>0</v>
      </c>
      <c r="T1537" s="83">
        <v>0</v>
      </c>
      <c r="U1537" s="83">
        <v>3.4</v>
      </c>
      <c r="V1537" s="83">
        <v>261488.20506577301</v>
      </c>
      <c r="W1537" s="83">
        <v>0</v>
      </c>
      <c r="X1537" s="83">
        <v>0</v>
      </c>
      <c r="Y1537" s="83">
        <v>0</v>
      </c>
      <c r="Z1537" s="83">
        <v>0</v>
      </c>
      <c r="AA1537" s="83">
        <v>665247.07489153999</v>
      </c>
      <c r="AB1537" s="83">
        <v>17116368.316362102</v>
      </c>
      <c r="AC1537" s="83">
        <v>19534.8</v>
      </c>
      <c r="AD1537" s="83">
        <v>0</v>
      </c>
      <c r="AE1537" s="83">
        <v>0</v>
      </c>
      <c r="AF1537" s="83">
        <v>0</v>
      </c>
      <c r="AG1537" s="83">
        <v>0</v>
      </c>
      <c r="AH1537" s="83">
        <v>0</v>
      </c>
      <c r="AI1537" s="83">
        <v>11763725.430696299</v>
      </c>
      <c r="AJ1537" s="83">
        <v>0</v>
      </c>
      <c r="AK1537" s="83">
        <v>31905.303924769902</v>
      </c>
      <c r="AL1537" s="83">
        <v>0</v>
      </c>
      <c r="AM1537" s="83">
        <v>0</v>
      </c>
      <c r="AN1537" s="83">
        <v>29858269.130940501</v>
      </c>
      <c r="AO1537" s="83">
        <v>6.1439454885692797</v>
      </c>
      <c r="AP1537" s="83">
        <v>205.77031647834599</v>
      </c>
    </row>
    <row r="1538" spans="1:42" x14ac:dyDescent="0.2">
      <c r="A1538" s="83" t="s">
        <v>427</v>
      </c>
      <c r="B1538" s="83">
        <v>2020</v>
      </c>
      <c r="C1538" s="83" t="s">
        <v>425</v>
      </c>
      <c r="D1538" s="83" t="s">
        <v>297</v>
      </c>
      <c r="E1538" s="83">
        <v>0</v>
      </c>
      <c r="F1538" s="83">
        <v>12128.0999999999</v>
      </c>
      <c r="G1538" s="83">
        <v>0</v>
      </c>
      <c r="H1538" s="83">
        <v>1312.8</v>
      </c>
      <c r="I1538" s="83">
        <v>87.8</v>
      </c>
      <c r="J1538" s="83">
        <v>350</v>
      </c>
      <c r="K1538" s="83">
        <v>2.2000000000000002</v>
      </c>
      <c r="L1538" s="83">
        <v>1804</v>
      </c>
      <c r="M1538" s="83">
        <v>38.062727272727301</v>
      </c>
      <c r="N1538" s="83">
        <v>0</v>
      </c>
      <c r="O1538" s="83">
        <v>0</v>
      </c>
      <c r="P1538" s="83">
        <v>12</v>
      </c>
      <c r="Q1538" s="83">
        <v>0</v>
      </c>
      <c r="R1538" s="83">
        <v>0</v>
      </c>
      <c r="S1538" s="83">
        <v>0</v>
      </c>
      <c r="T1538" s="83">
        <v>64.8</v>
      </c>
      <c r="U1538" s="83">
        <v>2</v>
      </c>
      <c r="V1538" s="83">
        <v>47047.026940540498</v>
      </c>
      <c r="W1538" s="83">
        <v>10069.150079999999</v>
      </c>
      <c r="X1538" s="83">
        <v>0</v>
      </c>
      <c r="Y1538" s="83">
        <v>52016200.4247666</v>
      </c>
      <c r="Z1538" s="83">
        <v>0</v>
      </c>
      <c r="AA1538" s="83">
        <v>53416.545145509997</v>
      </c>
      <c r="AB1538" s="83">
        <v>13511772.384</v>
      </c>
      <c r="AC1538" s="83">
        <v>116620.337142857</v>
      </c>
      <c r="AD1538" s="83">
        <v>0</v>
      </c>
      <c r="AE1538" s="83">
        <v>348416.94585600001</v>
      </c>
      <c r="AF1538" s="83">
        <v>0</v>
      </c>
      <c r="AG1538" s="83">
        <v>0</v>
      </c>
      <c r="AH1538" s="83">
        <v>0</v>
      </c>
      <c r="AI1538" s="83">
        <v>181998.58208145699</v>
      </c>
      <c r="AJ1538" s="83">
        <v>0</v>
      </c>
      <c r="AK1538" s="83">
        <v>966036.37444136699</v>
      </c>
      <c r="AL1538" s="83">
        <v>0</v>
      </c>
      <c r="AM1538" s="83">
        <v>0</v>
      </c>
      <c r="AN1538" s="83">
        <v>67251577.770454407</v>
      </c>
      <c r="AO1538" s="83">
        <v>59.914206001468401</v>
      </c>
      <c r="AP1538" s="83">
        <v>890.89665979242704</v>
      </c>
    </row>
    <row r="1539" spans="1:42" x14ac:dyDescent="0.2">
      <c r="A1539" s="83" t="s">
        <v>427</v>
      </c>
      <c r="B1539" s="83">
        <v>2022</v>
      </c>
      <c r="C1539" s="83" t="s">
        <v>425</v>
      </c>
      <c r="D1539" s="83" t="s">
        <v>297</v>
      </c>
      <c r="E1539" s="83">
        <v>0</v>
      </c>
      <c r="F1539" s="83">
        <v>11848.0999999999</v>
      </c>
      <c r="G1539" s="83">
        <v>0</v>
      </c>
      <c r="H1539" s="83">
        <v>1312.8</v>
      </c>
      <c r="I1539" s="83">
        <v>87.8</v>
      </c>
      <c r="J1539" s="83">
        <v>350</v>
      </c>
      <c r="K1539" s="83">
        <v>2.2000000000000002</v>
      </c>
      <c r="L1539" s="83">
        <v>1804</v>
      </c>
      <c r="M1539" s="83">
        <v>60.177272727272701</v>
      </c>
      <c r="N1539" s="83">
        <v>0</v>
      </c>
      <c r="O1539" s="83">
        <v>0</v>
      </c>
      <c r="P1539" s="83">
        <v>12</v>
      </c>
      <c r="Q1539" s="83">
        <v>0</v>
      </c>
      <c r="R1539" s="83">
        <v>0</v>
      </c>
      <c r="S1539" s="83">
        <v>0</v>
      </c>
      <c r="T1539" s="83">
        <v>64.8</v>
      </c>
      <c r="U1539" s="83">
        <v>2</v>
      </c>
      <c r="V1539" s="83">
        <v>0</v>
      </c>
      <c r="W1539" s="83">
        <v>10069.150079999999</v>
      </c>
      <c r="X1539" s="83">
        <v>0</v>
      </c>
      <c r="Y1539" s="83">
        <v>52939079.9165117</v>
      </c>
      <c r="Z1539" s="83">
        <v>0</v>
      </c>
      <c r="AA1539" s="83">
        <v>84451.699489050006</v>
      </c>
      <c r="AB1539" s="83">
        <v>13511772.384</v>
      </c>
      <c r="AC1539" s="83">
        <v>115001.28</v>
      </c>
      <c r="AD1539" s="83">
        <v>0</v>
      </c>
      <c r="AE1539" s="83">
        <v>348416.94585600001</v>
      </c>
      <c r="AF1539" s="83">
        <v>0</v>
      </c>
      <c r="AG1539" s="83">
        <v>0</v>
      </c>
      <c r="AH1539" s="83">
        <v>0</v>
      </c>
      <c r="AI1539" s="83">
        <v>179459.29111799499</v>
      </c>
      <c r="AJ1539" s="83">
        <v>0</v>
      </c>
      <c r="AK1539" s="83">
        <v>1178502.9980836001</v>
      </c>
      <c r="AL1539" s="83">
        <v>0</v>
      </c>
      <c r="AM1539" s="83">
        <v>0</v>
      </c>
      <c r="AN1539" s="83">
        <v>68366753.665138304</v>
      </c>
      <c r="AO1539" s="83">
        <v>60.961931699260397</v>
      </c>
      <c r="AP1539" s="83">
        <v>891.68972389493695</v>
      </c>
    </row>
    <row r="1540" spans="1:42" x14ac:dyDescent="0.2">
      <c r="A1540" s="83" t="s">
        <v>427</v>
      </c>
      <c r="B1540" s="83">
        <v>2024</v>
      </c>
      <c r="C1540" s="83" t="s">
        <v>425</v>
      </c>
      <c r="D1540" s="83" t="s">
        <v>297</v>
      </c>
      <c r="E1540" s="83">
        <v>0</v>
      </c>
      <c r="F1540" s="83">
        <v>8603.0999999999894</v>
      </c>
      <c r="G1540" s="83">
        <v>0</v>
      </c>
      <c r="H1540" s="83">
        <v>1312.8</v>
      </c>
      <c r="I1540" s="83">
        <v>87.8</v>
      </c>
      <c r="J1540" s="83">
        <v>350</v>
      </c>
      <c r="K1540" s="83">
        <v>2.2000000000000002</v>
      </c>
      <c r="L1540" s="83">
        <v>1804</v>
      </c>
      <c r="M1540" s="83">
        <v>70.633636363636398</v>
      </c>
      <c r="N1540" s="83">
        <v>0</v>
      </c>
      <c r="O1540" s="83">
        <v>0</v>
      </c>
      <c r="P1540" s="83">
        <v>12</v>
      </c>
      <c r="Q1540" s="83">
        <v>0</v>
      </c>
      <c r="R1540" s="83">
        <v>0</v>
      </c>
      <c r="S1540" s="83">
        <v>0</v>
      </c>
      <c r="T1540" s="83">
        <v>64.8</v>
      </c>
      <c r="U1540" s="83">
        <v>2</v>
      </c>
      <c r="V1540" s="83">
        <v>0</v>
      </c>
      <c r="W1540" s="83">
        <v>10069.150079999999</v>
      </c>
      <c r="X1540" s="83">
        <v>0</v>
      </c>
      <c r="Y1540" s="83">
        <v>43728948.4697937</v>
      </c>
      <c r="Z1540" s="83">
        <v>0</v>
      </c>
      <c r="AA1540" s="83">
        <v>99125.971677630005</v>
      </c>
      <c r="AB1540" s="83">
        <v>13511772.384</v>
      </c>
      <c r="AC1540" s="83">
        <v>115001.28</v>
      </c>
      <c r="AD1540" s="83">
        <v>0</v>
      </c>
      <c r="AE1540" s="83">
        <v>348416.94585600001</v>
      </c>
      <c r="AF1540" s="83">
        <v>0</v>
      </c>
      <c r="AG1540" s="83">
        <v>0</v>
      </c>
      <c r="AH1540" s="83">
        <v>0</v>
      </c>
      <c r="AI1540" s="83">
        <v>176959.99506610501</v>
      </c>
      <c r="AJ1540" s="83">
        <v>0</v>
      </c>
      <c r="AK1540" s="83">
        <v>1172104.5301671999</v>
      </c>
      <c r="AL1540" s="83">
        <v>0</v>
      </c>
      <c r="AM1540" s="83">
        <v>0</v>
      </c>
      <c r="AN1540" s="83">
        <v>59162398.726640701</v>
      </c>
      <c r="AO1540" s="83">
        <v>51.778952946875002</v>
      </c>
      <c r="AP1540" s="83">
        <v>875.20036478100099</v>
      </c>
    </row>
    <row r="1541" spans="1:42" x14ac:dyDescent="0.2">
      <c r="A1541" s="83" t="s">
        <v>427</v>
      </c>
      <c r="B1541" s="83">
        <v>2026</v>
      </c>
      <c r="C1541" s="83" t="s">
        <v>425</v>
      </c>
      <c r="D1541" s="83" t="s">
        <v>297</v>
      </c>
      <c r="E1541" s="83">
        <v>0</v>
      </c>
      <c r="F1541" s="83">
        <v>7355.5999999999904</v>
      </c>
      <c r="G1541" s="83">
        <v>0</v>
      </c>
      <c r="H1541" s="83">
        <v>1247.8</v>
      </c>
      <c r="I1541" s="83">
        <v>87.8</v>
      </c>
      <c r="J1541" s="83">
        <v>350</v>
      </c>
      <c r="K1541" s="83">
        <v>2.2000000000000002</v>
      </c>
      <c r="L1541" s="83">
        <v>1804</v>
      </c>
      <c r="M1541" s="83">
        <v>93.192727272727296</v>
      </c>
      <c r="N1541" s="83">
        <v>0</v>
      </c>
      <c r="O1541" s="83">
        <v>0</v>
      </c>
      <c r="P1541" s="83">
        <v>12</v>
      </c>
      <c r="Q1541" s="83">
        <v>0</v>
      </c>
      <c r="R1541" s="83">
        <v>0</v>
      </c>
      <c r="S1541" s="83">
        <v>0</v>
      </c>
      <c r="T1541" s="83">
        <v>64.8</v>
      </c>
      <c r="U1541" s="83">
        <v>2</v>
      </c>
      <c r="V1541" s="83">
        <v>0</v>
      </c>
      <c r="W1541" s="83">
        <v>10069.150079999999</v>
      </c>
      <c r="X1541" s="83">
        <v>0</v>
      </c>
      <c r="Y1541" s="83">
        <v>44071711.305227101</v>
      </c>
      <c r="Z1541" s="83">
        <v>0</v>
      </c>
      <c r="AA1541" s="83">
        <v>130784.99309648</v>
      </c>
      <c r="AB1541" s="83">
        <v>13511772.384</v>
      </c>
      <c r="AC1541" s="83">
        <v>109307.28</v>
      </c>
      <c r="AD1541" s="83">
        <v>0</v>
      </c>
      <c r="AE1541" s="83">
        <v>348416.94585600001</v>
      </c>
      <c r="AF1541" s="83">
        <v>0</v>
      </c>
      <c r="AG1541" s="83">
        <v>0</v>
      </c>
      <c r="AH1541" s="83">
        <v>0</v>
      </c>
      <c r="AI1541" s="83">
        <v>174494.330808912</v>
      </c>
      <c r="AJ1541" s="83">
        <v>0</v>
      </c>
      <c r="AK1541" s="83">
        <v>1165824.5523973999</v>
      </c>
      <c r="AL1541" s="83">
        <v>0</v>
      </c>
      <c r="AM1541" s="83">
        <v>0</v>
      </c>
      <c r="AN1541" s="83">
        <v>59522380.941465899</v>
      </c>
      <c r="AO1541" s="83">
        <v>52.155672028674701</v>
      </c>
      <c r="AP1541" s="83">
        <v>876.23631991409002</v>
      </c>
    </row>
    <row r="1542" spans="1:42" x14ac:dyDescent="0.2">
      <c r="A1542" s="83" t="s">
        <v>427</v>
      </c>
      <c r="B1542" s="83">
        <v>2028</v>
      </c>
      <c r="C1542" s="83" t="s">
        <v>425</v>
      </c>
      <c r="D1542" s="83" t="s">
        <v>297</v>
      </c>
      <c r="E1542" s="83">
        <v>0</v>
      </c>
      <c r="F1542" s="83">
        <v>7355.5999999999904</v>
      </c>
      <c r="G1542" s="83">
        <v>0</v>
      </c>
      <c r="H1542" s="83">
        <v>1247.8</v>
      </c>
      <c r="I1542" s="83">
        <v>87.8</v>
      </c>
      <c r="J1542" s="83">
        <v>350</v>
      </c>
      <c r="K1542" s="83">
        <v>2.2000000000000002</v>
      </c>
      <c r="L1542" s="83">
        <v>1804</v>
      </c>
      <c r="M1542" s="83">
        <v>136.11818181818199</v>
      </c>
      <c r="N1542" s="83">
        <v>0</v>
      </c>
      <c r="O1542" s="83">
        <v>0</v>
      </c>
      <c r="P1542" s="83">
        <v>12</v>
      </c>
      <c r="Q1542" s="83">
        <v>0</v>
      </c>
      <c r="R1542" s="83">
        <v>0</v>
      </c>
      <c r="S1542" s="83">
        <v>0</v>
      </c>
      <c r="T1542" s="83">
        <v>64.8</v>
      </c>
      <c r="U1542" s="83">
        <v>2</v>
      </c>
      <c r="V1542" s="83">
        <v>0</v>
      </c>
      <c r="W1542" s="83">
        <v>10069.150079999999</v>
      </c>
      <c r="X1542" s="83">
        <v>0</v>
      </c>
      <c r="Y1542" s="83">
        <v>46351747.942922696</v>
      </c>
      <c r="Z1542" s="83">
        <v>0</v>
      </c>
      <c r="AA1542" s="83">
        <v>191025.80201670001</v>
      </c>
      <c r="AB1542" s="83">
        <v>11854891.0789544</v>
      </c>
      <c r="AC1542" s="83">
        <v>109307.28</v>
      </c>
      <c r="AD1542" s="83">
        <v>0</v>
      </c>
      <c r="AE1542" s="83">
        <v>348416.94585600001</v>
      </c>
      <c r="AF1542" s="83">
        <v>0</v>
      </c>
      <c r="AG1542" s="83">
        <v>0</v>
      </c>
      <c r="AH1542" s="83">
        <v>0</v>
      </c>
      <c r="AI1542" s="83">
        <v>172063.34147094199</v>
      </c>
      <c r="AJ1542" s="83">
        <v>0</v>
      </c>
      <c r="AK1542" s="83">
        <v>1159544.5746275999</v>
      </c>
      <c r="AL1542" s="83">
        <v>0</v>
      </c>
      <c r="AM1542" s="83">
        <v>0</v>
      </c>
      <c r="AN1542" s="83">
        <v>60197066.1159283</v>
      </c>
      <c r="AO1542" s="83">
        <v>53.851283259029799</v>
      </c>
      <c r="AP1542" s="83">
        <v>894.583187082942</v>
      </c>
    </row>
    <row r="1543" spans="1:42" x14ac:dyDescent="0.2">
      <c r="A1543" s="83" t="s">
        <v>427</v>
      </c>
      <c r="B1543" s="83">
        <v>2030</v>
      </c>
      <c r="C1543" s="83" t="s">
        <v>425</v>
      </c>
      <c r="D1543" s="83" t="s">
        <v>297</v>
      </c>
      <c r="E1543" s="83">
        <v>0</v>
      </c>
      <c r="F1543" s="83">
        <v>6612</v>
      </c>
      <c r="G1543" s="83">
        <v>0</v>
      </c>
      <c r="H1543" s="83">
        <v>1247.8</v>
      </c>
      <c r="I1543" s="83">
        <v>87.8</v>
      </c>
      <c r="J1543" s="83">
        <v>350</v>
      </c>
      <c r="K1543" s="83">
        <v>2.2000000000000002</v>
      </c>
      <c r="L1543" s="83">
        <v>1804</v>
      </c>
      <c r="M1543" s="83">
        <v>224.90454545454401</v>
      </c>
      <c r="N1543" s="83">
        <v>0</v>
      </c>
      <c r="O1543" s="83">
        <v>0</v>
      </c>
      <c r="P1543" s="83">
        <v>12</v>
      </c>
      <c r="Q1543" s="83">
        <v>0</v>
      </c>
      <c r="R1543" s="83">
        <v>0</v>
      </c>
      <c r="S1543" s="83">
        <v>0</v>
      </c>
      <c r="T1543" s="83">
        <v>64.8</v>
      </c>
      <c r="U1543" s="83">
        <v>2</v>
      </c>
      <c r="V1543" s="83">
        <v>0</v>
      </c>
      <c r="W1543" s="83">
        <v>10069.150079999999</v>
      </c>
      <c r="X1543" s="83">
        <v>0</v>
      </c>
      <c r="Y1543" s="83">
        <v>41422219.7870223</v>
      </c>
      <c r="Z1543" s="83">
        <v>0</v>
      </c>
      <c r="AA1543" s="83">
        <v>315626.98383704998</v>
      </c>
      <c r="AB1543" s="83">
        <v>13511772.384</v>
      </c>
      <c r="AC1543" s="83">
        <v>109307.28</v>
      </c>
      <c r="AD1543" s="83">
        <v>0</v>
      </c>
      <c r="AE1543" s="83">
        <v>348416.94585600001</v>
      </c>
      <c r="AF1543" s="83">
        <v>0</v>
      </c>
      <c r="AG1543" s="83">
        <v>0</v>
      </c>
      <c r="AH1543" s="83">
        <v>0</v>
      </c>
      <c r="AI1543" s="83">
        <v>169658.72350491499</v>
      </c>
      <c r="AJ1543" s="83">
        <v>0</v>
      </c>
      <c r="AK1543" s="83">
        <v>1153264.5968577999</v>
      </c>
      <c r="AL1543" s="83">
        <v>0</v>
      </c>
      <c r="AM1543" s="83">
        <v>0</v>
      </c>
      <c r="AN1543" s="83">
        <v>57040335.851158097</v>
      </c>
      <c r="AO1543" s="83">
        <v>49.097459824083302</v>
      </c>
      <c r="AP1543" s="83">
        <v>860.74983766222897</v>
      </c>
    </row>
    <row r="1544" spans="1:42" x14ac:dyDescent="0.2">
      <c r="A1544" s="83" t="s">
        <v>427</v>
      </c>
      <c r="B1544" s="83">
        <v>2032</v>
      </c>
      <c r="C1544" s="83" t="s">
        <v>425</v>
      </c>
      <c r="D1544" s="83" t="s">
        <v>297</v>
      </c>
      <c r="E1544" s="83">
        <v>0</v>
      </c>
      <c r="F1544" s="83">
        <v>6416.5</v>
      </c>
      <c r="G1544" s="83">
        <v>0</v>
      </c>
      <c r="H1544" s="83">
        <v>1247.8</v>
      </c>
      <c r="I1544" s="83">
        <v>87.8</v>
      </c>
      <c r="J1544" s="83">
        <v>350</v>
      </c>
      <c r="K1544" s="83">
        <v>2.2000000000000002</v>
      </c>
      <c r="L1544" s="83">
        <v>1804</v>
      </c>
      <c r="M1544" s="83">
        <v>328.96</v>
      </c>
      <c r="N1544" s="83">
        <v>0</v>
      </c>
      <c r="O1544" s="83">
        <v>0</v>
      </c>
      <c r="P1544" s="83">
        <v>12.131840772996901</v>
      </c>
      <c r="Q1544" s="83">
        <v>0</v>
      </c>
      <c r="R1544" s="83">
        <v>0</v>
      </c>
      <c r="S1544" s="83">
        <v>0</v>
      </c>
      <c r="T1544" s="83">
        <v>64.8</v>
      </c>
      <c r="U1544" s="83">
        <v>2</v>
      </c>
      <c r="V1544" s="83">
        <v>60.213999999999999</v>
      </c>
      <c r="W1544" s="83">
        <v>10069.150079999999</v>
      </c>
      <c r="X1544" s="83">
        <v>0</v>
      </c>
      <c r="Y1544" s="83">
        <v>38527240.8099031</v>
      </c>
      <c r="Z1544" s="83">
        <v>0</v>
      </c>
      <c r="AA1544" s="83">
        <v>461656.53252224001</v>
      </c>
      <c r="AB1544" s="83">
        <v>12147097.9742289</v>
      </c>
      <c r="AC1544" s="83">
        <v>109307.28</v>
      </c>
      <c r="AD1544" s="83">
        <v>0</v>
      </c>
      <c r="AE1544" s="83">
        <v>348416.94585600001</v>
      </c>
      <c r="AF1544" s="83">
        <v>0</v>
      </c>
      <c r="AG1544" s="83">
        <v>0</v>
      </c>
      <c r="AH1544" s="83">
        <v>0</v>
      </c>
      <c r="AI1544" s="83">
        <v>167288.65341271501</v>
      </c>
      <c r="AJ1544" s="83">
        <v>0</v>
      </c>
      <c r="AK1544" s="83">
        <v>1147103.1092346001</v>
      </c>
      <c r="AL1544" s="83">
        <v>0</v>
      </c>
      <c r="AM1544" s="83">
        <v>0</v>
      </c>
      <c r="AN1544" s="83">
        <v>52918240.669237599</v>
      </c>
      <c r="AO1544" s="83">
        <v>45.515151580625201</v>
      </c>
      <c r="AP1544" s="83">
        <v>860.10326505589899</v>
      </c>
    </row>
    <row r="1545" spans="1:42" x14ac:dyDescent="0.2">
      <c r="A1545" s="83" t="s">
        <v>427</v>
      </c>
      <c r="B1545" s="83">
        <v>2034</v>
      </c>
      <c r="C1545" s="83" t="s">
        <v>425</v>
      </c>
      <c r="D1545" s="83" t="s">
        <v>297</v>
      </c>
      <c r="E1545" s="83">
        <v>0</v>
      </c>
      <c r="F1545" s="83">
        <v>6416.5</v>
      </c>
      <c r="G1545" s="83">
        <v>0</v>
      </c>
      <c r="H1545" s="83">
        <v>1247.8</v>
      </c>
      <c r="I1545" s="83">
        <v>87.8</v>
      </c>
      <c r="J1545" s="83">
        <v>350</v>
      </c>
      <c r="K1545" s="83">
        <v>2.2000000000000002</v>
      </c>
      <c r="L1545" s="83">
        <v>1804</v>
      </c>
      <c r="M1545" s="83">
        <v>436.80818181818199</v>
      </c>
      <c r="N1545" s="83">
        <v>0</v>
      </c>
      <c r="O1545" s="83">
        <v>0</v>
      </c>
      <c r="P1545" s="83">
        <v>12.755233428073501</v>
      </c>
      <c r="Q1545" s="83">
        <v>0</v>
      </c>
      <c r="R1545" s="83">
        <v>0</v>
      </c>
      <c r="S1545" s="83">
        <v>0</v>
      </c>
      <c r="T1545" s="83">
        <v>64.8</v>
      </c>
      <c r="U1545" s="83">
        <v>2</v>
      </c>
      <c r="V1545" s="83">
        <v>5899.3603670266402</v>
      </c>
      <c r="W1545" s="83">
        <v>10069.150079999999</v>
      </c>
      <c r="X1545" s="83">
        <v>0</v>
      </c>
      <c r="Y1545" s="83">
        <v>39275784.090065397</v>
      </c>
      <c r="Z1545" s="83">
        <v>0</v>
      </c>
      <c r="AA1545" s="83">
        <v>612896.540609724</v>
      </c>
      <c r="AB1545" s="83">
        <v>11758616.1444488</v>
      </c>
      <c r="AC1545" s="83">
        <v>109307.28</v>
      </c>
      <c r="AD1545" s="83">
        <v>0</v>
      </c>
      <c r="AE1545" s="83">
        <v>348416.94585600001</v>
      </c>
      <c r="AF1545" s="83">
        <v>0</v>
      </c>
      <c r="AG1545" s="83">
        <v>0</v>
      </c>
      <c r="AH1545" s="83">
        <v>0</v>
      </c>
      <c r="AI1545" s="83">
        <v>164952.21511521199</v>
      </c>
      <c r="AJ1545" s="83">
        <v>0</v>
      </c>
      <c r="AK1545" s="83">
        <v>1140941.62161139</v>
      </c>
      <c r="AL1545" s="83">
        <v>0</v>
      </c>
      <c r="AM1545" s="83">
        <v>0</v>
      </c>
      <c r="AN1545" s="83">
        <v>53426883.348153599</v>
      </c>
      <c r="AO1545" s="83">
        <v>46.110328116774099</v>
      </c>
      <c r="AP1545" s="83">
        <v>863.05479988975605</v>
      </c>
    </row>
    <row r="1546" spans="1:42" x14ac:dyDescent="0.2">
      <c r="A1546" s="83" t="s">
        <v>427</v>
      </c>
      <c r="B1546" s="83">
        <v>2036</v>
      </c>
      <c r="C1546" s="83" t="s">
        <v>425</v>
      </c>
      <c r="D1546" s="83" t="s">
        <v>297</v>
      </c>
      <c r="E1546" s="83">
        <v>0</v>
      </c>
      <c r="F1546" s="83">
        <v>6416.5</v>
      </c>
      <c r="G1546" s="83">
        <v>0</v>
      </c>
      <c r="H1546" s="83">
        <v>1247.8</v>
      </c>
      <c r="I1546" s="83">
        <v>87.8</v>
      </c>
      <c r="J1546" s="83">
        <v>350</v>
      </c>
      <c r="K1546" s="83">
        <v>2.2000000000000002</v>
      </c>
      <c r="L1546" s="83">
        <v>1804</v>
      </c>
      <c r="M1546" s="83">
        <v>543.61818181818103</v>
      </c>
      <c r="N1546" s="83">
        <v>0</v>
      </c>
      <c r="O1546" s="83">
        <v>0</v>
      </c>
      <c r="P1546" s="83">
        <v>0.75523342807357396</v>
      </c>
      <c r="Q1546" s="83">
        <v>0</v>
      </c>
      <c r="R1546" s="83">
        <v>0</v>
      </c>
      <c r="S1546" s="83">
        <v>0</v>
      </c>
      <c r="T1546" s="83">
        <v>64.8</v>
      </c>
      <c r="U1546" s="83">
        <v>2</v>
      </c>
      <c r="V1546" s="83">
        <v>729.57197486534699</v>
      </c>
      <c r="W1546" s="83">
        <v>10069.150079999999</v>
      </c>
      <c r="X1546" s="83">
        <v>0</v>
      </c>
      <c r="Y1546" s="83">
        <v>40463007.0224429</v>
      </c>
      <c r="Z1546" s="83">
        <v>0</v>
      </c>
      <c r="AA1546" s="83">
        <v>762903.95438419899</v>
      </c>
      <c r="AB1546" s="83">
        <v>12545636.223999999</v>
      </c>
      <c r="AC1546" s="83">
        <v>109307.28</v>
      </c>
      <c r="AD1546" s="83">
        <v>0</v>
      </c>
      <c r="AE1546" s="83">
        <v>348416.94585600001</v>
      </c>
      <c r="AF1546" s="83">
        <v>0</v>
      </c>
      <c r="AG1546" s="83">
        <v>0</v>
      </c>
      <c r="AH1546" s="83">
        <v>0</v>
      </c>
      <c r="AI1546" s="83">
        <v>162650.668436201</v>
      </c>
      <c r="AJ1546" s="83">
        <v>0</v>
      </c>
      <c r="AK1546" s="83">
        <v>1134780.1339882</v>
      </c>
      <c r="AL1546" s="83">
        <v>0</v>
      </c>
      <c r="AM1546" s="83">
        <v>0</v>
      </c>
      <c r="AN1546" s="83">
        <v>55537500.951162301</v>
      </c>
      <c r="AO1546" s="83">
        <v>47.694271180743002</v>
      </c>
      <c r="AP1546" s="83">
        <v>858.77596874017695</v>
      </c>
    </row>
    <row r="1547" spans="1:42" x14ac:dyDescent="0.2">
      <c r="A1547" s="83" t="s">
        <v>427</v>
      </c>
      <c r="B1547" s="83">
        <v>2038</v>
      </c>
      <c r="C1547" s="83" t="s">
        <v>425</v>
      </c>
      <c r="D1547" s="83" t="s">
        <v>297</v>
      </c>
      <c r="E1547" s="83">
        <v>0</v>
      </c>
      <c r="F1547" s="83">
        <v>6416.5</v>
      </c>
      <c r="G1547" s="83">
        <v>0</v>
      </c>
      <c r="H1547" s="83">
        <v>1247.8</v>
      </c>
      <c r="I1547" s="83">
        <v>87.8</v>
      </c>
      <c r="J1547" s="83">
        <v>350</v>
      </c>
      <c r="K1547" s="83">
        <v>2.2000000000000002</v>
      </c>
      <c r="L1547" s="83">
        <v>1804</v>
      </c>
      <c r="M1547" s="83">
        <v>651.16181818181803</v>
      </c>
      <c r="N1547" s="83">
        <v>0</v>
      </c>
      <c r="O1547" s="83">
        <v>0</v>
      </c>
      <c r="P1547" s="83">
        <v>0.75523342807357396</v>
      </c>
      <c r="Q1547" s="83">
        <v>0</v>
      </c>
      <c r="R1547" s="83">
        <v>0</v>
      </c>
      <c r="S1547" s="83">
        <v>0</v>
      </c>
      <c r="T1547" s="83">
        <v>64.8</v>
      </c>
      <c r="U1547" s="83">
        <v>2</v>
      </c>
      <c r="V1547" s="83">
        <v>792.54575484509098</v>
      </c>
      <c r="W1547" s="83">
        <v>10069.150079999999</v>
      </c>
      <c r="X1547" s="83">
        <v>0</v>
      </c>
      <c r="Y1547" s="83">
        <v>38406683.7826019</v>
      </c>
      <c r="Z1547" s="83">
        <v>0</v>
      </c>
      <c r="AA1547" s="83">
        <v>913828.75453762</v>
      </c>
      <c r="AB1547" s="83">
        <v>11303019.5358942</v>
      </c>
      <c r="AC1547" s="83">
        <v>109307.28</v>
      </c>
      <c r="AD1547" s="83">
        <v>0</v>
      </c>
      <c r="AE1547" s="83">
        <v>348416.94585600001</v>
      </c>
      <c r="AF1547" s="83">
        <v>0</v>
      </c>
      <c r="AG1547" s="83">
        <v>0</v>
      </c>
      <c r="AH1547" s="83">
        <v>0</v>
      </c>
      <c r="AI1547" s="83">
        <v>160380.59642221301</v>
      </c>
      <c r="AJ1547" s="83">
        <v>0</v>
      </c>
      <c r="AK1547" s="83">
        <v>1128618.6463649999</v>
      </c>
      <c r="AL1547" s="83">
        <v>0</v>
      </c>
      <c r="AM1547" s="83">
        <v>0</v>
      </c>
      <c r="AN1547" s="83">
        <v>52381117.237511799</v>
      </c>
      <c r="AO1547" s="83">
        <v>45.038428741135903</v>
      </c>
      <c r="AP1547" s="83">
        <v>859.82184261015595</v>
      </c>
    </row>
    <row r="1548" spans="1:42" x14ac:dyDescent="0.2">
      <c r="A1548" s="83" t="s">
        <v>427</v>
      </c>
      <c r="B1548" s="83">
        <v>2040</v>
      </c>
      <c r="C1548" s="83" t="s">
        <v>425</v>
      </c>
      <c r="D1548" s="83" t="s">
        <v>297</v>
      </c>
      <c r="E1548" s="83">
        <v>0</v>
      </c>
      <c r="F1548" s="83">
        <v>6416.5</v>
      </c>
      <c r="G1548" s="83">
        <v>0</v>
      </c>
      <c r="H1548" s="83">
        <v>1247.8</v>
      </c>
      <c r="I1548" s="83">
        <v>87.8</v>
      </c>
      <c r="J1548" s="83">
        <v>350</v>
      </c>
      <c r="K1548" s="83">
        <v>2.2000000000000002</v>
      </c>
      <c r="L1548" s="83">
        <v>1804</v>
      </c>
      <c r="M1548" s="83">
        <v>751.84272727272696</v>
      </c>
      <c r="N1548" s="83">
        <v>0</v>
      </c>
      <c r="O1548" s="83">
        <v>0</v>
      </c>
      <c r="P1548" s="83">
        <v>0.75523342807357396</v>
      </c>
      <c r="Q1548" s="83">
        <v>0</v>
      </c>
      <c r="R1548" s="83">
        <v>0</v>
      </c>
      <c r="S1548" s="83">
        <v>0</v>
      </c>
      <c r="T1548" s="83">
        <v>64.8</v>
      </c>
      <c r="U1548" s="83">
        <v>2</v>
      </c>
      <c r="V1548" s="83">
        <v>761.74112347660002</v>
      </c>
      <c r="W1548" s="83">
        <v>10069.150079999999</v>
      </c>
      <c r="X1548" s="83">
        <v>0</v>
      </c>
      <c r="Y1548" s="83">
        <v>38071380.768056698</v>
      </c>
      <c r="Z1548" s="83">
        <v>0</v>
      </c>
      <c r="AA1548" s="83">
        <v>1055122.52697833</v>
      </c>
      <c r="AB1548" s="83">
        <v>10372836.8059607</v>
      </c>
      <c r="AC1548" s="83">
        <v>109307.28</v>
      </c>
      <c r="AD1548" s="83">
        <v>0</v>
      </c>
      <c r="AE1548" s="83">
        <v>348416.94585600001</v>
      </c>
      <c r="AF1548" s="83">
        <v>0</v>
      </c>
      <c r="AG1548" s="83">
        <v>0</v>
      </c>
      <c r="AH1548" s="83">
        <v>0</v>
      </c>
      <c r="AI1548" s="83">
        <v>158147.22941172501</v>
      </c>
      <c r="AJ1548" s="83">
        <v>0</v>
      </c>
      <c r="AK1548" s="83">
        <v>1122575.64888839</v>
      </c>
      <c r="AL1548" s="83">
        <v>0</v>
      </c>
      <c r="AM1548" s="83">
        <v>0</v>
      </c>
      <c r="AN1548" s="83">
        <v>51248618.096355401</v>
      </c>
      <c r="AO1548" s="83">
        <v>44.357108415568597</v>
      </c>
      <c r="AP1548" s="83">
        <v>865.52789252132095</v>
      </c>
    </row>
    <row r="1549" spans="1:42" x14ac:dyDescent="0.2">
      <c r="A1549" s="83" t="s">
        <v>427</v>
      </c>
      <c r="B1549" s="83">
        <v>2042</v>
      </c>
      <c r="C1549" s="83" t="s">
        <v>425</v>
      </c>
      <c r="D1549" s="83" t="s">
        <v>297</v>
      </c>
      <c r="E1549" s="83">
        <v>0</v>
      </c>
      <c r="F1549" s="83">
        <v>6194</v>
      </c>
      <c r="G1549" s="83">
        <v>0</v>
      </c>
      <c r="H1549" s="83">
        <v>1099.8</v>
      </c>
      <c r="I1549" s="83">
        <v>87.8</v>
      </c>
      <c r="J1549" s="83">
        <v>350</v>
      </c>
      <c r="K1549" s="83">
        <v>2.2000000000000002</v>
      </c>
      <c r="L1549" s="83">
        <v>1804</v>
      </c>
      <c r="M1549" s="83">
        <v>850.08454545454504</v>
      </c>
      <c r="N1549" s="83">
        <v>0</v>
      </c>
      <c r="O1549" s="83">
        <v>0</v>
      </c>
      <c r="P1549" s="83">
        <v>0.75523342807357396</v>
      </c>
      <c r="Q1549" s="83">
        <v>0</v>
      </c>
      <c r="R1549" s="83">
        <v>0</v>
      </c>
      <c r="S1549" s="83">
        <v>0</v>
      </c>
      <c r="T1549" s="83">
        <v>64.8</v>
      </c>
      <c r="U1549" s="83">
        <v>2</v>
      </c>
      <c r="V1549" s="83">
        <v>323.97525757457498</v>
      </c>
      <c r="W1549" s="83">
        <v>10069.150079999999</v>
      </c>
      <c r="X1549" s="83">
        <v>0</v>
      </c>
      <c r="Y1549" s="83">
        <v>37666655.434840001</v>
      </c>
      <c r="Z1549" s="83">
        <v>0</v>
      </c>
      <c r="AA1549" s="83">
        <v>1192993.32321647</v>
      </c>
      <c r="AB1549" s="83">
        <v>8606394.2773135994</v>
      </c>
      <c r="AC1549" s="83">
        <v>96342.48</v>
      </c>
      <c r="AD1549" s="83">
        <v>0</v>
      </c>
      <c r="AE1549" s="83">
        <v>348416.94585600001</v>
      </c>
      <c r="AF1549" s="83">
        <v>0</v>
      </c>
      <c r="AG1549" s="83">
        <v>0</v>
      </c>
      <c r="AH1549" s="83">
        <v>0</v>
      </c>
      <c r="AI1549" s="83">
        <v>155945.247412389</v>
      </c>
      <c r="AJ1549" s="83">
        <v>0</v>
      </c>
      <c r="AK1549" s="83">
        <v>1116532.6514117999</v>
      </c>
      <c r="AL1549" s="83">
        <v>0</v>
      </c>
      <c r="AM1549" s="83">
        <v>0</v>
      </c>
      <c r="AN1549" s="83">
        <v>49193673.485387802</v>
      </c>
      <c r="AO1549" s="83">
        <v>43.098248615531702</v>
      </c>
      <c r="AP1549" s="83">
        <v>876.09331773796896</v>
      </c>
    </row>
    <row r="1550" spans="1:42" x14ac:dyDescent="0.2">
      <c r="A1550" s="83" t="s">
        <v>427</v>
      </c>
      <c r="B1550" s="83">
        <v>2044</v>
      </c>
      <c r="C1550" s="83" t="s">
        <v>425</v>
      </c>
      <c r="D1550" s="83" t="s">
        <v>297</v>
      </c>
      <c r="E1550" s="83">
        <v>0</v>
      </c>
      <c r="F1550" s="83">
        <v>5772.2</v>
      </c>
      <c r="G1550" s="83">
        <v>0</v>
      </c>
      <c r="H1550" s="83">
        <v>1099.8</v>
      </c>
      <c r="I1550" s="83">
        <v>86.8</v>
      </c>
      <c r="J1550" s="83">
        <v>350</v>
      </c>
      <c r="K1550" s="83">
        <v>2.2000000000000002</v>
      </c>
      <c r="L1550" s="83">
        <v>1804</v>
      </c>
      <c r="M1550" s="83">
        <v>944.61272727272706</v>
      </c>
      <c r="N1550" s="83">
        <v>0</v>
      </c>
      <c r="O1550" s="83">
        <v>0</v>
      </c>
      <c r="P1550" s="83">
        <v>0.75523342807357396</v>
      </c>
      <c r="Q1550" s="83">
        <v>0</v>
      </c>
      <c r="R1550" s="83">
        <v>0</v>
      </c>
      <c r="S1550" s="83">
        <v>0</v>
      </c>
      <c r="T1550" s="83">
        <v>64.8</v>
      </c>
      <c r="U1550" s="83">
        <v>2</v>
      </c>
      <c r="V1550" s="83">
        <v>591.92054254351797</v>
      </c>
      <c r="W1550" s="83">
        <v>10069.150079999999</v>
      </c>
      <c r="X1550" s="83">
        <v>0</v>
      </c>
      <c r="Y1550" s="83">
        <v>35154133.176136002</v>
      </c>
      <c r="Z1550" s="83">
        <v>0</v>
      </c>
      <c r="AA1550" s="83">
        <v>1325652.46914246</v>
      </c>
      <c r="AB1550" s="83">
        <v>7350493.7190616196</v>
      </c>
      <c r="AC1550" s="83">
        <v>96342.48</v>
      </c>
      <c r="AD1550" s="83">
        <v>0</v>
      </c>
      <c r="AE1550" s="83">
        <v>348416.94585600001</v>
      </c>
      <c r="AF1550" s="83">
        <v>0</v>
      </c>
      <c r="AG1550" s="83">
        <v>0</v>
      </c>
      <c r="AH1550" s="83">
        <v>0</v>
      </c>
      <c r="AI1550" s="83">
        <v>152012.342625869</v>
      </c>
      <c r="AJ1550" s="83">
        <v>0</v>
      </c>
      <c r="AK1550" s="83">
        <v>1110489.6539351901</v>
      </c>
      <c r="AL1550" s="83">
        <v>0</v>
      </c>
      <c r="AM1550" s="83">
        <v>0</v>
      </c>
      <c r="AN1550" s="83">
        <v>45548201.857379697</v>
      </c>
      <c r="AO1550" s="83">
        <v>39.8946671797043</v>
      </c>
      <c r="AP1550" s="83">
        <v>875.87798316654198</v>
      </c>
    </row>
    <row r="1551" spans="1:42" x14ac:dyDescent="0.2">
      <c r="A1551" s="83" t="s">
        <v>427</v>
      </c>
      <c r="B1551" s="83">
        <v>2046</v>
      </c>
      <c r="C1551" s="83" t="s">
        <v>425</v>
      </c>
      <c r="D1551" s="83" t="s">
        <v>297</v>
      </c>
      <c r="E1551" s="83">
        <v>0</v>
      </c>
      <c r="F1551" s="83">
        <v>5772.2</v>
      </c>
      <c r="G1551" s="83">
        <v>0</v>
      </c>
      <c r="H1551" s="83">
        <v>1099.8</v>
      </c>
      <c r="I1551" s="83">
        <v>61.7</v>
      </c>
      <c r="J1551" s="83">
        <v>350</v>
      </c>
      <c r="K1551" s="83">
        <v>2.2000000000000002</v>
      </c>
      <c r="L1551" s="83">
        <v>1804</v>
      </c>
      <c r="M1551" s="83">
        <v>1042.6027272727299</v>
      </c>
      <c r="N1551" s="83">
        <v>0</v>
      </c>
      <c r="O1551" s="83">
        <v>0</v>
      </c>
      <c r="P1551" s="83">
        <v>0.75523342807357396</v>
      </c>
      <c r="Q1551" s="83">
        <v>0</v>
      </c>
      <c r="R1551" s="83">
        <v>0</v>
      </c>
      <c r="S1551" s="83">
        <v>0</v>
      </c>
      <c r="T1551" s="83">
        <v>64.8</v>
      </c>
      <c r="U1551" s="83">
        <v>2</v>
      </c>
      <c r="V1551" s="83">
        <v>0</v>
      </c>
      <c r="W1551" s="83">
        <v>10069.150079999999</v>
      </c>
      <c r="X1551" s="83">
        <v>0</v>
      </c>
      <c r="Y1551" s="83">
        <v>32465952.544528101</v>
      </c>
      <c r="Z1551" s="83">
        <v>0</v>
      </c>
      <c r="AA1551" s="83">
        <v>1463169.8682847701</v>
      </c>
      <c r="AB1551" s="83">
        <v>4052182.7880000002</v>
      </c>
      <c r="AC1551" s="83">
        <v>96342.48</v>
      </c>
      <c r="AD1551" s="83">
        <v>0</v>
      </c>
      <c r="AE1551" s="83">
        <v>348416.94585600001</v>
      </c>
      <c r="AF1551" s="83">
        <v>0</v>
      </c>
      <c r="AG1551" s="83">
        <v>0</v>
      </c>
      <c r="AH1551" s="83">
        <v>0</v>
      </c>
      <c r="AI1551" s="83">
        <v>106796.35174307</v>
      </c>
      <c r="AJ1551" s="83">
        <v>0</v>
      </c>
      <c r="AK1551" s="83">
        <v>1104446.6564586</v>
      </c>
      <c r="AL1551" s="83">
        <v>0</v>
      </c>
      <c r="AM1551" s="83">
        <v>0</v>
      </c>
      <c r="AN1551" s="83">
        <v>39647376.784950599</v>
      </c>
      <c r="AO1551" s="83">
        <v>35.871914792423702</v>
      </c>
      <c r="AP1551" s="83">
        <v>904.77397753185198</v>
      </c>
    </row>
    <row r="1552" spans="1:42" x14ac:dyDescent="0.2">
      <c r="A1552" s="83" t="s">
        <v>427</v>
      </c>
      <c r="B1552" s="83">
        <v>2048</v>
      </c>
      <c r="C1552" s="83" t="s">
        <v>425</v>
      </c>
      <c r="D1552" s="83" t="s">
        <v>297</v>
      </c>
      <c r="E1552" s="83">
        <v>0</v>
      </c>
      <c r="F1552" s="83">
        <v>5772.2</v>
      </c>
      <c r="G1552" s="83">
        <v>0</v>
      </c>
      <c r="H1552" s="83">
        <v>1099.8</v>
      </c>
      <c r="I1552" s="83">
        <v>36.299999999999997</v>
      </c>
      <c r="J1552" s="83">
        <v>350</v>
      </c>
      <c r="K1552" s="83">
        <v>2.2000000000000002</v>
      </c>
      <c r="L1552" s="83">
        <v>1804</v>
      </c>
      <c r="M1552" s="83">
        <v>1127.6018181818199</v>
      </c>
      <c r="N1552" s="83">
        <v>0</v>
      </c>
      <c r="O1552" s="83">
        <v>0</v>
      </c>
      <c r="P1552" s="83">
        <v>3.6528452080572</v>
      </c>
      <c r="Q1552" s="83">
        <v>0</v>
      </c>
      <c r="R1552" s="83">
        <v>0</v>
      </c>
      <c r="S1552" s="83">
        <v>0</v>
      </c>
      <c r="T1552" s="83">
        <v>64.8</v>
      </c>
      <c r="U1552" s="83">
        <v>2</v>
      </c>
      <c r="V1552" s="83">
        <v>4857.5190564035202</v>
      </c>
      <c r="W1552" s="83">
        <v>10069.150079999999</v>
      </c>
      <c r="X1552" s="83">
        <v>0</v>
      </c>
      <c r="Y1552" s="83">
        <v>30833923.208099701</v>
      </c>
      <c r="Z1552" s="83">
        <v>0</v>
      </c>
      <c r="AA1552" s="83">
        <v>1582456.05984798</v>
      </c>
      <c r="AB1552" s="83">
        <v>3762081.1015180098</v>
      </c>
      <c r="AC1552" s="83">
        <v>96342.48</v>
      </c>
      <c r="AD1552" s="83">
        <v>0</v>
      </c>
      <c r="AE1552" s="83">
        <v>348416.94585600001</v>
      </c>
      <c r="AF1552" s="83">
        <v>0</v>
      </c>
      <c r="AG1552" s="83">
        <v>0</v>
      </c>
      <c r="AH1552" s="83">
        <v>0</v>
      </c>
      <c r="AI1552" s="83">
        <v>68118.028253395707</v>
      </c>
      <c r="AJ1552" s="83">
        <v>0</v>
      </c>
      <c r="AK1552" s="83">
        <v>1098522.1491286</v>
      </c>
      <c r="AL1552" s="83">
        <v>0</v>
      </c>
      <c r="AM1552" s="83">
        <v>0</v>
      </c>
      <c r="AN1552" s="83">
        <v>37804786.6418401</v>
      </c>
      <c r="AO1552" s="83">
        <v>34.029531816623198</v>
      </c>
      <c r="AP1552" s="83">
        <v>900.13817930032303</v>
      </c>
    </row>
    <row r="1553" spans="1:42" x14ac:dyDescent="0.2">
      <c r="A1553" s="83" t="s">
        <v>427</v>
      </c>
      <c r="B1553" s="83">
        <v>2050</v>
      </c>
      <c r="C1553" s="83" t="s">
        <v>425</v>
      </c>
      <c r="D1553" s="83" t="s">
        <v>297</v>
      </c>
      <c r="E1553" s="83">
        <v>0</v>
      </c>
      <c r="F1553" s="83">
        <v>5142.2</v>
      </c>
      <c r="G1553" s="83">
        <v>0</v>
      </c>
      <c r="H1553" s="83">
        <v>483.8</v>
      </c>
      <c r="I1553" s="83">
        <v>34.9</v>
      </c>
      <c r="J1553" s="83">
        <v>0</v>
      </c>
      <c r="K1553" s="83">
        <v>2.2000000000000002</v>
      </c>
      <c r="L1553" s="83">
        <v>1804</v>
      </c>
      <c r="M1553" s="83">
        <v>1209.03909090909</v>
      </c>
      <c r="N1553" s="83">
        <v>0</v>
      </c>
      <c r="O1553" s="83">
        <v>0</v>
      </c>
      <c r="P1553" s="83">
        <v>11.9980530752586</v>
      </c>
      <c r="Q1553" s="83">
        <v>0</v>
      </c>
      <c r="R1553" s="83">
        <v>0</v>
      </c>
      <c r="S1553" s="83">
        <v>0</v>
      </c>
      <c r="T1553" s="83">
        <v>64.8</v>
      </c>
      <c r="U1553" s="83">
        <v>2</v>
      </c>
      <c r="V1553" s="83">
        <v>15483.9974900118</v>
      </c>
      <c r="W1553" s="83">
        <v>10069.150079999999</v>
      </c>
      <c r="X1553" s="83">
        <v>0</v>
      </c>
      <c r="Y1553" s="83">
        <v>28433488.963335998</v>
      </c>
      <c r="Z1553" s="83">
        <v>0</v>
      </c>
      <c r="AA1553" s="83">
        <v>1696743.6599979701</v>
      </c>
      <c r="AB1553" s="83">
        <v>3115562.58</v>
      </c>
      <c r="AC1553" s="83">
        <v>42380.88</v>
      </c>
      <c r="AD1553" s="83">
        <v>0</v>
      </c>
      <c r="AE1553" s="83">
        <v>348416.94585600001</v>
      </c>
      <c r="AF1553" s="83">
        <v>0</v>
      </c>
      <c r="AG1553" s="83">
        <v>0</v>
      </c>
      <c r="AH1553" s="83">
        <v>0</v>
      </c>
      <c r="AI1553" s="83">
        <v>77535.058531958697</v>
      </c>
      <c r="AJ1553" s="83">
        <v>0</v>
      </c>
      <c r="AK1553" s="83">
        <v>0</v>
      </c>
      <c r="AL1553" s="83">
        <v>0</v>
      </c>
      <c r="AM1553" s="83">
        <v>0</v>
      </c>
      <c r="AN1553" s="83">
        <v>33739681.235291898</v>
      </c>
      <c r="AO1553" s="83">
        <v>31.181849959020699</v>
      </c>
      <c r="AP1553" s="83">
        <v>924.18922815442204</v>
      </c>
    </row>
    <row r="1554" spans="1:42" x14ac:dyDescent="0.2">
      <c r="A1554" s="83" t="s">
        <v>428</v>
      </c>
      <c r="B1554" s="83">
        <v>2020</v>
      </c>
      <c r="C1554" s="83" t="s">
        <v>409</v>
      </c>
      <c r="D1554" s="83" t="s">
        <v>297</v>
      </c>
      <c r="E1554" s="83">
        <v>0</v>
      </c>
      <c r="F1554" s="83">
        <v>1379</v>
      </c>
      <c r="G1554" s="83">
        <v>0</v>
      </c>
      <c r="H1554" s="83">
        <v>58</v>
      </c>
      <c r="I1554" s="83">
        <v>0</v>
      </c>
      <c r="J1554" s="83">
        <v>0</v>
      </c>
      <c r="K1554" s="83">
        <v>0</v>
      </c>
      <c r="L1554" s="83">
        <v>1100</v>
      </c>
      <c r="M1554" s="83">
        <v>4.4127272727272597</v>
      </c>
      <c r="N1554" s="83">
        <v>0</v>
      </c>
      <c r="O1554" s="83">
        <v>0</v>
      </c>
      <c r="P1554" s="83">
        <v>0</v>
      </c>
      <c r="Q1554" s="83">
        <v>0</v>
      </c>
      <c r="R1554" s="83">
        <v>0</v>
      </c>
      <c r="S1554" s="83">
        <v>0</v>
      </c>
      <c r="T1554" s="83">
        <v>0</v>
      </c>
      <c r="U1554" s="83">
        <v>0</v>
      </c>
      <c r="V1554" s="83">
        <v>0</v>
      </c>
      <c r="W1554" s="83">
        <v>0</v>
      </c>
      <c r="X1554" s="83">
        <v>0</v>
      </c>
      <c r="Y1554" s="83">
        <v>6596814.1955622602</v>
      </c>
      <c r="Z1554" s="83">
        <v>0</v>
      </c>
      <c r="AA1554" s="83">
        <v>6467.9753867999998</v>
      </c>
      <c r="AB1554" s="83">
        <v>8238885.5999999996</v>
      </c>
      <c r="AC1554" s="83">
        <v>5080.8</v>
      </c>
      <c r="AD1554" s="83">
        <v>0</v>
      </c>
      <c r="AE1554" s="83">
        <v>0</v>
      </c>
      <c r="AF1554" s="83">
        <v>0</v>
      </c>
      <c r="AG1554" s="83">
        <v>0</v>
      </c>
      <c r="AH1554" s="83">
        <v>0</v>
      </c>
      <c r="AI1554" s="83">
        <v>0</v>
      </c>
      <c r="AJ1554" s="83">
        <v>0</v>
      </c>
      <c r="AK1554" s="83">
        <v>0</v>
      </c>
      <c r="AL1554" s="83">
        <v>0</v>
      </c>
      <c r="AM1554" s="83">
        <v>0</v>
      </c>
      <c r="AN1554" s="83">
        <v>14847248.570948999</v>
      </c>
      <c r="AO1554" s="83">
        <v>10.3199614452551</v>
      </c>
      <c r="AP1554" s="83">
        <v>695.07568327830097</v>
      </c>
    </row>
    <row r="1555" spans="1:42" x14ac:dyDescent="0.2">
      <c r="A1555" s="83" t="s">
        <v>428</v>
      </c>
      <c r="B1555" s="83">
        <v>2022</v>
      </c>
      <c r="C1555" s="83" t="s">
        <v>409</v>
      </c>
      <c r="D1555" s="83" t="s">
        <v>297</v>
      </c>
      <c r="E1555" s="83">
        <v>0</v>
      </c>
      <c r="F1555" s="83">
        <v>1379</v>
      </c>
      <c r="G1555" s="83">
        <v>0</v>
      </c>
      <c r="H1555" s="83">
        <v>58</v>
      </c>
      <c r="I1555" s="83">
        <v>0</v>
      </c>
      <c r="J1555" s="83">
        <v>0</v>
      </c>
      <c r="K1555" s="83">
        <v>0</v>
      </c>
      <c r="L1555" s="83">
        <v>1100</v>
      </c>
      <c r="M1555" s="83">
        <v>4.4127272727272597</v>
      </c>
      <c r="N1555" s="83">
        <v>0</v>
      </c>
      <c r="O1555" s="83">
        <v>0</v>
      </c>
      <c r="P1555" s="83">
        <v>0</v>
      </c>
      <c r="Q1555" s="83">
        <v>0</v>
      </c>
      <c r="R1555" s="83">
        <v>0</v>
      </c>
      <c r="S1555" s="83">
        <v>0</v>
      </c>
      <c r="T1555" s="83">
        <v>0</v>
      </c>
      <c r="U1555" s="83">
        <v>0</v>
      </c>
      <c r="V1555" s="83">
        <v>0</v>
      </c>
      <c r="W1555" s="83">
        <v>0</v>
      </c>
      <c r="X1555" s="83">
        <v>0</v>
      </c>
      <c r="Y1555" s="83">
        <v>7266279.5181280999</v>
      </c>
      <c r="Z1555" s="83">
        <v>0</v>
      </c>
      <c r="AA1555" s="83">
        <v>6467.9753867999998</v>
      </c>
      <c r="AB1555" s="83">
        <v>8238885.5999999996</v>
      </c>
      <c r="AC1555" s="83">
        <v>5080.8</v>
      </c>
      <c r="AD1555" s="83">
        <v>0</v>
      </c>
      <c r="AE1555" s="83">
        <v>0</v>
      </c>
      <c r="AF1555" s="83">
        <v>0</v>
      </c>
      <c r="AG1555" s="83">
        <v>0</v>
      </c>
      <c r="AH1555" s="83">
        <v>0</v>
      </c>
      <c r="AI1555" s="83">
        <v>0</v>
      </c>
      <c r="AJ1555" s="83">
        <v>0</v>
      </c>
      <c r="AK1555" s="83">
        <v>0</v>
      </c>
      <c r="AL1555" s="83">
        <v>0</v>
      </c>
      <c r="AM1555" s="83">
        <v>0</v>
      </c>
      <c r="AN1555" s="83">
        <v>15516713.8935149</v>
      </c>
      <c r="AO1555" s="83">
        <v>11.062326726132</v>
      </c>
      <c r="AP1555" s="83">
        <v>712.92973512616095</v>
      </c>
    </row>
    <row r="1556" spans="1:42" x14ac:dyDescent="0.2">
      <c r="A1556" s="83" t="s">
        <v>428</v>
      </c>
      <c r="B1556" s="83">
        <v>2024</v>
      </c>
      <c r="C1556" s="83" t="s">
        <v>409</v>
      </c>
      <c r="D1556" s="83" t="s">
        <v>297</v>
      </c>
      <c r="E1556" s="83">
        <v>0</v>
      </c>
      <c r="F1556" s="83">
        <v>1314</v>
      </c>
      <c r="G1556" s="83">
        <v>0</v>
      </c>
      <c r="H1556" s="83">
        <v>58</v>
      </c>
      <c r="I1556" s="83">
        <v>0</v>
      </c>
      <c r="J1556" s="83">
        <v>0</v>
      </c>
      <c r="K1556" s="83">
        <v>0</v>
      </c>
      <c r="L1556" s="83">
        <v>1100</v>
      </c>
      <c r="M1556" s="83">
        <v>4.4127272727272597</v>
      </c>
      <c r="N1556" s="83">
        <v>0</v>
      </c>
      <c r="O1556" s="83">
        <v>0</v>
      </c>
      <c r="P1556" s="83">
        <v>0</v>
      </c>
      <c r="Q1556" s="83">
        <v>0</v>
      </c>
      <c r="R1556" s="83">
        <v>0</v>
      </c>
      <c r="S1556" s="83">
        <v>0</v>
      </c>
      <c r="T1556" s="83">
        <v>0</v>
      </c>
      <c r="U1556" s="83">
        <v>0</v>
      </c>
      <c r="V1556" s="83">
        <v>0</v>
      </c>
      <c r="W1556" s="83">
        <v>0</v>
      </c>
      <c r="X1556" s="83">
        <v>0</v>
      </c>
      <c r="Y1556" s="83">
        <v>7300924.38008074</v>
      </c>
      <c r="Z1556" s="83">
        <v>0</v>
      </c>
      <c r="AA1556" s="83">
        <v>6467.9753867999998</v>
      </c>
      <c r="AB1556" s="83">
        <v>8238885.5999999996</v>
      </c>
      <c r="AC1556" s="83">
        <v>5080.8</v>
      </c>
      <c r="AD1556" s="83">
        <v>0</v>
      </c>
      <c r="AE1556" s="83">
        <v>0</v>
      </c>
      <c r="AF1556" s="83">
        <v>0</v>
      </c>
      <c r="AG1556" s="83">
        <v>0</v>
      </c>
      <c r="AH1556" s="83">
        <v>0</v>
      </c>
      <c r="AI1556" s="83">
        <v>0</v>
      </c>
      <c r="AJ1556" s="83">
        <v>0</v>
      </c>
      <c r="AK1556" s="83">
        <v>0</v>
      </c>
      <c r="AL1556" s="83">
        <v>0</v>
      </c>
      <c r="AM1556" s="83">
        <v>0</v>
      </c>
      <c r="AN1556" s="83">
        <v>15551358.755467501</v>
      </c>
      <c r="AO1556" s="83">
        <v>11.0933483510654</v>
      </c>
      <c r="AP1556" s="83">
        <v>713.33627662375102</v>
      </c>
    </row>
    <row r="1557" spans="1:42" x14ac:dyDescent="0.2">
      <c r="A1557" s="83" t="s">
        <v>428</v>
      </c>
      <c r="B1557" s="83">
        <v>2026</v>
      </c>
      <c r="C1557" s="83" t="s">
        <v>409</v>
      </c>
      <c r="D1557" s="83" t="s">
        <v>297</v>
      </c>
      <c r="E1557" s="83">
        <v>0</v>
      </c>
      <c r="F1557" s="83">
        <v>1314</v>
      </c>
      <c r="G1557" s="83">
        <v>0</v>
      </c>
      <c r="H1557" s="83">
        <v>0</v>
      </c>
      <c r="I1557" s="83">
        <v>0</v>
      </c>
      <c r="J1557" s="83">
        <v>0</v>
      </c>
      <c r="K1557" s="83">
        <v>0</v>
      </c>
      <c r="L1557" s="83">
        <v>1100</v>
      </c>
      <c r="M1557" s="83">
        <v>4.4127272727272597</v>
      </c>
      <c r="N1557" s="83">
        <v>0</v>
      </c>
      <c r="O1557" s="83">
        <v>0</v>
      </c>
      <c r="P1557" s="83">
        <v>11.534171591445499</v>
      </c>
      <c r="Q1557" s="83">
        <v>0</v>
      </c>
      <c r="R1557" s="83">
        <v>0</v>
      </c>
      <c r="S1557" s="83">
        <v>0</v>
      </c>
      <c r="T1557" s="83">
        <v>0</v>
      </c>
      <c r="U1557" s="83">
        <v>0</v>
      </c>
      <c r="V1557" s="83">
        <v>0</v>
      </c>
      <c r="W1557" s="83">
        <v>0</v>
      </c>
      <c r="X1557" s="83">
        <v>0</v>
      </c>
      <c r="Y1557" s="83">
        <v>8087134.73984526</v>
      </c>
      <c r="Z1557" s="83">
        <v>0</v>
      </c>
      <c r="AA1557" s="83">
        <v>6467.9753867999998</v>
      </c>
      <c r="AB1557" s="83">
        <v>8238885.5999999996</v>
      </c>
      <c r="AC1557" s="83">
        <v>0</v>
      </c>
      <c r="AD1557" s="83">
        <v>0</v>
      </c>
      <c r="AE1557" s="83">
        <v>0</v>
      </c>
      <c r="AF1557" s="83">
        <v>0</v>
      </c>
      <c r="AG1557" s="83">
        <v>0</v>
      </c>
      <c r="AH1557" s="83">
        <v>0</v>
      </c>
      <c r="AI1557" s="83">
        <v>0</v>
      </c>
      <c r="AJ1557" s="83">
        <v>0</v>
      </c>
      <c r="AK1557" s="83">
        <v>0</v>
      </c>
      <c r="AL1557" s="83">
        <v>0</v>
      </c>
      <c r="AM1557" s="83">
        <v>0</v>
      </c>
      <c r="AN1557" s="83">
        <v>16332488.315231999</v>
      </c>
      <c r="AO1557" s="83">
        <v>11.9629938817032</v>
      </c>
      <c r="AP1557" s="83">
        <v>732.46609155974295</v>
      </c>
    </row>
    <row r="1558" spans="1:42" x14ac:dyDescent="0.2">
      <c r="A1558" s="83" t="s">
        <v>428</v>
      </c>
      <c r="B1558" s="83">
        <v>2028</v>
      </c>
      <c r="C1558" s="83" t="s">
        <v>409</v>
      </c>
      <c r="D1558" s="83" t="s">
        <v>297</v>
      </c>
      <c r="E1558" s="83">
        <v>0</v>
      </c>
      <c r="F1558" s="83">
        <v>1314</v>
      </c>
      <c r="G1558" s="83">
        <v>0</v>
      </c>
      <c r="H1558" s="83">
        <v>0</v>
      </c>
      <c r="I1558" s="83">
        <v>0</v>
      </c>
      <c r="J1558" s="83">
        <v>0</v>
      </c>
      <c r="K1558" s="83">
        <v>0</v>
      </c>
      <c r="L1558" s="83">
        <v>1100</v>
      </c>
      <c r="M1558" s="83">
        <v>4.4127272727272597</v>
      </c>
      <c r="N1558" s="83">
        <v>0</v>
      </c>
      <c r="O1558" s="83">
        <v>0</v>
      </c>
      <c r="P1558" s="83">
        <v>78.632207361172206</v>
      </c>
      <c r="Q1558" s="83">
        <v>0</v>
      </c>
      <c r="R1558" s="83">
        <v>0</v>
      </c>
      <c r="S1558" s="83">
        <v>0</v>
      </c>
      <c r="T1558" s="83">
        <v>0</v>
      </c>
      <c r="U1558" s="83">
        <v>0</v>
      </c>
      <c r="V1558" s="83">
        <v>0</v>
      </c>
      <c r="W1558" s="83">
        <v>0</v>
      </c>
      <c r="X1558" s="83">
        <v>0</v>
      </c>
      <c r="Y1558" s="83">
        <v>7845689.2302246504</v>
      </c>
      <c r="Z1558" s="83">
        <v>0</v>
      </c>
      <c r="AA1558" s="83">
        <v>6467.9753867999998</v>
      </c>
      <c r="AB1558" s="83">
        <v>8238885.5999999996</v>
      </c>
      <c r="AC1558" s="83">
        <v>0</v>
      </c>
      <c r="AD1558" s="83">
        <v>0</v>
      </c>
      <c r="AE1558" s="83">
        <v>0</v>
      </c>
      <c r="AF1558" s="83">
        <v>0</v>
      </c>
      <c r="AG1558" s="83">
        <v>0</v>
      </c>
      <c r="AH1558" s="83">
        <v>0</v>
      </c>
      <c r="AI1558" s="83">
        <v>0</v>
      </c>
      <c r="AJ1558" s="83">
        <v>0</v>
      </c>
      <c r="AK1558" s="83">
        <v>0</v>
      </c>
      <c r="AL1558" s="83">
        <v>0</v>
      </c>
      <c r="AM1558" s="83">
        <v>0</v>
      </c>
      <c r="AN1558" s="83">
        <v>16091042.8056114</v>
      </c>
      <c r="AO1558" s="83">
        <v>11.6930888353504</v>
      </c>
      <c r="AP1558" s="83">
        <v>726.683097957619</v>
      </c>
    </row>
    <row r="1559" spans="1:42" x14ac:dyDescent="0.2">
      <c r="A1559" s="83" t="s">
        <v>428</v>
      </c>
      <c r="B1559" s="83">
        <v>2030</v>
      </c>
      <c r="C1559" s="83" t="s">
        <v>409</v>
      </c>
      <c r="D1559" s="83" t="s">
        <v>297</v>
      </c>
      <c r="E1559" s="83">
        <v>0</v>
      </c>
      <c r="F1559" s="83">
        <v>1314</v>
      </c>
      <c r="G1559" s="83">
        <v>0</v>
      </c>
      <c r="H1559" s="83">
        <v>0</v>
      </c>
      <c r="I1559" s="83">
        <v>0</v>
      </c>
      <c r="J1559" s="83">
        <v>0</v>
      </c>
      <c r="K1559" s="83">
        <v>0</v>
      </c>
      <c r="L1559" s="83">
        <v>1100</v>
      </c>
      <c r="M1559" s="83">
        <v>4.5254545454545401</v>
      </c>
      <c r="N1559" s="83">
        <v>0</v>
      </c>
      <c r="O1559" s="83">
        <v>0</v>
      </c>
      <c r="P1559" s="83">
        <v>78.632207361172206</v>
      </c>
      <c r="Q1559" s="83">
        <v>0</v>
      </c>
      <c r="R1559" s="83">
        <v>0</v>
      </c>
      <c r="S1559" s="83">
        <v>0</v>
      </c>
      <c r="T1559" s="83">
        <v>0</v>
      </c>
      <c r="U1559" s="83">
        <v>0</v>
      </c>
      <c r="V1559" s="83">
        <v>0</v>
      </c>
      <c r="W1559" s="83">
        <v>0</v>
      </c>
      <c r="X1559" s="83">
        <v>0</v>
      </c>
      <c r="Y1559" s="83">
        <v>6956409.8107886501</v>
      </c>
      <c r="Z1559" s="83">
        <v>0</v>
      </c>
      <c r="AA1559" s="83">
        <v>6633.2059075999996</v>
      </c>
      <c r="AB1559" s="83">
        <v>8238885.5999999996</v>
      </c>
      <c r="AC1559" s="83">
        <v>0</v>
      </c>
      <c r="AD1559" s="83">
        <v>0</v>
      </c>
      <c r="AE1559" s="83">
        <v>0</v>
      </c>
      <c r="AF1559" s="83">
        <v>0</v>
      </c>
      <c r="AG1559" s="83">
        <v>0</v>
      </c>
      <c r="AH1559" s="83">
        <v>0</v>
      </c>
      <c r="AI1559" s="83">
        <v>0</v>
      </c>
      <c r="AJ1559" s="83">
        <v>0</v>
      </c>
      <c r="AK1559" s="83">
        <v>0</v>
      </c>
      <c r="AL1559" s="83">
        <v>0</v>
      </c>
      <c r="AM1559" s="83">
        <v>0</v>
      </c>
      <c r="AN1559" s="83">
        <v>15201928.616696199</v>
      </c>
      <c r="AO1559" s="83">
        <v>10.7022109273101</v>
      </c>
      <c r="AP1559" s="83">
        <v>704.003498316383</v>
      </c>
    </row>
    <row r="1560" spans="1:42" x14ac:dyDescent="0.2">
      <c r="A1560" s="83" t="s">
        <v>428</v>
      </c>
      <c r="B1560" s="83">
        <v>2032</v>
      </c>
      <c r="C1560" s="83" t="s">
        <v>409</v>
      </c>
      <c r="D1560" s="83" t="s">
        <v>297</v>
      </c>
      <c r="E1560" s="83">
        <v>0</v>
      </c>
      <c r="F1560" s="83">
        <v>1314</v>
      </c>
      <c r="G1560" s="83">
        <v>0</v>
      </c>
      <c r="H1560" s="83">
        <v>0</v>
      </c>
      <c r="I1560" s="83">
        <v>4842.7354378923101</v>
      </c>
      <c r="J1560" s="83">
        <v>0</v>
      </c>
      <c r="K1560" s="83">
        <v>0</v>
      </c>
      <c r="L1560" s="83">
        <v>1100</v>
      </c>
      <c r="M1560" s="83">
        <v>5.4627272727272702</v>
      </c>
      <c r="N1560" s="83">
        <v>0</v>
      </c>
      <c r="O1560" s="83">
        <v>0</v>
      </c>
      <c r="P1560" s="83">
        <v>78.662368355669997</v>
      </c>
      <c r="Q1560" s="83">
        <v>0</v>
      </c>
      <c r="R1560" s="83">
        <v>0</v>
      </c>
      <c r="S1560" s="83">
        <v>0</v>
      </c>
      <c r="T1560" s="83">
        <v>0</v>
      </c>
      <c r="U1560" s="83">
        <v>0</v>
      </c>
      <c r="V1560" s="83">
        <v>25.390394864479202</v>
      </c>
      <c r="W1560" s="83">
        <v>0</v>
      </c>
      <c r="X1560" s="83">
        <v>0</v>
      </c>
      <c r="Y1560" s="83">
        <v>5437110.2381783295</v>
      </c>
      <c r="Z1560" s="83">
        <v>0</v>
      </c>
      <c r="AA1560" s="83">
        <v>7553.1064105799996</v>
      </c>
      <c r="AB1560" s="83">
        <v>8238885.5999999996</v>
      </c>
      <c r="AC1560" s="83">
        <v>0</v>
      </c>
      <c r="AD1560" s="83">
        <v>0</v>
      </c>
      <c r="AE1560" s="83">
        <v>0</v>
      </c>
      <c r="AF1560" s="83">
        <v>0</v>
      </c>
      <c r="AG1560" s="83">
        <v>0</v>
      </c>
      <c r="AH1560" s="83">
        <v>0</v>
      </c>
      <c r="AI1560" s="83">
        <v>11360743.514106</v>
      </c>
      <c r="AJ1560" s="83">
        <v>0</v>
      </c>
      <c r="AK1560" s="83">
        <v>0</v>
      </c>
      <c r="AL1560" s="83">
        <v>0</v>
      </c>
      <c r="AM1560" s="83">
        <v>0</v>
      </c>
      <c r="AN1560" s="83">
        <v>25044317.849089701</v>
      </c>
      <c r="AO1560" s="83">
        <v>9.0142976166315805</v>
      </c>
      <c r="AP1560" s="83">
        <v>359.93384491241801</v>
      </c>
    </row>
    <row r="1561" spans="1:42" x14ac:dyDescent="0.2">
      <c r="A1561" s="83" t="s">
        <v>428</v>
      </c>
      <c r="B1561" s="83">
        <v>2034</v>
      </c>
      <c r="C1561" s="83" t="s">
        <v>409</v>
      </c>
      <c r="D1561" s="83" t="s">
        <v>297</v>
      </c>
      <c r="E1561" s="83">
        <v>0</v>
      </c>
      <c r="F1561" s="83">
        <v>1314</v>
      </c>
      <c r="G1561" s="83">
        <v>0</v>
      </c>
      <c r="H1561" s="83">
        <v>0</v>
      </c>
      <c r="I1561" s="83">
        <v>4842.7354378923101</v>
      </c>
      <c r="J1561" s="83">
        <v>0</v>
      </c>
      <c r="K1561" s="83">
        <v>0</v>
      </c>
      <c r="L1561" s="83">
        <v>1100</v>
      </c>
      <c r="M1561" s="83">
        <v>6.8345454545454496</v>
      </c>
      <c r="N1561" s="83">
        <v>0</v>
      </c>
      <c r="O1561" s="83">
        <v>0</v>
      </c>
      <c r="P1561" s="83">
        <v>78.935649787621401</v>
      </c>
      <c r="Q1561" s="83">
        <v>0</v>
      </c>
      <c r="R1561" s="83">
        <v>0</v>
      </c>
      <c r="S1561" s="83">
        <v>0</v>
      </c>
      <c r="T1561" s="83">
        <v>0</v>
      </c>
      <c r="U1561" s="83">
        <v>0</v>
      </c>
      <c r="V1561" s="83">
        <v>33567.2828197243</v>
      </c>
      <c r="W1561" s="83">
        <v>0</v>
      </c>
      <c r="X1561" s="83">
        <v>0</v>
      </c>
      <c r="Y1561" s="83">
        <v>5341029.9844021602</v>
      </c>
      <c r="Z1561" s="83">
        <v>0</v>
      </c>
      <c r="AA1561" s="83">
        <v>10017.766575600001</v>
      </c>
      <c r="AB1561" s="83">
        <v>8238885.5999999996</v>
      </c>
      <c r="AC1561" s="83">
        <v>0</v>
      </c>
      <c r="AD1561" s="83">
        <v>0</v>
      </c>
      <c r="AE1561" s="83">
        <v>0</v>
      </c>
      <c r="AF1561" s="83">
        <v>0</v>
      </c>
      <c r="AG1561" s="83">
        <v>0</v>
      </c>
      <c r="AH1561" s="83">
        <v>0</v>
      </c>
      <c r="AI1561" s="83">
        <v>11508357.841250001</v>
      </c>
      <c r="AJ1561" s="83">
        <v>0</v>
      </c>
      <c r="AK1561" s="83">
        <v>0</v>
      </c>
      <c r="AL1561" s="83">
        <v>0</v>
      </c>
      <c r="AM1561" s="83">
        <v>0</v>
      </c>
      <c r="AN1561" s="83">
        <v>25131858.475047398</v>
      </c>
      <c r="AO1561" s="83">
        <v>8.9033156333153496</v>
      </c>
      <c r="AP1561" s="83">
        <v>354.26411628710702</v>
      </c>
    </row>
    <row r="1562" spans="1:42" x14ac:dyDescent="0.2">
      <c r="A1562" s="83" t="s">
        <v>428</v>
      </c>
      <c r="B1562" s="83">
        <v>2036</v>
      </c>
      <c r="C1562" s="83" t="s">
        <v>409</v>
      </c>
      <c r="D1562" s="83" t="s">
        <v>297</v>
      </c>
      <c r="E1562" s="83">
        <v>0</v>
      </c>
      <c r="F1562" s="83">
        <v>1314</v>
      </c>
      <c r="G1562" s="83">
        <v>0</v>
      </c>
      <c r="H1562" s="83">
        <v>0</v>
      </c>
      <c r="I1562" s="83">
        <v>4842.7354378923101</v>
      </c>
      <c r="J1562" s="83">
        <v>0</v>
      </c>
      <c r="K1562" s="83">
        <v>0</v>
      </c>
      <c r="L1562" s="83">
        <v>1100</v>
      </c>
      <c r="M1562" s="83">
        <v>8.6490909090909103</v>
      </c>
      <c r="N1562" s="83">
        <v>0</v>
      </c>
      <c r="O1562" s="83">
        <v>0</v>
      </c>
      <c r="P1562" s="83">
        <v>80.109268705995504</v>
      </c>
      <c r="Q1562" s="83">
        <v>0</v>
      </c>
      <c r="R1562" s="83">
        <v>0</v>
      </c>
      <c r="S1562" s="83">
        <v>0</v>
      </c>
      <c r="T1562" s="83">
        <v>0</v>
      </c>
      <c r="U1562" s="83">
        <v>0</v>
      </c>
      <c r="V1562" s="83">
        <v>43116.659700999902</v>
      </c>
      <c r="W1562" s="83">
        <v>0</v>
      </c>
      <c r="X1562" s="83">
        <v>0</v>
      </c>
      <c r="Y1562" s="83">
        <v>4991649.1442400003</v>
      </c>
      <c r="Z1562" s="83">
        <v>0</v>
      </c>
      <c r="AA1562" s="83">
        <v>12677.444958800001</v>
      </c>
      <c r="AB1562" s="83">
        <v>8238885.5999999996</v>
      </c>
      <c r="AC1562" s="83">
        <v>0</v>
      </c>
      <c r="AD1562" s="83">
        <v>0</v>
      </c>
      <c r="AE1562" s="83">
        <v>0</v>
      </c>
      <c r="AF1562" s="83">
        <v>0</v>
      </c>
      <c r="AG1562" s="83">
        <v>0</v>
      </c>
      <c r="AH1562" s="83">
        <v>0</v>
      </c>
      <c r="AI1562" s="83">
        <v>11348454.694774199</v>
      </c>
      <c r="AJ1562" s="83">
        <v>0</v>
      </c>
      <c r="AK1562" s="83">
        <v>0</v>
      </c>
      <c r="AL1562" s="83">
        <v>0</v>
      </c>
      <c r="AM1562" s="83">
        <v>0</v>
      </c>
      <c r="AN1562" s="83">
        <v>24634783.543674</v>
      </c>
      <c r="AO1562" s="83">
        <v>8.5148010904965901</v>
      </c>
      <c r="AP1562" s="83">
        <v>345.64140072110001</v>
      </c>
    </row>
    <row r="1563" spans="1:42" x14ac:dyDescent="0.2">
      <c r="A1563" s="83" t="s">
        <v>428</v>
      </c>
      <c r="B1563" s="83">
        <v>2038</v>
      </c>
      <c r="C1563" s="83" t="s">
        <v>409</v>
      </c>
      <c r="D1563" s="83" t="s">
        <v>297</v>
      </c>
      <c r="E1563" s="83">
        <v>0</v>
      </c>
      <c r="F1563" s="83">
        <v>1314</v>
      </c>
      <c r="G1563" s="83">
        <v>0</v>
      </c>
      <c r="H1563" s="83">
        <v>0</v>
      </c>
      <c r="I1563" s="83">
        <v>4842.7354378923101</v>
      </c>
      <c r="J1563" s="83">
        <v>0</v>
      </c>
      <c r="K1563" s="83">
        <v>0</v>
      </c>
      <c r="L1563" s="83">
        <v>1100</v>
      </c>
      <c r="M1563" s="83">
        <v>11.076363636363499</v>
      </c>
      <c r="N1563" s="83">
        <v>0</v>
      </c>
      <c r="O1563" s="83">
        <v>0</v>
      </c>
      <c r="P1563" s="83">
        <v>80.109268705995504</v>
      </c>
      <c r="Q1563" s="83">
        <v>0</v>
      </c>
      <c r="R1563" s="83">
        <v>0</v>
      </c>
      <c r="S1563" s="83">
        <v>0</v>
      </c>
      <c r="T1563" s="83">
        <v>0</v>
      </c>
      <c r="U1563" s="83">
        <v>0</v>
      </c>
      <c r="V1563" s="83">
        <v>42744.603833813097</v>
      </c>
      <c r="W1563" s="83">
        <v>0</v>
      </c>
      <c r="X1563" s="83">
        <v>0</v>
      </c>
      <c r="Y1563" s="83">
        <v>4775671.0045680003</v>
      </c>
      <c r="Z1563" s="83">
        <v>0</v>
      </c>
      <c r="AA1563" s="83">
        <v>16235.2311727999</v>
      </c>
      <c r="AB1563" s="83">
        <v>8238885.5999999996</v>
      </c>
      <c r="AC1563" s="83">
        <v>0</v>
      </c>
      <c r="AD1563" s="83">
        <v>0</v>
      </c>
      <c r="AE1563" s="83">
        <v>0</v>
      </c>
      <c r="AF1563" s="83">
        <v>0</v>
      </c>
      <c r="AG1563" s="83">
        <v>0</v>
      </c>
      <c r="AH1563" s="83">
        <v>0</v>
      </c>
      <c r="AI1563" s="83">
        <v>11189718.7245501</v>
      </c>
      <c r="AJ1563" s="83">
        <v>0</v>
      </c>
      <c r="AK1563" s="83">
        <v>0</v>
      </c>
      <c r="AL1563" s="83">
        <v>0</v>
      </c>
      <c r="AM1563" s="83">
        <v>0</v>
      </c>
      <c r="AN1563" s="83">
        <v>24263255.164124701</v>
      </c>
      <c r="AO1563" s="83">
        <v>8.2769187368243404</v>
      </c>
      <c r="AP1563" s="83">
        <v>341.12977343050198</v>
      </c>
    </row>
    <row r="1564" spans="1:42" x14ac:dyDescent="0.2">
      <c r="A1564" s="83" t="s">
        <v>428</v>
      </c>
      <c r="B1564" s="83">
        <v>2040</v>
      </c>
      <c r="C1564" s="83" t="s">
        <v>409</v>
      </c>
      <c r="D1564" s="83" t="s">
        <v>297</v>
      </c>
      <c r="E1564" s="83">
        <v>0</v>
      </c>
      <c r="F1564" s="83">
        <v>1314</v>
      </c>
      <c r="G1564" s="83">
        <v>0</v>
      </c>
      <c r="H1564" s="83">
        <v>0</v>
      </c>
      <c r="I1564" s="83">
        <v>4842.7354378923101</v>
      </c>
      <c r="J1564" s="83">
        <v>0</v>
      </c>
      <c r="K1564" s="83">
        <v>0</v>
      </c>
      <c r="L1564" s="83">
        <v>1100</v>
      </c>
      <c r="M1564" s="83">
        <v>14.3254545454545</v>
      </c>
      <c r="N1564" s="83">
        <v>0</v>
      </c>
      <c r="O1564" s="83">
        <v>0</v>
      </c>
      <c r="P1564" s="83">
        <v>83.174796943831097</v>
      </c>
      <c r="Q1564" s="83">
        <v>0</v>
      </c>
      <c r="R1564" s="83">
        <v>0</v>
      </c>
      <c r="S1564" s="83">
        <v>0</v>
      </c>
      <c r="T1564" s="83">
        <v>0</v>
      </c>
      <c r="U1564" s="83">
        <v>0</v>
      </c>
      <c r="V1564" s="83">
        <v>48729.6002191445</v>
      </c>
      <c r="W1564" s="83">
        <v>0</v>
      </c>
      <c r="X1564" s="83">
        <v>0</v>
      </c>
      <c r="Y1564" s="83">
        <v>4405561.2146473201</v>
      </c>
      <c r="Z1564" s="83">
        <v>0</v>
      </c>
      <c r="AA1564" s="83">
        <v>20997.6011836</v>
      </c>
      <c r="AB1564" s="83">
        <v>7322722</v>
      </c>
      <c r="AC1564" s="83">
        <v>0</v>
      </c>
      <c r="AD1564" s="83">
        <v>0</v>
      </c>
      <c r="AE1564" s="83">
        <v>0</v>
      </c>
      <c r="AF1564" s="83">
        <v>0</v>
      </c>
      <c r="AG1564" s="83">
        <v>0</v>
      </c>
      <c r="AH1564" s="83">
        <v>0</v>
      </c>
      <c r="AI1564" s="83">
        <v>11034484.2830809</v>
      </c>
      <c r="AJ1564" s="83">
        <v>0</v>
      </c>
      <c r="AK1564" s="83">
        <v>0</v>
      </c>
      <c r="AL1564" s="83">
        <v>0</v>
      </c>
      <c r="AM1564" s="83">
        <v>0</v>
      </c>
      <c r="AN1564" s="83">
        <v>22832494.6991309</v>
      </c>
      <c r="AO1564" s="83">
        <v>7.53996933123888</v>
      </c>
      <c r="AP1564" s="83">
        <v>330.22976379036902</v>
      </c>
    </row>
    <row r="1565" spans="1:42" x14ac:dyDescent="0.2">
      <c r="A1565" s="83" t="s">
        <v>428</v>
      </c>
      <c r="B1565" s="83">
        <v>2042</v>
      </c>
      <c r="C1565" s="83" t="s">
        <v>409</v>
      </c>
      <c r="D1565" s="83" t="s">
        <v>297</v>
      </c>
      <c r="E1565" s="83">
        <v>0</v>
      </c>
      <c r="F1565" s="83">
        <v>1314</v>
      </c>
      <c r="G1565" s="83">
        <v>0</v>
      </c>
      <c r="H1565" s="83">
        <v>0</v>
      </c>
      <c r="I1565" s="83">
        <v>4843.1508329181097</v>
      </c>
      <c r="J1565" s="83">
        <v>0</v>
      </c>
      <c r="K1565" s="83">
        <v>0</v>
      </c>
      <c r="L1565" s="83">
        <v>1100</v>
      </c>
      <c r="M1565" s="83">
        <v>18.5281818181818</v>
      </c>
      <c r="N1565" s="83">
        <v>0</v>
      </c>
      <c r="O1565" s="83">
        <v>0</v>
      </c>
      <c r="P1565" s="83">
        <v>72.254888486823702</v>
      </c>
      <c r="Q1565" s="83">
        <v>0</v>
      </c>
      <c r="R1565" s="83">
        <v>0</v>
      </c>
      <c r="S1565" s="83">
        <v>0</v>
      </c>
      <c r="T1565" s="83">
        <v>0</v>
      </c>
      <c r="U1565" s="83">
        <v>0</v>
      </c>
      <c r="V1565" s="83">
        <v>32855.133521419302</v>
      </c>
      <c r="W1565" s="83">
        <v>0</v>
      </c>
      <c r="X1565" s="83">
        <v>0</v>
      </c>
      <c r="Y1565" s="83">
        <v>4043527.3202399998</v>
      </c>
      <c r="Z1565" s="83">
        <v>0</v>
      </c>
      <c r="AA1565" s="83">
        <v>27157.768100199999</v>
      </c>
      <c r="AB1565" s="83">
        <v>7322722</v>
      </c>
      <c r="AC1565" s="83">
        <v>0</v>
      </c>
      <c r="AD1565" s="83">
        <v>0</v>
      </c>
      <c r="AE1565" s="83">
        <v>0</v>
      </c>
      <c r="AF1565" s="83">
        <v>0</v>
      </c>
      <c r="AG1565" s="83">
        <v>0</v>
      </c>
      <c r="AH1565" s="83">
        <v>0</v>
      </c>
      <c r="AI1565" s="83">
        <v>10881414.8091499</v>
      </c>
      <c r="AJ1565" s="83">
        <v>0</v>
      </c>
      <c r="AK1565" s="83">
        <v>0</v>
      </c>
      <c r="AL1565" s="83">
        <v>0</v>
      </c>
      <c r="AM1565" s="83">
        <v>0</v>
      </c>
      <c r="AN1565" s="83">
        <v>22307677.031011499</v>
      </c>
      <c r="AO1565" s="83">
        <v>7.1324031641141996</v>
      </c>
      <c r="AP1565" s="83">
        <v>319.72863665718802</v>
      </c>
    </row>
    <row r="1566" spans="1:42" x14ac:dyDescent="0.2">
      <c r="A1566" s="83" t="s">
        <v>428</v>
      </c>
      <c r="B1566" s="83">
        <v>2044</v>
      </c>
      <c r="C1566" s="83" t="s">
        <v>409</v>
      </c>
      <c r="D1566" s="83" t="s">
        <v>297</v>
      </c>
      <c r="E1566" s="83">
        <v>0</v>
      </c>
      <c r="F1566" s="83">
        <v>1164</v>
      </c>
      <c r="G1566" s="83">
        <v>0</v>
      </c>
      <c r="H1566" s="83">
        <v>0</v>
      </c>
      <c r="I1566" s="83">
        <v>4843.1508329181097</v>
      </c>
      <c r="J1566" s="83">
        <v>0</v>
      </c>
      <c r="K1566" s="83">
        <v>0</v>
      </c>
      <c r="L1566" s="83">
        <v>1100</v>
      </c>
      <c r="M1566" s="83">
        <v>23.840909090909101</v>
      </c>
      <c r="N1566" s="83">
        <v>0</v>
      </c>
      <c r="O1566" s="83">
        <v>0</v>
      </c>
      <c r="P1566" s="83">
        <v>7.8959777170969998</v>
      </c>
      <c r="Q1566" s="83">
        <v>0</v>
      </c>
      <c r="R1566" s="83">
        <v>0</v>
      </c>
      <c r="S1566" s="83">
        <v>0</v>
      </c>
      <c r="T1566" s="83">
        <v>0</v>
      </c>
      <c r="U1566" s="83">
        <v>0</v>
      </c>
      <c r="V1566" s="83">
        <v>6599.5524665139201</v>
      </c>
      <c r="W1566" s="83">
        <v>0</v>
      </c>
      <c r="X1566" s="83">
        <v>0</v>
      </c>
      <c r="Y1566" s="83">
        <v>3150027.2282400001</v>
      </c>
      <c r="Z1566" s="83">
        <v>0</v>
      </c>
      <c r="AA1566" s="83">
        <v>34944.922644999999</v>
      </c>
      <c r="AB1566" s="83">
        <v>7117284.7317841202</v>
      </c>
      <c r="AC1566" s="83">
        <v>0</v>
      </c>
      <c r="AD1566" s="83">
        <v>0</v>
      </c>
      <c r="AE1566" s="83">
        <v>0</v>
      </c>
      <c r="AF1566" s="83">
        <v>0</v>
      </c>
      <c r="AG1566" s="83">
        <v>0</v>
      </c>
      <c r="AH1566" s="83">
        <v>0</v>
      </c>
      <c r="AI1566" s="83">
        <v>10729671.256866001</v>
      </c>
      <c r="AJ1566" s="83">
        <v>0</v>
      </c>
      <c r="AK1566" s="83">
        <v>0</v>
      </c>
      <c r="AL1566" s="83">
        <v>0</v>
      </c>
      <c r="AM1566" s="83">
        <v>0</v>
      </c>
      <c r="AN1566" s="83">
        <v>21038527.6920016</v>
      </c>
      <c r="AO1566" s="83">
        <v>6.0606177755837001</v>
      </c>
      <c r="AP1566" s="83">
        <v>288.07233397267498</v>
      </c>
    </row>
    <row r="1567" spans="1:42" x14ac:dyDescent="0.2">
      <c r="A1567" s="83" t="s">
        <v>428</v>
      </c>
      <c r="B1567" s="83">
        <v>2046</v>
      </c>
      <c r="C1567" s="83" t="s">
        <v>409</v>
      </c>
      <c r="D1567" s="83" t="s">
        <v>297</v>
      </c>
      <c r="E1567" s="83">
        <v>0</v>
      </c>
      <c r="F1567" s="83">
        <v>871</v>
      </c>
      <c r="G1567" s="83">
        <v>0</v>
      </c>
      <c r="H1567" s="83">
        <v>0</v>
      </c>
      <c r="I1567" s="83">
        <v>7531.5529460866001</v>
      </c>
      <c r="J1567" s="83">
        <v>0</v>
      </c>
      <c r="K1567" s="83">
        <v>0</v>
      </c>
      <c r="L1567" s="83">
        <v>1100</v>
      </c>
      <c r="M1567" s="83">
        <v>30.4590909090909</v>
      </c>
      <c r="N1567" s="83">
        <v>0</v>
      </c>
      <c r="O1567" s="83">
        <v>0</v>
      </c>
      <c r="P1567" s="83">
        <v>411.30463588090902</v>
      </c>
      <c r="Q1567" s="83">
        <v>0</v>
      </c>
      <c r="R1567" s="83">
        <v>0</v>
      </c>
      <c r="S1567" s="83">
        <v>0</v>
      </c>
      <c r="T1567" s="83">
        <v>0</v>
      </c>
      <c r="U1567" s="83">
        <v>0</v>
      </c>
      <c r="V1567" s="83">
        <v>230560.64066917199</v>
      </c>
      <c r="W1567" s="83">
        <v>0</v>
      </c>
      <c r="X1567" s="83">
        <v>0</v>
      </c>
      <c r="Y1567" s="83">
        <v>1404723.7152</v>
      </c>
      <c r="Z1567" s="83">
        <v>0</v>
      </c>
      <c r="AA1567" s="83">
        <v>44645.5532209999</v>
      </c>
      <c r="AB1567" s="83">
        <v>4847289.7</v>
      </c>
      <c r="AC1567" s="83">
        <v>0</v>
      </c>
      <c r="AD1567" s="83">
        <v>0</v>
      </c>
      <c r="AE1567" s="83">
        <v>0</v>
      </c>
      <c r="AF1567" s="83">
        <v>0</v>
      </c>
      <c r="AG1567" s="83">
        <v>0</v>
      </c>
      <c r="AH1567" s="83">
        <v>0</v>
      </c>
      <c r="AI1567" s="83">
        <v>17041960.937835801</v>
      </c>
      <c r="AJ1567" s="83">
        <v>0</v>
      </c>
      <c r="AK1567" s="83">
        <v>0</v>
      </c>
      <c r="AL1567" s="83">
        <v>0</v>
      </c>
      <c r="AM1567" s="83">
        <v>0</v>
      </c>
      <c r="AN1567" s="83">
        <v>23569180.546925999</v>
      </c>
      <c r="AO1567" s="83">
        <v>3.2978794699335201</v>
      </c>
      <c r="AP1567" s="83">
        <v>139.92338271445001</v>
      </c>
    </row>
    <row r="1568" spans="1:42" x14ac:dyDescent="0.2">
      <c r="A1568" s="83" t="s">
        <v>428</v>
      </c>
      <c r="B1568" s="83">
        <v>2048</v>
      </c>
      <c r="C1568" s="83" t="s">
        <v>409</v>
      </c>
      <c r="D1568" s="83" t="s">
        <v>297</v>
      </c>
      <c r="E1568" s="83">
        <v>0</v>
      </c>
      <c r="F1568" s="83">
        <v>871</v>
      </c>
      <c r="G1568" s="83">
        <v>0</v>
      </c>
      <c r="H1568" s="83">
        <v>0</v>
      </c>
      <c r="I1568" s="83">
        <v>16824.359291154</v>
      </c>
      <c r="J1568" s="83">
        <v>285.47640000000001</v>
      </c>
      <c r="K1568" s="83">
        <v>0</v>
      </c>
      <c r="L1568" s="83">
        <v>1100</v>
      </c>
      <c r="M1568" s="83">
        <v>37.9254545454545</v>
      </c>
      <c r="N1568" s="83">
        <v>0</v>
      </c>
      <c r="O1568" s="83">
        <v>0</v>
      </c>
      <c r="P1568" s="83">
        <v>1342.0909914732199</v>
      </c>
      <c r="Q1568" s="83">
        <v>0</v>
      </c>
      <c r="R1568" s="83">
        <v>0</v>
      </c>
      <c r="S1568" s="83">
        <v>0</v>
      </c>
      <c r="T1568" s="83">
        <v>0</v>
      </c>
      <c r="U1568" s="83">
        <v>0</v>
      </c>
      <c r="V1568" s="83">
        <v>1071731.30116518</v>
      </c>
      <c r="W1568" s="83">
        <v>0</v>
      </c>
      <c r="X1568" s="83">
        <v>0</v>
      </c>
      <c r="Y1568" s="83">
        <v>1404723.7152</v>
      </c>
      <c r="Z1568" s="83">
        <v>0</v>
      </c>
      <c r="AA1568" s="83">
        <v>55589.410215600001</v>
      </c>
      <c r="AB1568" s="83">
        <v>4504529.7</v>
      </c>
      <c r="AC1568" s="83">
        <v>0</v>
      </c>
      <c r="AD1568" s="83">
        <v>0</v>
      </c>
      <c r="AE1568" s="83">
        <v>0</v>
      </c>
      <c r="AF1568" s="83">
        <v>0</v>
      </c>
      <c r="AG1568" s="83">
        <v>0</v>
      </c>
      <c r="AH1568" s="83">
        <v>0</v>
      </c>
      <c r="AI1568" s="83">
        <v>39217918.992265001</v>
      </c>
      <c r="AJ1568" s="83">
        <v>0</v>
      </c>
      <c r="AK1568" s="83">
        <v>898442.92031645705</v>
      </c>
      <c r="AL1568" s="83">
        <v>0</v>
      </c>
      <c r="AM1568" s="83">
        <v>0</v>
      </c>
      <c r="AN1568" s="83">
        <v>47152936.039162301</v>
      </c>
      <c r="AO1568" s="83">
        <v>3.1751371139335198</v>
      </c>
      <c r="AP1568" s="83">
        <v>67.336997028062996</v>
      </c>
    </row>
    <row r="1569" spans="1:42" x14ac:dyDescent="0.2">
      <c r="A1569" s="83" t="s">
        <v>428</v>
      </c>
      <c r="B1569" s="83">
        <v>2050</v>
      </c>
      <c r="C1569" s="83" t="s">
        <v>409</v>
      </c>
      <c r="D1569" s="83" t="s">
        <v>297</v>
      </c>
      <c r="E1569" s="83">
        <v>0</v>
      </c>
      <c r="F1569" s="83">
        <v>871</v>
      </c>
      <c r="G1569" s="83">
        <v>0</v>
      </c>
      <c r="H1569" s="83">
        <v>0</v>
      </c>
      <c r="I1569" s="83">
        <v>19026.593580643799</v>
      </c>
      <c r="J1569" s="83">
        <v>285.47640000000001</v>
      </c>
      <c r="K1569" s="83">
        <v>0</v>
      </c>
      <c r="L1569" s="83">
        <v>1100</v>
      </c>
      <c r="M1569" s="83">
        <v>46.541818181818201</v>
      </c>
      <c r="N1569" s="83">
        <v>0</v>
      </c>
      <c r="O1569" s="83">
        <v>0</v>
      </c>
      <c r="P1569" s="83">
        <v>3580.49516168027</v>
      </c>
      <c r="Q1569" s="83">
        <v>0</v>
      </c>
      <c r="R1569" s="83">
        <v>0</v>
      </c>
      <c r="S1569" s="83">
        <v>0</v>
      </c>
      <c r="T1569" s="83">
        <v>0</v>
      </c>
      <c r="U1569" s="83">
        <v>0</v>
      </c>
      <c r="V1569" s="83">
        <v>2416643.6774447402</v>
      </c>
      <c r="W1569" s="83">
        <v>0</v>
      </c>
      <c r="X1569" s="83">
        <v>0</v>
      </c>
      <c r="Y1569" s="83">
        <v>1219199.4143999999</v>
      </c>
      <c r="Z1569" s="83">
        <v>0</v>
      </c>
      <c r="AA1569" s="83">
        <v>68218.885023199997</v>
      </c>
      <c r="AB1569" s="83">
        <v>4504529.7</v>
      </c>
      <c r="AC1569" s="83">
        <v>0</v>
      </c>
      <c r="AD1569" s="83">
        <v>0</v>
      </c>
      <c r="AE1569" s="83">
        <v>0</v>
      </c>
      <c r="AF1569" s="83">
        <v>0</v>
      </c>
      <c r="AG1569" s="83">
        <v>0</v>
      </c>
      <c r="AH1569" s="83">
        <v>0</v>
      </c>
      <c r="AI1569" s="83">
        <v>43850001.725818597</v>
      </c>
      <c r="AJ1569" s="83">
        <v>0</v>
      </c>
      <c r="AK1569" s="83">
        <v>1003266.81295831</v>
      </c>
      <c r="AL1569" s="83">
        <v>0</v>
      </c>
      <c r="AM1569" s="83">
        <v>0</v>
      </c>
      <c r="AN1569" s="83">
        <v>53061860.215644799</v>
      </c>
      <c r="AO1569" s="83">
        <v>2.9738803524256801</v>
      </c>
      <c r="AP1569" s="83">
        <v>56.0455351610318</v>
      </c>
    </row>
    <row r="1570" spans="1:42" x14ac:dyDescent="0.2">
      <c r="A1570" s="83" t="s">
        <v>429</v>
      </c>
      <c r="B1570" s="83">
        <v>2020</v>
      </c>
      <c r="C1570" s="83" t="s">
        <v>409</v>
      </c>
      <c r="D1570" s="83" t="s">
        <v>297</v>
      </c>
      <c r="E1570" s="83">
        <v>0</v>
      </c>
      <c r="F1570" s="83">
        <v>6982</v>
      </c>
      <c r="G1570" s="83">
        <v>0</v>
      </c>
      <c r="H1570" s="83">
        <v>3292</v>
      </c>
      <c r="I1570" s="83">
        <v>26.299999999999901</v>
      </c>
      <c r="J1570" s="83">
        <v>0</v>
      </c>
      <c r="K1570" s="83">
        <v>23.1</v>
      </c>
      <c r="L1570" s="83">
        <v>663</v>
      </c>
      <c r="M1570" s="83">
        <v>4.5818181818181696</v>
      </c>
      <c r="N1570" s="83">
        <v>0</v>
      </c>
      <c r="O1570" s="83">
        <v>0</v>
      </c>
      <c r="P1570" s="83">
        <v>8</v>
      </c>
      <c r="Q1570" s="83">
        <v>0</v>
      </c>
      <c r="R1570" s="83">
        <v>0</v>
      </c>
      <c r="S1570" s="83">
        <v>0</v>
      </c>
      <c r="T1570" s="83">
        <v>244.04</v>
      </c>
      <c r="U1570" s="83">
        <v>6</v>
      </c>
      <c r="V1570" s="83">
        <v>0</v>
      </c>
      <c r="W1570" s="83">
        <v>105726.075839999</v>
      </c>
      <c r="X1570" s="83">
        <v>0</v>
      </c>
      <c r="Y1570" s="83">
        <v>39433630.022731498</v>
      </c>
      <c r="Z1570" s="83">
        <v>0</v>
      </c>
      <c r="AA1570" s="83">
        <v>6464.3030927999998</v>
      </c>
      <c r="AB1570" s="83">
        <v>4965801.0480000004</v>
      </c>
      <c r="AC1570" s="83">
        <v>288379.19999999902</v>
      </c>
      <c r="AD1570" s="83">
        <v>0</v>
      </c>
      <c r="AE1570" s="83">
        <v>790931.82949439995</v>
      </c>
      <c r="AF1570" s="83">
        <v>0</v>
      </c>
      <c r="AG1570" s="83">
        <v>0</v>
      </c>
      <c r="AH1570" s="83">
        <v>0</v>
      </c>
      <c r="AI1570" s="83">
        <v>54496.7735159765</v>
      </c>
      <c r="AJ1570" s="83">
        <v>0</v>
      </c>
      <c r="AK1570" s="83">
        <v>0</v>
      </c>
      <c r="AL1570" s="83">
        <v>0</v>
      </c>
      <c r="AM1570" s="83">
        <v>0</v>
      </c>
      <c r="AN1570" s="83">
        <v>45645429.252674699</v>
      </c>
      <c r="AO1570" s="83">
        <v>43.610308129531099</v>
      </c>
      <c r="AP1570" s="83">
        <v>955.414569290651</v>
      </c>
    </row>
    <row r="1571" spans="1:42" x14ac:dyDescent="0.2">
      <c r="A1571" s="83" t="s">
        <v>429</v>
      </c>
      <c r="B1571" s="83">
        <v>2022</v>
      </c>
      <c r="C1571" s="83" t="s">
        <v>409</v>
      </c>
      <c r="D1571" s="83" t="s">
        <v>297</v>
      </c>
      <c r="E1571" s="83">
        <v>0</v>
      </c>
      <c r="F1571" s="83">
        <v>6982</v>
      </c>
      <c r="G1571" s="83">
        <v>0</v>
      </c>
      <c r="H1571" s="83">
        <v>3292</v>
      </c>
      <c r="I1571" s="83">
        <v>106.3</v>
      </c>
      <c r="J1571" s="83">
        <v>0</v>
      </c>
      <c r="K1571" s="83">
        <v>23.1</v>
      </c>
      <c r="L1571" s="83">
        <v>663</v>
      </c>
      <c r="M1571" s="83">
        <v>4.5818181818181696</v>
      </c>
      <c r="N1571" s="83">
        <v>0</v>
      </c>
      <c r="O1571" s="83">
        <v>0</v>
      </c>
      <c r="P1571" s="83">
        <v>8</v>
      </c>
      <c r="Q1571" s="83">
        <v>0</v>
      </c>
      <c r="R1571" s="83">
        <v>0</v>
      </c>
      <c r="S1571" s="83">
        <v>0</v>
      </c>
      <c r="T1571" s="83">
        <v>244.04</v>
      </c>
      <c r="U1571" s="83">
        <v>6</v>
      </c>
      <c r="V1571" s="83">
        <v>18150.6712407864</v>
      </c>
      <c r="W1571" s="83">
        <v>105726.075839999</v>
      </c>
      <c r="X1571" s="83">
        <v>0</v>
      </c>
      <c r="Y1571" s="83">
        <v>42774832.066065103</v>
      </c>
      <c r="Z1571" s="83">
        <v>0</v>
      </c>
      <c r="AA1571" s="83">
        <v>6464.3030927999998</v>
      </c>
      <c r="AB1571" s="83">
        <v>4965801.0480000004</v>
      </c>
      <c r="AC1571" s="83">
        <v>338735.69230734301</v>
      </c>
      <c r="AD1571" s="83">
        <v>0</v>
      </c>
      <c r="AE1571" s="83">
        <v>790931.82949439995</v>
      </c>
      <c r="AF1571" s="83">
        <v>0</v>
      </c>
      <c r="AG1571" s="83">
        <v>0</v>
      </c>
      <c r="AH1571" s="83">
        <v>0</v>
      </c>
      <c r="AI1571" s="83">
        <v>190276.37870529699</v>
      </c>
      <c r="AJ1571" s="83">
        <v>0</v>
      </c>
      <c r="AK1571" s="83">
        <v>0</v>
      </c>
      <c r="AL1571" s="83">
        <v>0</v>
      </c>
      <c r="AM1571" s="83">
        <v>0</v>
      </c>
      <c r="AN1571" s="83">
        <v>49190918.064745702</v>
      </c>
      <c r="AO1571" s="83">
        <v>47.346357133189699</v>
      </c>
      <c r="AP1571" s="83">
        <v>962.50200231822805</v>
      </c>
    </row>
    <row r="1572" spans="1:42" x14ac:dyDescent="0.2">
      <c r="A1572" s="83" t="s">
        <v>429</v>
      </c>
      <c r="B1572" s="83">
        <v>2024</v>
      </c>
      <c r="C1572" s="83" t="s">
        <v>409</v>
      </c>
      <c r="D1572" s="83" t="s">
        <v>297</v>
      </c>
      <c r="E1572" s="83">
        <v>0</v>
      </c>
      <c r="F1572" s="83">
        <v>5785</v>
      </c>
      <c r="G1572" s="83">
        <v>0</v>
      </c>
      <c r="H1572" s="83">
        <v>3292</v>
      </c>
      <c r="I1572" s="83">
        <v>106.3</v>
      </c>
      <c r="J1572" s="83">
        <v>0</v>
      </c>
      <c r="K1572" s="83">
        <v>23.1</v>
      </c>
      <c r="L1572" s="83">
        <v>1354.58007738221</v>
      </c>
      <c r="M1572" s="83">
        <v>4.5818181818181696</v>
      </c>
      <c r="N1572" s="83">
        <v>0</v>
      </c>
      <c r="O1572" s="83">
        <v>0</v>
      </c>
      <c r="P1572" s="83">
        <v>8</v>
      </c>
      <c r="Q1572" s="83">
        <v>0</v>
      </c>
      <c r="R1572" s="83">
        <v>0</v>
      </c>
      <c r="S1572" s="83">
        <v>0</v>
      </c>
      <c r="T1572" s="83">
        <v>244.04</v>
      </c>
      <c r="U1572" s="83">
        <v>0</v>
      </c>
      <c r="V1572" s="83">
        <v>3920</v>
      </c>
      <c r="W1572" s="83">
        <v>105726.075839999</v>
      </c>
      <c r="X1572" s="83">
        <v>0</v>
      </c>
      <c r="Y1572" s="83">
        <v>38716304.389712602</v>
      </c>
      <c r="Z1572" s="83">
        <v>0</v>
      </c>
      <c r="AA1572" s="83">
        <v>6464.3030927999998</v>
      </c>
      <c r="AB1572" s="83">
        <v>10145663.9032648</v>
      </c>
      <c r="AC1572" s="83">
        <v>288379.19999999902</v>
      </c>
      <c r="AD1572" s="83">
        <v>0</v>
      </c>
      <c r="AE1572" s="83">
        <v>790931.82949439995</v>
      </c>
      <c r="AF1572" s="83">
        <v>0</v>
      </c>
      <c r="AG1572" s="83">
        <v>0</v>
      </c>
      <c r="AH1572" s="83">
        <v>0</v>
      </c>
      <c r="AI1572" s="83">
        <v>223027.45573255699</v>
      </c>
      <c r="AJ1572" s="83">
        <v>0</v>
      </c>
      <c r="AK1572" s="83">
        <v>0</v>
      </c>
      <c r="AL1572" s="83">
        <v>0</v>
      </c>
      <c r="AM1572" s="83">
        <v>0</v>
      </c>
      <c r="AN1572" s="83">
        <v>50280417.157137103</v>
      </c>
      <c r="AO1572" s="83">
        <v>44.670054639695202</v>
      </c>
      <c r="AP1572" s="83">
        <v>888.41853678523796</v>
      </c>
    </row>
    <row r="1573" spans="1:42" x14ac:dyDescent="0.2">
      <c r="A1573" s="83" t="s">
        <v>429</v>
      </c>
      <c r="B1573" s="83">
        <v>2026</v>
      </c>
      <c r="C1573" s="83" t="s">
        <v>409</v>
      </c>
      <c r="D1573" s="83" t="s">
        <v>297</v>
      </c>
      <c r="E1573" s="83">
        <v>0</v>
      </c>
      <c r="F1573" s="83">
        <v>5785</v>
      </c>
      <c r="G1573" s="83">
        <v>0</v>
      </c>
      <c r="H1573" s="83">
        <v>3292</v>
      </c>
      <c r="I1573" s="83">
        <v>270.01325064374601</v>
      </c>
      <c r="J1573" s="83">
        <v>0</v>
      </c>
      <c r="K1573" s="83">
        <v>23.1</v>
      </c>
      <c r="L1573" s="83">
        <v>1354.58007738221</v>
      </c>
      <c r="M1573" s="83">
        <v>4.5818181818181696</v>
      </c>
      <c r="N1573" s="83">
        <v>0</v>
      </c>
      <c r="O1573" s="83">
        <v>0</v>
      </c>
      <c r="P1573" s="83">
        <v>30.4201494624816</v>
      </c>
      <c r="Q1573" s="83">
        <v>0</v>
      </c>
      <c r="R1573" s="83">
        <v>0</v>
      </c>
      <c r="S1573" s="83">
        <v>0</v>
      </c>
      <c r="T1573" s="83">
        <v>244.04</v>
      </c>
      <c r="U1573" s="83">
        <v>0</v>
      </c>
      <c r="V1573" s="83">
        <v>68926.264218289507</v>
      </c>
      <c r="W1573" s="83">
        <v>105726.075839999</v>
      </c>
      <c r="X1573" s="83">
        <v>0</v>
      </c>
      <c r="Y1573" s="83">
        <v>39481369.473291099</v>
      </c>
      <c r="Z1573" s="83">
        <v>0</v>
      </c>
      <c r="AA1573" s="83">
        <v>6464.3030927999998</v>
      </c>
      <c r="AB1573" s="83">
        <v>10145663.9032648</v>
      </c>
      <c r="AC1573" s="83">
        <v>288379.19999999902</v>
      </c>
      <c r="AD1573" s="83">
        <v>0</v>
      </c>
      <c r="AE1573" s="83">
        <v>790931.82949439995</v>
      </c>
      <c r="AF1573" s="83">
        <v>0</v>
      </c>
      <c r="AG1573" s="83">
        <v>0</v>
      </c>
      <c r="AH1573" s="83">
        <v>0</v>
      </c>
      <c r="AI1573" s="83">
        <v>531437.65614113898</v>
      </c>
      <c r="AJ1573" s="83">
        <v>0</v>
      </c>
      <c r="AK1573" s="83">
        <v>0</v>
      </c>
      <c r="AL1573" s="83">
        <v>0</v>
      </c>
      <c r="AM1573" s="83">
        <v>0</v>
      </c>
      <c r="AN1573" s="83">
        <v>51418898.705342501</v>
      </c>
      <c r="AO1573" s="83">
        <v>45.517729796222298</v>
      </c>
      <c r="AP1573" s="83">
        <v>885.23346361544804</v>
      </c>
    </row>
    <row r="1574" spans="1:42" x14ac:dyDescent="0.2">
      <c r="A1574" s="83" t="s">
        <v>429</v>
      </c>
      <c r="B1574" s="83">
        <v>2028</v>
      </c>
      <c r="C1574" s="83" t="s">
        <v>409</v>
      </c>
      <c r="D1574" s="83" t="s">
        <v>297</v>
      </c>
      <c r="E1574" s="83">
        <v>0</v>
      </c>
      <c r="F1574" s="83">
        <v>5785</v>
      </c>
      <c r="G1574" s="83">
        <v>0</v>
      </c>
      <c r="H1574" s="83">
        <v>3292</v>
      </c>
      <c r="I1574" s="83">
        <v>270.01325064374601</v>
      </c>
      <c r="J1574" s="83">
        <v>0</v>
      </c>
      <c r="K1574" s="83">
        <v>23.1</v>
      </c>
      <c r="L1574" s="83">
        <v>1354.58007738221</v>
      </c>
      <c r="M1574" s="83">
        <v>4.5818181818181696</v>
      </c>
      <c r="N1574" s="83">
        <v>0</v>
      </c>
      <c r="O1574" s="83">
        <v>0</v>
      </c>
      <c r="P1574" s="83">
        <v>30.4201494624816</v>
      </c>
      <c r="Q1574" s="83">
        <v>0</v>
      </c>
      <c r="R1574" s="83">
        <v>0</v>
      </c>
      <c r="S1574" s="83">
        <v>0</v>
      </c>
      <c r="T1574" s="83">
        <v>244.04</v>
      </c>
      <c r="U1574" s="83">
        <v>0</v>
      </c>
      <c r="V1574" s="83">
        <v>14141.1199370949</v>
      </c>
      <c r="W1574" s="83">
        <v>105726.075839999</v>
      </c>
      <c r="X1574" s="83">
        <v>0</v>
      </c>
      <c r="Y1574" s="83">
        <v>39185497.842122801</v>
      </c>
      <c r="Z1574" s="83">
        <v>0</v>
      </c>
      <c r="AA1574" s="83">
        <v>6464.3030927999998</v>
      </c>
      <c r="AB1574" s="83">
        <v>10145663.9032648</v>
      </c>
      <c r="AC1574" s="83">
        <v>288379.19999999902</v>
      </c>
      <c r="AD1574" s="83">
        <v>0</v>
      </c>
      <c r="AE1574" s="83">
        <v>790931.82949439995</v>
      </c>
      <c r="AF1574" s="83">
        <v>0</v>
      </c>
      <c r="AG1574" s="83">
        <v>0</v>
      </c>
      <c r="AH1574" s="83">
        <v>0</v>
      </c>
      <c r="AI1574" s="83">
        <v>578596.78719689895</v>
      </c>
      <c r="AJ1574" s="83">
        <v>0</v>
      </c>
      <c r="AK1574" s="83">
        <v>0</v>
      </c>
      <c r="AL1574" s="83">
        <v>0</v>
      </c>
      <c r="AM1574" s="83">
        <v>0</v>
      </c>
      <c r="AN1574" s="83">
        <v>51115401.060948797</v>
      </c>
      <c r="AO1574" s="83">
        <v>45.203315145675802</v>
      </c>
      <c r="AP1574" s="83">
        <v>884.33846174416999</v>
      </c>
    </row>
    <row r="1575" spans="1:42" x14ac:dyDescent="0.2">
      <c r="A1575" s="83" t="s">
        <v>429</v>
      </c>
      <c r="B1575" s="83">
        <v>2030</v>
      </c>
      <c r="C1575" s="83" t="s">
        <v>409</v>
      </c>
      <c r="D1575" s="83" t="s">
        <v>297</v>
      </c>
      <c r="E1575" s="83">
        <v>0</v>
      </c>
      <c r="F1575" s="83">
        <v>5785</v>
      </c>
      <c r="G1575" s="83">
        <v>0</v>
      </c>
      <c r="H1575" s="83">
        <v>3292</v>
      </c>
      <c r="I1575" s="83">
        <v>270.01325064374601</v>
      </c>
      <c r="J1575" s="83">
        <v>0</v>
      </c>
      <c r="K1575" s="83">
        <v>23.1</v>
      </c>
      <c r="L1575" s="83">
        <v>1354.58007738221</v>
      </c>
      <c r="M1575" s="83">
        <v>5.13</v>
      </c>
      <c r="N1575" s="83">
        <v>0</v>
      </c>
      <c r="O1575" s="83">
        <v>0</v>
      </c>
      <c r="P1575" s="83">
        <v>30.4201494624816</v>
      </c>
      <c r="Q1575" s="83">
        <v>0</v>
      </c>
      <c r="R1575" s="83">
        <v>0</v>
      </c>
      <c r="S1575" s="83">
        <v>0</v>
      </c>
      <c r="T1575" s="83">
        <v>244.04</v>
      </c>
      <c r="U1575" s="83">
        <v>0</v>
      </c>
      <c r="V1575" s="83">
        <v>33733.401772909099</v>
      </c>
      <c r="W1575" s="83">
        <v>105726.075839999</v>
      </c>
      <c r="X1575" s="83">
        <v>0</v>
      </c>
      <c r="Y1575" s="83">
        <v>38570138.343142502</v>
      </c>
      <c r="Z1575" s="83">
        <v>0</v>
      </c>
      <c r="AA1575" s="83">
        <v>7237.7107842599999</v>
      </c>
      <c r="AB1575" s="83">
        <v>10145663.9032648</v>
      </c>
      <c r="AC1575" s="83">
        <v>288379.19999999902</v>
      </c>
      <c r="AD1575" s="83">
        <v>0</v>
      </c>
      <c r="AE1575" s="83">
        <v>790931.82949439995</v>
      </c>
      <c r="AF1575" s="83">
        <v>0</v>
      </c>
      <c r="AG1575" s="83">
        <v>0</v>
      </c>
      <c r="AH1575" s="83">
        <v>0</v>
      </c>
      <c r="AI1575" s="83">
        <v>570556.68595786497</v>
      </c>
      <c r="AJ1575" s="83">
        <v>0</v>
      </c>
      <c r="AK1575" s="83">
        <v>0</v>
      </c>
      <c r="AL1575" s="83">
        <v>0</v>
      </c>
      <c r="AM1575" s="83">
        <v>0</v>
      </c>
      <c r="AN1575" s="83">
        <v>50512367.150256701</v>
      </c>
      <c r="AO1575" s="83">
        <v>44.506907802291202</v>
      </c>
      <c r="AP1575" s="83">
        <v>881.10912858030497</v>
      </c>
    </row>
    <row r="1576" spans="1:42" x14ac:dyDescent="0.2">
      <c r="A1576" s="83" t="s">
        <v>429</v>
      </c>
      <c r="B1576" s="83">
        <v>2032</v>
      </c>
      <c r="C1576" s="83" t="s">
        <v>409</v>
      </c>
      <c r="D1576" s="83" t="s">
        <v>297</v>
      </c>
      <c r="E1576" s="83">
        <v>0</v>
      </c>
      <c r="F1576" s="83">
        <v>5785</v>
      </c>
      <c r="G1576" s="83">
        <v>0</v>
      </c>
      <c r="H1576" s="83">
        <v>3292</v>
      </c>
      <c r="I1576" s="83">
        <v>3655.6279281611901</v>
      </c>
      <c r="J1576" s="83">
        <v>0</v>
      </c>
      <c r="K1576" s="83">
        <v>23.1</v>
      </c>
      <c r="L1576" s="83">
        <v>1354.58007738221</v>
      </c>
      <c r="M1576" s="83">
        <v>6.94</v>
      </c>
      <c r="N1576" s="83">
        <v>0</v>
      </c>
      <c r="O1576" s="83">
        <v>0</v>
      </c>
      <c r="P1576" s="83">
        <v>937.45159058732099</v>
      </c>
      <c r="Q1576" s="83">
        <v>0</v>
      </c>
      <c r="R1576" s="83">
        <v>0</v>
      </c>
      <c r="S1576" s="83">
        <v>0</v>
      </c>
      <c r="T1576" s="83">
        <v>244.04</v>
      </c>
      <c r="U1576" s="83">
        <v>0</v>
      </c>
      <c r="V1576" s="83">
        <v>2205617.54347366</v>
      </c>
      <c r="W1576" s="83">
        <v>105726.075839999</v>
      </c>
      <c r="X1576" s="83">
        <v>0</v>
      </c>
      <c r="Y1576" s="83">
        <v>35989951.7834251</v>
      </c>
      <c r="Z1576" s="83">
        <v>0</v>
      </c>
      <c r="AA1576" s="83">
        <v>8742.3418319600005</v>
      </c>
      <c r="AB1576" s="83">
        <v>10145663.9032648</v>
      </c>
      <c r="AC1576" s="83">
        <v>288379.19999999902</v>
      </c>
      <c r="AD1576" s="83">
        <v>0</v>
      </c>
      <c r="AE1576" s="83">
        <v>790931.82949439995</v>
      </c>
      <c r="AF1576" s="83">
        <v>0</v>
      </c>
      <c r="AG1576" s="83">
        <v>0</v>
      </c>
      <c r="AH1576" s="83">
        <v>0</v>
      </c>
      <c r="AI1576" s="83">
        <v>7604317.53207881</v>
      </c>
      <c r="AJ1576" s="83">
        <v>0</v>
      </c>
      <c r="AK1576" s="83">
        <v>0</v>
      </c>
      <c r="AL1576" s="83">
        <v>0</v>
      </c>
      <c r="AM1576" s="83">
        <v>0</v>
      </c>
      <c r="AN1576" s="83">
        <v>57139330.2094087</v>
      </c>
      <c r="AO1576" s="83">
        <v>41.661741997193197</v>
      </c>
      <c r="AP1576" s="83">
        <v>729.12548754960903</v>
      </c>
    </row>
    <row r="1577" spans="1:42" x14ac:dyDescent="0.2">
      <c r="A1577" s="83" t="s">
        <v>429</v>
      </c>
      <c r="B1577" s="83">
        <v>2034</v>
      </c>
      <c r="C1577" s="83" t="s">
        <v>409</v>
      </c>
      <c r="D1577" s="83" t="s">
        <v>297</v>
      </c>
      <c r="E1577" s="83">
        <v>0</v>
      </c>
      <c r="F1577" s="83">
        <v>5785</v>
      </c>
      <c r="G1577" s="83">
        <v>0</v>
      </c>
      <c r="H1577" s="83">
        <v>3292</v>
      </c>
      <c r="I1577" s="83">
        <v>3655.6279281611901</v>
      </c>
      <c r="J1577" s="83">
        <v>0</v>
      </c>
      <c r="K1577" s="83">
        <v>23.1</v>
      </c>
      <c r="L1577" s="83">
        <v>1394.5757472309399</v>
      </c>
      <c r="M1577" s="83">
        <v>10.461818181818099</v>
      </c>
      <c r="N1577" s="83">
        <v>0</v>
      </c>
      <c r="O1577" s="83">
        <v>0</v>
      </c>
      <c r="P1577" s="83">
        <v>966.00687710584896</v>
      </c>
      <c r="Q1577" s="83">
        <v>0</v>
      </c>
      <c r="R1577" s="83">
        <v>0</v>
      </c>
      <c r="S1577" s="83">
        <v>0</v>
      </c>
      <c r="T1577" s="83">
        <v>244.04</v>
      </c>
      <c r="U1577" s="83">
        <v>0</v>
      </c>
      <c r="V1577" s="83">
        <v>1321642.9972717699</v>
      </c>
      <c r="W1577" s="83">
        <v>105726.075839999</v>
      </c>
      <c r="X1577" s="83">
        <v>0</v>
      </c>
      <c r="Y1577" s="83">
        <v>34923511.742609799</v>
      </c>
      <c r="Z1577" s="83">
        <v>0</v>
      </c>
      <c r="AA1577" s="83">
        <v>14760.15872856</v>
      </c>
      <c r="AB1577" s="83">
        <v>10445227.310882</v>
      </c>
      <c r="AC1577" s="83">
        <v>288379.19999999902</v>
      </c>
      <c r="AD1577" s="83">
        <v>0</v>
      </c>
      <c r="AE1577" s="83">
        <v>790931.82949439995</v>
      </c>
      <c r="AF1577" s="83">
        <v>0</v>
      </c>
      <c r="AG1577" s="83">
        <v>0</v>
      </c>
      <c r="AH1577" s="83">
        <v>0</v>
      </c>
      <c r="AI1577" s="83">
        <v>8362150.8697233498</v>
      </c>
      <c r="AJ1577" s="83">
        <v>0</v>
      </c>
      <c r="AK1577" s="83">
        <v>0</v>
      </c>
      <c r="AL1577" s="83">
        <v>0</v>
      </c>
      <c r="AM1577" s="83">
        <v>0</v>
      </c>
      <c r="AN1577" s="83">
        <v>56252330.184549898</v>
      </c>
      <c r="AO1577" s="83">
        <v>40.596016896391198</v>
      </c>
      <c r="AP1577" s="83">
        <v>721.67707121119599</v>
      </c>
    </row>
    <row r="1578" spans="1:42" x14ac:dyDescent="0.2">
      <c r="A1578" s="83" t="s">
        <v>429</v>
      </c>
      <c r="B1578" s="83">
        <v>2036</v>
      </c>
      <c r="C1578" s="83" t="s">
        <v>409</v>
      </c>
      <c r="D1578" s="83" t="s">
        <v>297</v>
      </c>
      <c r="E1578" s="83">
        <v>0</v>
      </c>
      <c r="F1578" s="83">
        <v>5785</v>
      </c>
      <c r="G1578" s="83">
        <v>0</v>
      </c>
      <c r="H1578" s="83">
        <v>3292</v>
      </c>
      <c r="I1578" s="83">
        <v>3830.5806095675298</v>
      </c>
      <c r="J1578" s="83">
        <v>0</v>
      </c>
      <c r="K1578" s="83">
        <v>23.1</v>
      </c>
      <c r="L1578" s="83">
        <v>1394.5757472309399</v>
      </c>
      <c r="M1578" s="83">
        <v>15.5490909090909</v>
      </c>
      <c r="N1578" s="83">
        <v>0</v>
      </c>
      <c r="O1578" s="83">
        <v>0</v>
      </c>
      <c r="P1578" s="83">
        <v>1110.2142410280401</v>
      </c>
      <c r="Q1578" s="83">
        <v>0</v>
      </c>
      <c r="R1578" s="83">
        <v>0</v>
      </c>
      <c r="S1578" s="83">
        <v>0</v>
      </c>
      <c r="T1578" s="83">
        <v>244.04</v>
      </c>
      <c r="U1578" s="83">
        <v>0</v>
      </c>
      <c r="V1578" s="83">
        <v>1408695.9441284901</v>
      </c>
      <c r="W1578" s="83">
        <v>105726.075839999</v>
      </c>
      <c r="X1578" s="83">
        <v>0</v>
      </c>
      <c r="Y1578" s="83">
        <v>35579108.081501499</v>
      </c>
      <c r="Z1578" s="83">
        <v>0</v>
      </c>
      <c r="AA1578" s="83">
        <v>21937.58732128</v>
      </c>
      <c r="AB1578" s="83">
        <v>10445227.310882</v>
      </c>
      <c r="AC1578" s="83">
        <v>288379.19999999902</v>
      </c>
      <c r="AD1578" s="83">
        <v>0</v>
      </c>
      <c r="AE1578" s="83">
        <v>790931.82949439995</v>
      </c>
      <c r="AF1578" s="83">
        <v>0</v>
      </c>
      <c r="AG1578" s="83">
        <v>0</v>
      </c>
      <c r="AH1578" s="83">
        <v>0</v>
      </c>
      <c r="AI1578" s="83">
        <v>8623869.0634495504</v>
      </c>
      <c r="AJ1578" s="83">
        <v>0</v>
      </c>
      <c r="AK1578" s="83">
        <v>0</v>
      </c>
      <c r="AL1578" s="83">
        <v>0</v>
      </c>
      <c r="AM1578" s="83">
        <v>0</v>
      </c>
      <c r="AN1578" s="83">
        <v>57263875.092617199</v>
      </c>
      <c r="AO1578" s="83">
        <v>41.310340367231497</v>
      </c>
      <c r="AP1578" s="83">
        <v>721.40315863041201</v>
      </c>
    </row>
    <row r="1579" spans="1:42" x14ac:dyDescent="0.2">
      <c r="A1579" s="83" t="s">
        <v>429</v>
      </c>
      <c r="B1579" s="83">
        <v>2038</v>
      </c>
      <c r="C1579" s="83" t="s">
        <v>409</v>
      </c>
      <c r="D1579" s="83" t="s">
        <v>297</v>
      </c>
      <c r="E1579" s="83">
        <v>0</v>
      </c>
      <c r="F1579" s="83">
        <v>5785</v>
      </c>
      <c r="G1579" s="83">
        <v>0</v>
      </c>
      <c r="H1579" s="83">
        <v>3292</v>
      </c>
      <c r="I1579" s="83">
        <v>4178.5289895608503</v>
      </c>
      <c r="J1579" s="83">
        <v>0</v>
      </c>
      <c r="K1579" s="83">
        <v>23.1</v>
      </c>
      <c r="L1579" s="83">
        <v>1584.4203360853401</v>
      </c>
      <c r="M1579" s="83">
        <v>22.9136363636364</v>
      </c>
      <c r="N1579" s="83">
        <v>0</v>
      </c>
      <c r="O1579" s="83">
        <v>0</v>
      </c>
      <c r="P1579" s="83">
        <v>1205.5020186030799</v>
      </c>
      <c r="Q1579" s="83">
        <v>0</v>
      </c>
      <c r="R1579" s="83">
        <v>0</v>
      </c>
      <c r="S1579" s="83">
        <v>0</v>
      </c>
      <c r="T1579" s="83">
        <v>244.04</v>
      </c>
      <c r="U1579" s="83">
        <v>0</v>
      </c>
      <c r="V1579" s="83">
        <v>1639019.7723330499</v>
      </c>
      <c r="W1579" s="83">
        <v>105726.075839999</v>
      </c>
      <c r="X1579" s="83">
        <v>0</v>
      </c>
      <c r="Y1579" s="83">
        <v>33917193.734284401</v>
      </c>
      <c r="Z1579" s="83">
        <v>0</v>
      </c>
      <c r="AA1579" s="83">
        <v>32327.928463099899</v>
      </c>
      <c r="AB1579" s="83">
        <v>11867143.537564199</v>
      </c>
      <c r="AC1579" s="83">
        <v>288379.19999999902</v>
      </c>
      <c r="AD1579" s="83">
        <v>0</v>
      </c>
      <c r="AE1579" s="83">
        <v>790931.82949439995</v>
      </c>
      <c r="AF1579" s="83">
        <v>0</v>
      </c>
      <c r="AG1579" s="83">
        <v>0</v>
      </c>
      <c r="AH1579" s="83">
        <v>0</v>
      </c>
      <c r="AI1579" s="83">
        <v>9306821.9804398399</v>
      </c>
      <c r="AJ1579" s="83">
        <v>0</v>
      </c>
      <c r="AK1579" s="83">
        <v>0</v>
      </c>
      <c r="AL1579" s="83">
        <v>0</v>
      </c>
      <c r="AM1579" s="83">
        <v>0</v>
      </c>
      <c r="AN1579" s="83">
        <v>57947544.058419101</v>
      </c>
      <c r="AO1579" s="83">
        <v>40.0219301026574</v>
      </c>
      <c r="AP1579" s="83">
        <v>690.65791748326296</v>
      </c>
    </row>
    <row r="1580" spans="1:42" x14ac:dyDescent="0.2">
      <c r="A1580" s="83" t="s">
        <v>429</v>
      </c>
      <c r="B1580" s="83">
        <v>2040</v>
      </c>
      <c r="C1580" s="83" t="s">
        <v>409</v>
      </c>
      <c r="D1580" s="83" t="s">
        <v>297</v>
      </c>
      <c r="E1580" s="83">
        <v>0</v>
      </c>
      <c r="F1580" s="83">
        <v>5785</v>
      </c>
      <c r="G1580" s="83">
        <v>0</v>
      </c>
      <c r="H1580" s="83">
        <v>3292</v>
      </c>
      <c r="I1580" s="83">
        <v>4436.5861050109097</v>
      </c>
      <c r="J1580" s="83">
        <v>0</v>
      </c>
      <c r="K1580" s="83">
        <v>23.1</v>
      </c>
      <c r="L1580" s="83">
        <v>1768.6932406283099</v>
      </c>
      <c r="M1580" s="83">
        <v>33.649090909090901</v>
      </c>
      <c r="N1580" s="83">
        <v>0</v>
      </c>
      <c r="O1580" s="83">
        <v>0</v>
      </c>
      <c r="P1580" s="83">
        <v>1304.87693476397</v>
      </c>
      <c r="Q1580" s="83">
        <v>0</v>
      </c>
      <c r="R1580" s="83">
        <v>0</v>
      </c>
      <c r="S1580" s="83">
        <v>0</v>
      </c>
      <c r="T1580" s="83">
        <v>244.04</v>
      </c>
      <c r="U1580" s="83">
        <v>0</v>
      </c>
      <c r="V1580" s="83">
        <v>1510464.26758577</v>
      </c>
      <c r="W1580" s="83">
        <v>105726.075839999</v>
      </c>
      <c r="X1580" s="83">
        <v>0</v>
      </c>
      <c r="Y1580" s="83">
        <v>33327918.6248984</v>
      </c>
      <c r="Z1580" s="83">
        <v>0</v>
      </c>
      <c r="AA1580" s="83">
        <v>47474.149737480002</v>
      </c>
      <c r="AB1580" s="83">
        <v>13247328.428208999</v>
      </c>
      <c r="AC1580" s="83">
        <v>288379.19999999902</v>
      </c>
      <c r="AD1580" s="83">
        <v>0</v>
      </c>
      <c r="AE1580" s="83">
        <v>790931.82949439995</v>
      </c>
      <c r="AF1580" s="83">
        <v>0</v>
      </c>
      <c r="AG1580" s="83">
        <v>0</v>
      </c>
      <c r="AH1580" s="83">
        <v>0</v>
      </c>
      <c r="AI1580" s="83">
        <v>9789177.0361090899</v>
      </c>
      <c r="AJ1580" s="83">
        <v>0</v>
      </c>
      <c r="AK1580" s="83">
        <v>0</v>
      </c>
      <c r="AL1580" s="83">
        <v>0</v>
      </c>
      <c r="AM1580" s="83">
        <v>0</v>
      </c>
      <c r="AN1580" s="83">
        <v>59107399.611874104</v>
      </c>
      <c r="AO1580" s="83">
        <v>39.865802658547302</v>
      </c>
      <c r="AP1580" s="83">
        <v>674.46382213266395</v>
      </c>
    </row>
    <row r="1581" spans="1:42" x14ac:dyDescent="0.2">
      <c r="A1581" s="83" t="s">
        <v>429</v>
      </c>
      <c r="B1581" s="83">
        <v>2042</v>
      </c>
      <c r="C1581" s="83" t="s">
        <v>409</v>
      </c>
      <c r="D1581" s="83" t="s">
        <v>297</v>
      </c>
      <c r="E1581" s="83">
        <v>0</v>
      </c>
      <c r="F1581" s="83">
        <v>5785</v>
      </c>
      <c r="G1581" s="83">
        <v>0</v>
      </c>
      <c r="H1581" s="83">
        <v>3292</v>
      </c>
      <c r="I1581" s="83">
        <v>5775.7670361354103</v>
      </c>
      <c r="J1581" s="83">
        <v>0</v>
      </c>
      <c r="K1581" s="83">
        <v>23.1</v>
      </c>
      <c r="L1581" s="83">
        <v>1826.4530935753601</v>
      </c>
      <c r="M1581" s="83">
        <v>49.159090909090899</v>
      </c>
      <c r="N1581" s="83">
        <v>0</v>
      </c>
      <c r="O1581" s="83">
        <v>0</v>
      </c>
      <c r="P1581" s="83">
        <v>1659.3357269911</v>
      </c>
      <c r="Q1581" s="83">
        <v>0</v>
      </c>
      <c r="R1581" s="83">
        <v>0</v>
      </c>
      <c r="S1581" s="83">
        <v>0</v>
      </c>
      <c r="T1581" s="83">
        <v>244.04</v>
      </c>
      <c r="U1581" s="83">
        <v>0</v>
      </c>
      <c r="V1581" s="83">
        <v>1807221.4868973901</v>
      </c>
      <c r="W1581" s="83">
        <v>105726.075839999</v>
      </c>
      <c r="X1581" s="83">
        <v>0</v>
      </c>
      <c r="Y1581" s="83">
        <v>31550484.411692198</v>
      </c>
      <c r="Z1581" s="83">
        <v>0</v>
      </c>
      <c r="AA1581" s="83">
        <v>69356.585266499998</v>
      </c>
      <c r="AB1581" s="83">
        <v>13232038.954626299</v>
      </c>
      <c r="AC1581" s="83">
        <v>288379.19999999902</v>
      </c>
      <c r="AD1581" s="83">
        <v>0</v>
      </c>
      <c r="AE1581" s="83">
        <v>790931.82949439995</v>
      </c>
      <c r="AF1581" s="83">
        <v>0</v>
      </c>
      <c r="AG1581" s="83">
        <v>0</v>
      </c>
      <c r="AH1581" s="83">
        <v>0</v>
      </c>
      <c r="AI1581" s="83">
        <v>12646504.165244401</v>
      </c>
      <c r="AJ1581" s="83">
        <v>0</v>
      </c>
      <c r="AK1581" s="83">
        <v>0</v>
      </c>
      <c r="AL1581" s="83">
        <v>0</v>
      </c>
      <c r="AM1581" s="83">
        <v>0</v>
      </c>
      <c r="AN1581" s="83">
        <v>60490642.709061198</v>
      </c>
      <c r="AO1581" s="83">
        <v>37.931873277908302</v>
      </c>
      <c r="AP1581" s="83">
        <v>627.07009843402295</v>
      </c>
    </row>
    <row r="1582" spans="1:42" x14ac:dyDescent="0.2">
      <c r="A1582" s="83" t="s">
        <v>429</v>
      </c>
      <c r="B1582" s="83">
        <v>2044</v>
      </c>
      <c r="C1582" s="83" t="s">
        <v>409</v>
      </c>
      <c r="D1582" s="83" t="s">
        <v>297</v>
      </c>
      <c r="E1582" s="83">
        <v>0</v>
      </c>
      <c r="F1582" s="83">
        <v>5785</v>
      </c>
      <c r="G1582" s="83">
        <v>0</v>
      </c>
      <c r="H1582" s="83">
        <v>3171</v>
      </c>
      <c r="I1582" s="83">
        <v>10532.919291422</v>
      </c>
      <c r="J1582" s="83">
        <v>0</v>
      </c>
      <c r="K1582" s="83">
        <v>23.1</v>
      </c>
      <c r="L1582" s="83">
        <v>1826.4530935753601</v>
      </c>
      <c r="M1582" s="83">
        <v>70.909090909090907</v>
      </c>
      <c r="N1582" s="83">
        <v>0</v>
      </c>
      <c r="O1582" s="83">
        <v>0</v>
      </c>
      <c r="P1582" s="83">
        <v>3088.9761048662299</v>
      </c>
      <c r="Q1582" s="83">
        <v>0</v>
      </c>
      <c r="R1582" s="83">
        <v>0</v>
      </c>
      <c r="S1582" s="83">
        <v>0</v>
      </c>
      <c r="T1582" s="83">
        <v>244.04</v>
      </c>
      <c r="U1582" s="83">
        <v>0</v>
      </c>
      <c r="V1582" s="83">
        <v>3611280.7040863698</v>
      </c>
      <c r="W1582" s="83">
        <v>105726.075839999</v>
      </c>
      <c r="X1582" s="83">
        <v>0</v>
      </c>
      <c r="Y1582" s="83">
        <v>30051394.829366799</v>
      </c>
      <c r="Z1582" s="83">
        <v>0</v>
      </c>
      <c r="AA1582" s="83">
        <v>100042.78595999999</v>
      </c>
      <c r="AB1582" s="83">
        <v>12074588.038494799</v>
      </c>
      <c r="AC1582" s="83">
        <v>277779.59999999998</v>
      </c>
      <c r="AD1582" s="83">
        <v>0</v>
      </c>
      <c r="AE1582" s="83">
        <v>790931.82949439995</v>
      </c>
      <c r="AF1582" s="83">
        <v>0</v>
      </c>
      <c r="AG1582" s="83">
        <v>0</v>
      </c>
      <c r="AH1582" s="83">
        <v>0</v>
      </c>
      <c r="AI1582" s="83">
        <v>23515956.5877611</v>
      </c>
      <c r="AJ1582" s="83">
        <v>0</v>
      </c>
      <c r="AK1582" s="83">
        <v>0</v>
      </c>
      <c r="AL1582" s="83">
        <v>0</v>
      </c>
      <c r="AM1582" s="83">
        <v>0</v>
      </c>
      <c r="AN1582" s="83">
        <v>70527700.451003507</v>
      </c>
      <c r="AO1582" s="83">
        <v>35.916764098919799</v>
      </c>
      <c r="AP1582" s="83">
        <v>509.25755227014002</v>
      </c>
    </row>
    <row r="1583" spans="1:42" x14ac:dyDescent="0.2">
      <c r="A1583" s="83" t="s">
        <v>429</v>
      </c>
      <c r="B1583" s="83">
        <v>2046</v>
      </c>
      <c r="C1583" s="83" t="s">
        <v>409</v>
      </c>
      <c r="D1583" s="83" t="s">
        <v>297</v>
      </c>
      <c r="E1583" s="83">
        <v>0</v>
      </c>
      <c r="F1583" s="83">
        <v>5376</v>
      </c>
      <c r="G1583" s="83">
        <v>0</v>
      </c>
      <c r="H1583" s="83">
        <v>2808</v>
      </c>
      <c r="I1583" s="83">
        <v>11409.8285442917</v>
      </c>
      <c r="J1583" s="83">
        <v>589.61519999999996</v>
      </c>
      <c r="K1583" s="83">
        <v>23.1</v>
      </c>
      <c r="L1583" s="83">
        <v>1826.4530935753601</v>
      </c>
      <c r="M1583" s="83">
        <v>101.977272727273</v>
      </c>
      <c r="N1583" s="83">
        <v>0</v>
      </c>
      <c r="O1583" s="83">
        <v>0</v>
      </c>
      <c r="P1583" s="83">
        <v>3409.97493403626</v>
      </c>
      <c r="Q1583" s="83">
        <v>0</v>
      </c>
      <c r="R1583" s="83">
        <v>0</v>
      </c>
      <c r="S1583" s="83">
        <v>0</v>
      </c>
      <c r="T1583" s="83">
        <v>244.04</v>
      </c>
      <c r="U1583" s="83">
        <v>0</v>
      </c>
      <c r="V1583" s="83">
        <v>1324379.23034537</v>
      </c>
      <c r="W1583" s="83">
        <v>105726.075839999</v>
      </c>
      <c r="X1583" s="83">
        <v>0</v>
      </c>
      <c r="Y1583" s="83">
        <v>28424584.091765501</v>
      </c>
      <c r="Z1583" s="83">
        <v>0</v>
      </c>
      <c r="AA1583" s="83">
        <v>143875.63480850001</v>
      </c>
      <c r="AB1583" s="83">
        <v>9244510.1533080209</v>
      </c>
      <c r="AC1583" s="83">
        <v>245980.79999999999</v>
      </c>
      <c r="AD1583" s="83">
        <v>0</v>
      </c>
      <c r="AE1583" s="83">
        <v>790931.82949439995</v>
      </c>
      <c r="AF1583" s="83">
        <v>0</v>
      </c>
      <c r="AG1583" s="83">
        <v>0</v>
      </c>
      <c r="AH1583" s="83">
        <v>0</v>
      </c>
      <c r="AI1583" s="83">
        <v>25436165.396513</v>
      </c>
      <c r="AJ1583" s="83">
        <v>0</v>
      </c>
      <c r="AK1583" s="83">
        <v>2050587.89270245</v>
      </c>
      <c r="AL1583" s="83">
        <v>0</v>
      </c>
      <c r="AM1583" s="83">
        <v>0</v>
      </c>
      <c r="AN1583" s="83">
        <v>67766741.104777202</v>
      </c>
      <c r="AO1583" s="83">
        <v>33.0502841074046</v>
      </c>
      <c r="AP1583" s="83">
        <v>487.70655883103501</v>
      </c>
    </row>
    <row r="1584" spans="1:42" x14ac:dyDescent="0.2">
      <c r="A1584" s="83" t="s">
        <v>429</v>
      </c>
      <c r="B1584" s="83">
        <v>2048</v>
      </c>
      <c r="C1584" s="83" t="s">
        <v>409</v>
      </c>
      <c r="D1584" s="83" t="s">
        <v>297</v>
      </c>
      <c r="E1584" s="83">
        <v>0</v>
      </c>
      <c r="F1584" s="83">
        <v>5376</v>
      </c>
      <c r="G1584" s="83">
        <v>0</v>
      </c>
      <c r="H1584" s="83">
        <v>2808</v>
      </c>
      <c r="I1584" s="83">
        <v>11399.6285442918</v>
      </c>
      <c r="J1584" s="83">
        <v>744.06599999999901</v>
      </c>
      <c r="K1584" s="83">
        <v>23.1</v>
      </c>
      <c r="L1584" s="83">
        <v>2125.76870683174</v>
      </c>
      <c r="M1584" s="83">
        <v>144.91</v>
      </c>
      <c r="N1584" s="83">
        <v>0</v>
      </c>
      <c r="O1584" s="83">
        <v>0</v>
      </c>
      <c r="P1584" s="83">
        <v>2548.4727081308702</v>
      </c>
      <c r="Q1584" s="83">
        <v>0</v>
      </c>
      <c r="R1584" s="83">
        <v>0</v>
      </c>
      <c r="S1584" s="83">
        <v>0</v>
      </c>
      <c r="T1584" s="83">
        <v>244.04</v>
      </c>
      <c r="U1584" s="83">
        <v>0</v>
      </c>
      <c r="V1584" s="83">
        <v>689362.51092236897</v>
      </c>
      <c r="W1584" s="83">
        <v>105726.075839999</v>
      </c>
      <c r="X1584" s="83">
        <v>0</v>
      </c>
      <c r="Y1584" s="83">
        <v>27494793.582206801</v>
      </c>
      <c r="Z1584" s="83">
        <v>0</v>
      </c>
      <c r="AA1584" s="83">
        <v>204447.69390782001</v>
      </c>
      <c r="AB1584" s="83">
        <v>9297437.1552460995</v>
      </c>
      <c r="AC1584" s="83">
        <v>245980.79999999999</v>
      </c>
      <c r="AD1584" s="83">
        <v>0</v>
      </c>
      <c r="AE1584" s="83">
        <v>790931.82949439995</v>
      </c>
      <c r="AF1584" s="83">
        <v>0</v>
      </c>
      <c r="AG1584" s="83">
        <v>0</v>
      </c>
      <c r="AH1584" s="83">
        <v>0</v>
      </c>
      <c r="AI1584" s="83">
        <v>25113396.838718802</v>
      </c>
      <c r="AJ1584" s="83">
        <v>0</v>
      </c>
      <c r="AK1584" s="83">
        <v>2593601.89677398</v>
      </c>
      <c r="AL1584" s="83">
        <v>0</v>
      </c>
      <c r="AM1584" s="83">
        <v>0</v>
      </c>
      <c r="AN1584" s="83">
        <v>66535678.3831103</v>
      </c>
      <c r="AO1584" s="83">
        <v>32.036588908217198</v>
      </c>
      <c r="AP1584" s="83">
        <v>481.49488645402403</v>
      </c>
    </row>
    <row r="1585" spans="1:42" x14ac:dyDescent="0.2">
      <c r="A1585" s="83" t="s">
        <v>429</v>
      </c>
      <c r="B1585" s="83">
        <v>2050</v>
      </c>
      <c r="C1585" s="83" t="s">
        <v>409</v>
      </c>
      <c r="D1585" s="83" t="s">
        <v>297</v>
      </c>
      <c r="E1585" s="83">
        <v>0</v>
      </c>
      <c r="F1585" s="83">
        <v>4902</v>
      </c>
      <c r="G1585" s="83">
        <v>0</v>
      </c>
      <c r="H1585" s="83">
        <v>2576.8062601255501</v>
      </c>
      <c r="I1585" s="83">
        <v>11571.721934139399</v>
      </c>
      <c r="J1585" s="83">
        <v>937.69641136691598</v>
      </c>
      <c r="K1585" s="83">
        <v>23.1</v>
      </c>
      <c r="L1585" s="83">
        <v>2822.40166807886</v>
      </c>
      <c r="M1585" s="83">
        <v>202.53636363636301</v>
      </c>
      <c r="N1585" s="83">
        <v>0</v>
      </c>
      <c r="O1585" s="83">
        <v>0</v>
      </c>
      <c r="P1585" s="83">
        <v>2744.64836170649</v>
      </c>
      <c r="Q1585" s="83">
        <v>0</v>
      </c>
      <c r="R1585" s="83">
        <v>0</v>
      </c>
      <c r="S1585" s="83">
        <v>0</v>
      </c>
      <c r="T1585" s="83">
        <v>244.04</v>
      </c>
      <c r="U1585" s="83">
        <v>0</v>
      </c>
      <c r="V1585" s="83">
        <v>611587.72177806497</v>
      </c>
      <c r="W1585" s="83">
        <v>105726.075839999</v>
      </c>
      <c r="X1585" s="83">
        <v>0</v>
      </c>
      <c r="Y1585" s="83">
        <v>23977627.9125655</v>
      </c>
      <c r="Z1585" s="83">
        <v>0</v>
      </c>
      <c r="AA1585" s="83">
        <v>285750.41389779898</v>
      </c>
      <c r="AB1585" s="83">
        <v>12549346.8273983</v>
      </c>
      <c r="AC1585" s="83">
        <v>225728.228386998</v>
      </c>
      <c r="AD1585" s="83">
        <v>0</v>
      </c>
      <c r="AE1585" s="83">
        <v>790931.82949439995</v>
      </c>
      <c r="AF1585" s="83">
        <v>0</v>
      </c>
      <c r="AG1585" s="83">
        <v>0</v>
      </c>
      <c r="AH1585" s="83">
        <v>0</v>
      </c>
      <c r="AI1585" s="83">
        <v>25168622.2519424</v>
      </c>
      <c r="AJ1585" s="83">
        <v>0</v>
      </c>
      <c r="AK1585" s="83">
        <v>3250045.5030471999</v>
      </c>
      <c r="AL1585" s="83">
        <v>0</v>
      </c>
      <c r="AM1585" s="83">
        <v>0</v>
      </c>
      <c r="AN1585" s="83">
        <v>66965366.764350697</v>
      </c>
      <c r="AO1585" s="83">
        <v>29.3541514579255</v>
      </c>
      <c r="AP1585" s="83">
        <v>438.34825188402101</v>
      </c>
    </row>
    <row r="1586" spans="1:42" x14ac:dyDescent="0.2">
      <c r="A1586" s="83" t="s">
        <v>430</v>
      </c>
      <c r="B1586" s="83">
        <v>2020</v>
      </c>
      <c r="C1586" s="83" t="s">
        <v>431</v>
      </c>
      <c r="D1586" s="83" t="s">
        <v>297</v>
      </c>
      <c r="E1586" s="83">
        <v>2134</v>
      </c>
      <c r="F1586" s="83">
        <v>648</v>
      </c>
      <c r="G1586" s="83">
        <v>0</v>
      </c>
      <c r="H1586" s="83">
        <v>1228.3</v>
      </c>
      <c r="I1586" s="83">
        <v>33.1</v>
      </c>
      <c r="J1586" s="83">
        <v>8.1999999999999993</v>
      </c>
      <c r="K1586" s="83">
        <v>81.599999999999994</v>
      </c>
      <c r="L1586" s="83">
        <v>2391.3000000000002</v>
      </c>
      <c r="M1586" s="83">
        <v>51.814545454545403</v>
      </c>
      <c r="N1586" s="83">
        <v>0</v>
      </c>
      <c r="O1586" s="83">
        <v>0</v>
      </c>
      <c r="P1586" s="83">
        <v>0</v>
      </c>
      <c r="Q1586" s="83">
        <v>0</v>
      </c>
      <c r="R1586" s="83">
        <v>0</v>
      </c>
      <c r="S1586" s="83">
        <v>0</v>
      </c>
      <c r="T1586" s="83">
        <v>0</v>
      </c>
      <c r="U1586" s="83">
        <v>200.50299999999999</v>
      </c>
      <c r="V1586" s="83">
        <v>0</v>
      </c>
      <c r="W1586" s="83">
        <v>340520.34815999999</v>
      </c>
      <c r="X1586" s="83">
        <v>0</v>
      </c>
      <c r="Y1586" s="83">
        <v>0</v>
      </c>
      <c r="Z1586" s="83">
        <v>0</v>
      </c>
      <c r="AA1586" s="83">
        <v>67923.3329658</v>
      </c>
      <c r="AB1586" s="83">
        <v>17736213.9384</v>
      </c>
      <c r="AC1586" s="83">
        <v>169513.15151724199</v>
      </c>
      <c r="AD1586" s="83">
        <v>0</v>
      </c>
      <c r="AE1586" s="83">
        <v>0</v>
      </c>
      <c r="AF1586" s="83">
        <v>17045227.689599998</v>
      </c>
      <c r="AG1586" s="83">
        <v>0</v>
      </c>
      <c r="AH1586" s="83">
        <v>0</v>
      </c>
      <c r="AI1586" s="83">
        <v>66772.139688442796</v>
      </c>
      <c r="AJ1586" s="83">
        <v>0</v>
      </c>
      <c r="AK1586" s="83">
        <v>21822.607602672</v>
      </c>
      <c r="AL1586" s="83">
        <v>0</v>
      </c>
      <c r="AM1586" s="83">
        <v>0</v>
      </c>
      <c r="AN1586" s="83">
        <v>35447993.207934096</v>
      </c>
      <c r="AO1586" s="83">
        <v>6.4992289588643199</v>
      </c>
      <c r="AP1586" s="83">
        <v>183.345469537317</v>
      </c>
    </row>
    <row r="1587" spans="1:42" x14ac:dyDescent="0.2">
      <c r="A1587" s="83" t="s">
        <v>430</v>
      </c>
      <c r="B1587" s="83">
        <v>2022</v>
      </c>
      <c r="C1587" s="83" t="s">
        <v>431</v>
      </c>
      <c r="D1587" s="83" t="s">
        <v>297</v>
      </c>
      <c r="E1587" s="83">
        <v>2134</v>
      </c>
      <c r="F1587" s="83">
        <v>648</v>
      </c>
      <c r="G1587" s="83">
        <v>0</v>
      </c>
      <c r="H1587" s="83">
        <v>1212.3</v>
      </c>
      <c r="I1587" s="83">
        <v>33.1</v>
      </c>
      <c r="J1587" s="83">
        <v>8.1999999999999993</v>
      </c>
      <c r="K1587" s="83">
        <v>81.599999999999994</v>
      </c>
      <c r="L1587" s="83">
        <v>3451.3</v>
      </c>
      <c r="M1587" s="83">
        <v>69.739090909090905</v>
      </c>
      <c r="N1587" s="83">
        <v>0</v>
      </c>
      <c r="O1587" s="83">
        <v>0</v>
      </c>
      <c r="P1587" s="83">
        <v>0</v>
      </c>
      <c r="Q1587" s="83">
        <v>0</v>
      </c>
      <c r="R1587" s="83">
        <v>0</v>
      </c>
      <c r="S1587" s="83">
        <v>0</v>
      </c>
      <c r="T1587" s="83">
        <v>0</v>
      </c>
      <c r="U1587" s="83">
        <v>151.50299999999999</v>
      </c>
      <c r="V1587" s="83">
        <v>0</v>
      </c>
      <c r="W1587" s="83">
        <v>340520.34815999999</v>
      </c>
      <c r="X1587" s="83">
        <v>0</v>
      </c>
      <c r="Y1587" s="83">
        <v>0</v>
      </c>
      <c r="Z1587" s="83">
        <v>0</v>
      </c>
      <c r="AA1587" s="83">
        <v>91420.496908650006</v>
      </c>
      <c r="AB1587" s="83">
        <v>25675503.698399998</v>
      </c>
      <c r="AC1587" s="83">
        <v>106197.48</v>
      </c>
      <c r="AD1587" s="83">
        <v>0</v>
      </c>
      <c r="AE1587" s="83">
        <v>0</v>
      </c>
      <c r="AF1587" s="83">
        <v>17045227.689599998</v>
      </c>
      <c r="AG1587" s="83">
        <v>0</v>
      </c>
      <c r="AH1587" s="83">
        <v>0</v>
      </c>
      <c r="AI1587" s="83">
        <v>65843.545426924204</v>
      </c>
      <c r="AJ1587" s="83">
        <v>0</v>
      </c>
      <c r="AK1587" s="83">
        <v>21806.896105016</v>
      </c>
      <c r="AL1587" s="83">
        <v>0</v>
      </c>
      <c r="AM1587" s="83">
        <v>0</v>
      </c>
      <c r="AN1587" s="83">
        <v>43346520.154600501</v>
      </c>
      <c r="AO1587" s="83">
        <v>9.2995406211321594</v>
      </c>
      <c r="AP1587" s="83">
        <v>214.53949678000001</v>
      </c>
    </row>
    <row r="1588" spans="1:42" x14ac:dyDescent="0.2">
      <c r="A1588" s="83" t="s">
        <v>430</v>
      </c>
      <c r="B1588" s="83">
        <v>2024</v>
      </c>
      <c r="C1588" s="83" t="s">
        <v>431</v>
      </c>
      <c r="D1588" s="83" t="s">
        <v>297</v>
      </c>
      <c r="E1588" s="83">
        <v>2134</v>
      </c>
      <c r="F1588" s="83">
        <v>648</v>
      </c>
      <c r="G1588" s="83">
        <v>0</v>
      </c>
      <c r="H1588" s="83">
        <v>1212.3</v>
      </c>
      <c r="I1588" s="83">
        <v>33.1</v>
      </c>
      <c r="J1588" s="83">
        <v>8.1999999999999993</v>
      </c>
      <c r="K1588" s="83">
        <v>81.599999999999994</v>
      </c>
      <c r="L1588" s="83">
        <v>3451.3</v>
      </c>
      <c r="M1588" s="83">
        <v>97.942727272727296</v>
      </c>
      <c r="N1588" s="83">
        <v>0</v>
      </c>
      <c r="O1588" s="83">
        <v>0</v>
      </c>
      <c r="P1588" s="83">
        <v>0</v>
      </c>
      <c r="Q1588" s="83">
        <v>0</v>
      </c>
      <c r="R1588" s="83">
        <v>0</v>
      </c>
      <c r="S1588" s="83">
        <v>0</v>
      </c>
      <c r="T1588" s="83">
        <v>0</v>
      </c>
      <c r="U1588" s="83">
        <v>37.503</v>
      </c>
      <c r="V1588" s="83">
        <v>0</v>
      </c>
      <c r="W1588" s="83">
        <v>340520.34815999999</v>
      </c>
      <c r="X1588" s="83">
        <v>0</v>
      </c>
      <c r="Y1588" s="83">
        <v>0</v>
      </c>
      <c r="Z1588" s="83">
        <v>0</v>
      </c>
      <c r="AA1588" s="83">
        <v>128392.45076385001</v>
      </c>
      <c r="AB1588" s="83">
        <v>25675503.698399998</v>
      </c>
      <c r="AC1588" s="83">
        <v>106197.48</v>
      </c>
      <c r="AD1588" s="83">
        <v>0</v>
      </c>
      <c r="AE1588" s="83">
        <v>0</v>
      </c>
      <c r="AF1588" s="83">
        <v>17045227.689599998</v>
      </c>
      <c r="AG1588" s="83">
        <v>0</v>
      </c>
      <c r="AH1588" s="83">
        <v>0</v>
      </c>
      <c r="AI1588" s="83">
        <v>64923.837094001501</v>
      </c>
      <c r="AJ1588" s="83">
        <v>0</v>
      </c>
      <c r="AK1588" s="83">
        <v>21791.481050711998</v>
      </c>
      <c r="AL1588" s="83">
        <v>0</v>
      </c>
      <c r="AM1588" s="83">
        <v>0</v>
      </c>
      <c r="AN1588" s="83">
        <v>43382556.9850685</v>
      </c>
      <c r="AO1588" s="83">
        <v>9.2995406211321594</v>
      </c>
      <c r="AP1588" s="83">
        <v>214.36128406015499</v>
      </c>
    </row>
    <row r="1589" spans="1:42" x14ac:dyDescent="0.2">
      <c r="A1589" s="83" t="s">
        <v>430</v>
      </c>
      <c r="B1589" s="83">
        <v>2026</v>
      </c>
      <c r="C1589" s="83" t="s">
        <v>431</v>
      </c>
      <c r="D1589" s="83" t="s">
        <v>297</v>
      </c>
      <c r="E1589" s="83">
        <v>2134</v>
      </c>
      <c r="F1589" s="83">
        <v>648</v>
      </c>
      <c r="G1589" s="83">
        <v>0</v>
      </c>
      <c r="H1589" s="83">
        <v>1212.3</v>
      </c>
      <c r="I1589" s="83">
        <v>33.1</v>
      </c>
      <c r="J1589" s="83">
        <v>8.1999999999999993</v>
      </c>
      <c r="K1589" s="83">
        <v>81.599999999999994</v>
      </c>
      <c r="L1589" s="83">
        <v>3451.3</v>
      </c>
      <c r="M1589" s="83">
        <v>143.76272727272701</v>
      </c>
      <c r="N1589" s="83">
        <v>0</v>
      </c>
      <c r="O1589" s="83">
        <v>0</v>
      </c>
      <c r="P1589" s="83">
        <v>0</v>
      </c>
      <c r="Q1589" s="83">
        <v>0</v>
      </c>
      <c r="R1589" s="83">
        <v>0</v>
      </c>
      <c r="S1589" s="83">
        <v>0</v>
      </c>
      <c r="T1589" s="83">
        <v>0</v>
      </c>
      <c r="U1589" s="83">
        <v>37.503</v>
      </c>
      <c r="V1589" s="83">
        <v>0</v>
      </c>
      <c r="W1589" s="83">
        <v>340520.34815999999</v>
      </c>
      <c r="X1589" s="83">
        <v>0</v>
      </c>
      <c r="Y1589" s="83">
        <v>0</v>
      </c>
      <c r="Z1589" s="83">
        <v>0</v>
      </c>
      <c r="AA1589" s="83">
        <v>188457.57512595001</v>
      </c>
      <c r="AB1589" s="83">
        <v>25674614.498399999</v>
      </c>
      <c r="AC1589" s="83">
        <v>106197.48</v>
      </c>
      <c r="AD1589" s="83">
        <v>0</v>
      </c>
      <c r="AE1589" s="83">
        <v>0</v>
      </c>
      <c r="AF1589" s="83">
        <v>17045227.689599998</v>
      </c>
      <c r="AG1589" s="83">
        <v>0</v>
      </c>
      <c r="AH1589" s="83">
        <v>0</v>
      </c>
      <c r="AI1589" s="83">
        <v>64021.897145168601</v>
      </c>
      <c r="AJ1589" s="83">
        <v>0</v>
      </c>
      <c r="AK1589" s="83">
        <v>21776.065996407899</v>
      </c>
      <c r="AL1589" s="83">
        <v>0</v>
      </c>
      <c r="AM1589" s="83">
        <v>0</v>
      </c>
      <c r="AN1589" s="83">
        <v>43440815.554427497</v>
      </c>
      <c r="AO1589" s="83">
        <v>9.2985776175321604</v>
      </c>
      <c r="AP1589" s="83">
        <v>214.05163551503401</v>
      </c>
    </row>
    <row r="1590" spans="1:42" x14ac:dyDescent="0.2">
      <c r="A1590" s="83" t="s">
        <v>430</v>
      </c>
      <c r="B1590" s="83">
        <v>2028</v>
      </c>
      <c r="C1590" s="83" t="s">
        <v>431</v>
      </c>
      <c r="D1590" s="83" t="s">
        <v>297</v>
      </c>
      <c r="E1590" s="83">
        <v>2134</v>
      </c>
      <c r="F1590" s="83">
        <v>648</v>
      </c>
      <c r="G1590" s="83">
        <v>0</v>
      </c>
      <c r="H1590" s="83">
        <v>1212.3</v>
      </c>
      <c r="I1590" s="83">
        <v>33.1</v>
      </c>
      <c r="J1590" s="83">
        <v>8.1999999999999993</v>
      </c>
      <c r="K1590" s="83">
        <v>81.599999999999994</v>
      </c>
      <c r="L1590" s="83">
        <v>3451.3</v>
      </c>
      <c r="M1590" s="83">
        <v>216.04363636363601</v>
      </c>
      <c r="N1590" s="83">
        <v>0</v>
      </c>
      <c r="O1590" s="83">
        <v>0</v>
      </c>
      <c r="P1590" s="83">
        <v>0</v>
      </c>
      <c r="Q1590" s="83">
        <v>0</v>
      </c>
      <c r="R1590" s="83">
        <v>0</v>
      </c>
      <c r="S1590" s="83">
        <v>0</v>
      </c>
      <c r="T1590" s="83">
        <v>0</v>
      </c>
      <c r="U1590" s="83">
        <v>37.503</v>
      </c>
      <c r="V1590" s="83">
        <v>0</v>
      </c>
      <c r="W1590" s="83">
        <v>340520.34815999999</v>
      </c>
      <c r="X1590" s="83">
        <v>0</v>
      </c>
      <c r="Y1590" s="83">
        <v>0</v>
      </c>
      <c r="Z1590" s="83">
        <v>0</v>
      </c>
      <c r="AA1590" s="83">
        <v>283210.1240904</v>
      </c>
      <c r="AB1590" s="83">
        <v>25674614.498399999</v>
      </c>
      <c r="AC1590" s="83">
        <v>106197.48</v>
      </c>
      <c r="AD1590" s="83">
        <v>0</v>
      </c>
      <c r="AE1590" s="83">
        <v>0</v>
      </c>
      <c r="AF1590" s="83">
        <v>17045227.689599998</v>
      </c>
      <c r="AG1590" s="83">
        <v>0</v>
      </c>
      <c r="AH1590" s="83">
        <v>0</v>
      </c>
      <c r="AI1590" s="83">
        <v>63127.801065880703</v>
      </c>
      <c r="AJ1590" s="83">
        <v>0</v>
      </c>
      <c r="AK1590" s="83">
        <v>21760.650942103999</v>
      </c>
      <c r="AL1590" s="83">
        <v>0</v>
      </c>
      <c r="AM1590" s="83">
        <v>0</v>
      </c>
      <c r="AN1590" s="83">
        <v>43534658.592258297</v>
      </c>
      <c r="AO1590" s="83">
        <v>9.2985776175321604</v>
      </c>
      <c r="AP1590" s="83">
        <v>213.59022714802401</v>
      </c>
    </row>
    <row r="1591" spans="1:42" x14ac:dyDescent="0.2">
      <c r="A1591" s="83" t="s">
        <v>430</v>
      </c>
      <c r="B1591" s="83">
        <v>2030</v>
      </c>
      <c r="C1591" s="83" t="s">
        <v>431</v>
      </c>
      <c r="D1591" s="83" t="s">
        <v>297</v>
      </c>
      <c r="E1591" s="83">
        <v>2134</v>
      </c>
      <c r="F1591" s="83">
        <v>632.5</v>
      </c>
      <c r="G1591" s="83">
        <v>0</v>
      </c>
      <c r="H1591" s="83">
        <v>1212.3</v>
      </c>
      <c r="I1591" s="83">
        <v>33.1</v>
      </c>
      <c r="J1591" s="83">
        <v>8.1999999999999993</v>
      </c>
      <c r="K1591" s="83">
        <v>81.599999999999994</v>
      </c>
      <c r="L1591" s="83">
        <v>3451.3</v>
      </c>
      <c r="M1591" s="83">
        <v>331.38181818181801</v>
      </c>
      <c r="N1591" s="83">
        <v>0</v>
      </c>
      <c r="O1591" s="83">
        <v>0</v>
      </c>
      <c r="P1591" s="83">
        <v>0</v>
      </c>
      <c r="Q1591" s="83">
        <v>0</v>
      </c>
      <c r="R1591" s="83">
        <v>0</v>
      </c>
      <c r="S1591" s="83">
        <v>0</v>
      </c>
      <c r="T1591" s="83">
        <v>0</v>
      </c>
      <c r="U1591" s="83">
        <v>37.503</v>
      </c>
      <c r="V1591" s="83">
        <v>0</v>
      </c>
      <c r="W1591" s="83">
        <v>340520.34815999999</v>
      </c>
      <c r="X1591" s="83">
        <v>0</v>
      </c>
      <c r="Y1591" s="83">
        <v>0</v>
      </c>
      <c r="Z1591" s="83">
        <v>0</v>
      </c>
      <c r="AA1591" s="83">
        <v>434406.15714600001</v>
      </c>
      <c r="AB1591" s="83">
        <v>25674614.498399999</v>
      </c>
      <c r="AC1591" s="83">
        <v>106197.48</v>
      </c>
      <c r="AD1591" s="83">
        <v>0</v>
      </c>
      <c r="AE1591" s="83">
        <v>0</v>
      </c>
      <c r="AF1591" s="83">
        <v>17045227.689599998</v>
      </c>
      <c r="AG1591" s="83">
        <v>0</v>
      </c>
      <c r="AH1591" s="83">
        <v>0</v>
      </c>
      <c r="AI1591" s="83">
        <v>62246.819477823199</v>
      </c>
      <c r="AJ1591" s="83">
        <v>0</v>
      </c>
      <c r="AK1591" s="83">
        <v>21745.2358877999</v>
      </c>
      <c r="AL1591" s="83">
        <v>0</v>
      </c>
      <c r="AM1591" s="83">
        <v>0</v>
      </c>
      <c r="AN1591" s="83">
        <v>43684958.228671603</v>
      </c>
      <c r="AO1591" s="83">
        <v>9.2985776175321604</v>
      </c>
      <c r="AP1591" s="83">
        <v>212.85536245355101</v>
      </c>
    </row>
    <row r="1592" spans="1:42" x14ac:dyDescent="0.2">
      <c r="A1592" s="83" t="s">
        <v>430</v>
      </c>
      <c r="B1592" s="83">
        <v>2032</v>
      </c>
      <c r="C1592" s="83" t="s">
        <v>431</v>
      </c>
      <c r="D1592" s="83" t="s">
        <v>297</v>
      </c>
      <c r="E1592" s="83">
        <v>2134</v>
      </c>
      <c r="F1592" s="83">
        <v>632.5</v>
      </c>
      <c r="G1592" s="83">
        <v>0</v>
      </c>
      <c r="H1592" s="83">
        <v>1212.3</v>
      </c>
      <c r="I1592" s="83">
        <v>33.1</v>
      </c>
      <c r="J1592" s="83">
        <v>8.1999999999999993</v>
      </c>
      <c r="K1592" s="83">
        <v>81.599999999999994</v>
      </c>
      <c r="L1592" s="83">
        <v>4362.3898138881596</v>
      </c>
      <c r="M1592" s="83">
        <v>491.17090909090899</v>
      </c>
      <c r="N1592" s="83">
        <v>0</v>
      </c>
      <c r="O1592" s="83">
        <v>0</v>
      </c>
      <c r="P1592" s="83">
        <v>0</v>
      </c>
      <c r="Q1592" s="83">
        <v>0</v>
      </c>
      <c r="R1592" s="83">
        <v>0</v>
      </c>
      <c r="S1592" s="83">
        <v>0</v>
      </c>
      <c r="T1592" s="83">
        <v>0</v>
      </c>
      <c r="U1592" s="83">
        <v>37.503</v>
      </c>
      <c r="V1592" s="83">
        <v>0</v>
      </c>
      <c r="W1592" s="83">
        <v>340520.34815999999</v>
      </c>
      <c r="X1592" s="83">
        <v>0</v>
      </c>
      <c r="Y1592" s="83">
        <v>0</v>
      </c>
      <c r="Z1592" s="83">
        <v>0</v>
      </c>
      <c r="AA1592" s="83">
        <v>643872.58266239997</v>
      </c>
      <c r="AB1592" s="83">
        <v>32498582.4510816</v>
      </c>
      <c r="AC1592" s="83">
        <v>106197.48</v>
      </c>
      <c r="AD1592" s="83">
        <v>0</v>
      </c>
      <c r="AE1592" s="83">
        <v>0</v>
      </c>
      <c r="AF1592" s="83">
        <v>17045227.689599998</v>
      </c>
      <c r="AG1592" s="83">
        <v>0</v>
      </c>
      <c r="AH1592" s="83">
        <v>0</v>
      </c>
      <c r="AI1592" s="83">
        <v>61374.723818361701</v>
      </c>
      <c r="AJ1592" s="83">
        <v>0</v>
      </c>
      <c r="AK1592" s="83">
        <v>21730.117276847999</v>
      </c>
      <c r="AL1592" s="83">
        <v>0</v>
      </c>
      <c r="AM1592" s="83">
        <v>0</v>
      </c>
      <c r="AN1592" s="83">
        <v>50717505.392599203</v>
      </c>
      <c r="AO1592" s="83">
        <v>11.742240541387501</v>
      </c>
      <c r="AP1592" s="83">
        <v>231.522438859955</v>
      </c>
    </row>
    <row r="1593" spans="1:42" x14ac:dyDescent="0.2">
      <c r="A1593" s="83" t="s">
        <v>430</v>
      </c>
      <c r="B1593" s="83">
        <v>2034</v>
      </c>
      <c r="C1593" s="83" t="s">
        <v>431</v>
      </c>
      <c r="D1593" s="83" t="s">
        <v>297</v>
      </c>
      <c r="E1593" s="83">
        <v>2134</v>
      </c>
      <c r="F1593" s="83">
        <v>632.5</v>
      </c>
      <c r="G1593" s="83">
        <v>0</v>
      </c>
      <c r="H1593" s="83">
        <v>1212.3</v>
      </c>
      <c r="I1593" s="83">
        <v>33.1</v>
      </c>
      <c r="J1593" s="83">
        <v>1</v>
      </c>
      <c r="K1593" s="83">
        <v>81.599999999999994</v>
      </c>
      <c r="L1593" s="83">
        <v>5437.3759285890101</v>
      </c>
      <c r="M1593" s="83">
        <v>696.81363636363596</v>
      </c>
      <c r="N1593" s="83">
        <v>0</v>
      </c>
      <c r="O1593" s="83">
        <v>0</v>
      </c>
      <c r="P1593" s="83">
        <v>487.13713758655899</v>
      </c>
      <c r="Q1593" s="83">
        <v>0</v>
      </c>
      <c r="R1593" s="83">
        <v>0</v>
      </c>
      <c r="S1593" s="83">
        <v>0</v>
      </c>
      <c r="T1593" s="83">
        <v>0</v>
      </c>
      <c r="U1593" s="83">
        <v>37.503</v>
      </c>
      <c r="V1593" s="83">
        <v>667754.46468161501</v>
      </c>
      <c r="W1593" s="83">
        <v>340520.34815999999</v>
      </c>
      <c r="X1593" s="83">
        <v>0</v>
      </c>
      <c r="Y1593" s="83">
        <v>0</v>
      </c>
      <c r="Z1593" s="83">
        <v>0</v>
      </c>
      <c r="AA1593" s="83">
        <v>913448.22621975001</v>
      </c>
      <c r="AB1593" s="83">
        <v>40550116.651634999</v>
      </c>
      <c r="AC1593" s="83">
        <v>106197.48</v>
      </c>
      <c r="AD1593" s="83">
        <v>0</v>
      </c>
      <c r="AE1593" s="83">
        <v>0</v>
      </c>
      <c r="AF1593" s="83">
        <v>17045227.689599998</v>
      </c>
      <c r="AG1593" s="83">
        <v>0</v>
      </c>
      <c r="AH1593" s="83">
        <v>0</v>
      </c>
      <c r="AI1593" s="83">
        <v>60520.396542989802</v>
      </c>
      <c r="AJ1593" s="83">
        <v>0</v>
      </c>
      <c r="AK1593" s="83">
        <v>2793.3857058959902</v>
      </c>
      <c r="AL1593" s="83">
        <v>0</v>
      </c>
      <c r="AM1593" s="83">
        <v>0</v>
      </c>
      <c r="AN1593" s="83">
        <v>59686578.642545298</v>
      </c>
      <c r="AO1593" s="83">
        <v>14.6254949386057</v>
      </c>
      <c r="AP1593" s="83">
        <v>245.03825267311299</v>
      </c>
    </row>
    <row r="1594" spans="1:42" x14ac:dyDescent="0.2">
      <c r="A1594" s="83" t="s">
        <v>430</v>
      </c>
      <c r="B1594" s="83">
        <v>2036</v>
      </c>
      <c r="C1594" s="83" t="s">
        <v>431</v>
      </c>
      <c r="D1594" s="83" t="s">
        <v>297</v>
      </c>
      <c r="E1594" s="83">
        <v>2134</v>
      </c>
      <c r="F1594" s="83">
        <v>632.5</v>
      </c>
      <c r="G1594" s="83">
        <v>0</v>
      </c>
      <c r="H1594" s="83">
        <v>1212.3</v>
      </c>
      <c r="I1594" s="83">
        <v>33.1</v>
      </c>
      <c r="J1594" s="83">
        <v>1</v>
      </c>
      <c r="K1594" s="83">
        <v>81.599999999999994</v>
      </c>
      <c r="L1594" s="83">
        <v>5955.7130119192298</v>
      </c>
      <c r="M1594" s="83">
        <v>941.03818181818201</v>
      </c>
      <c r="N1594" s="83">
        <v>0</v>
      </c>
      <c r="O1594" s="83">
        <v>0</v>
      </c>
      <c r="P1594" s="83">
        <v>2121.5153285726801</v>
      </c>
      <c r="Q1594" s="83">
        <v>0</v>
      </c>
      <c r="R1594" s="83">
        <v>0</v>
      </c>
      <c r="S1594" s="83">
        <v>0</v>
      </c>
      <c r="T1594" s="83">
        <v>0</v>
      </c>
      <c r="U1594" s="83">
        <v>37.503</v>
      </c>
      <c r="V1594" s="83">
        <v>1243643.8057535901</v>
      </c>
      <c r="W1594" s="83">
        <v>340520.34815999999</v>
      </c>
      <c r="X1594" s="83">
        <v>0</v>
      </c>
      <c r="Y1594" s="83">
        <v>0</v>
      </c>
      <c r="Z1594" s="83">
        <v>0</v>
      </c>
      <c r="AA1594" s="83">
        <v>1233600.5111391</v>
      </c>
      <c r="AB1594" s="83">
        <v>44432407.498721801</v>
      </c>
      <c r="AC1594" s="83">
        <v>106197.48</v>
      </c>
      <c r="AD1594" s="83">
        <v>0</v>
      </c>
      <c r="AE1594" s="83">
        <v>0</v>
      </c>
      <c r="AF1594" s="83">
        <v>17045227.689599998</v>
      </c>
      <c r="AG1594" s="83">
        <v>0</v>
      </c>
      <c r="AH1594" s="83">
        <v>0</v>
      </c>
      <c r="AI1594" s="83">
        <v>59674.466066455199</v>
      </c>
      <c r="AJ1594" s="83">
        <v>0</v>
      </c>
      <c r="AK1594" s="83">
        <v>2778.2670949439998</v>
      </c>
      <c r="AL1594" s="83">
        <v>0</v>
      </c>
      <c r="AM1594" s="83">
        <v>0</v>
      </c>
      <c r="AN1594" s="83">
        <v>64464050.066535898</v>
      </c>
      <c r="AO1594" s="83">
        <v>16.015743290947398</v>
      </c>
      <c r="AP1594" s="83">
        <v>248.444571422628</v>
      </c>
    </row>
    <row r="1595" spans="1:42" x14ac:dyDescent="0.2">
      <c r="A1595" s="83" t="s">
        <v>430</v>
      </c>
      <c r="B1595" s="83">
        <v>2038</v>
      </c>
      <c r="C1595" s="83" t="s">
        <v>431</v>
      </c>
      <c r="D1595" s="83" t="s">
        <v>297</v>
      </c>
      <c r="E1595" s="83">
        <v>1240</v>
      </c>
      <c r="F1595" s="83">
        <v>632.5</v>
      </c>
      <c r="G1595" s="83">
        <v>0</v>
      </c>
      <c r="H1595" s="83">
        <v>1212.3</v>
      </c>
      <c r="I1595" s="83">
        <v>33.1</v>
      </c>
      <c r="J1595" s="83">
        <v>1</v>
      </c>
      <c r="K1595" s="83">
        <v>81.599999999999994</v>
      </c>
      <c r="L1595" s="83">
        <v>7199.4689301430499</v>
      </c>
      <c r="M1595" s="83">
        <v>1209.9236363636401</v>
      </c>
      <c r="N1595" s="83">
        <v>0</v>
      </c>
      <c r="O1595" s="83">
        <v>0</v>
      </c>
      <c r="P1595" s="83">
        <v>2121.5153285726801</v>
      </c>
      <c r="Q1595" s="83">
        <v>0</v>
      </c>
      <c r="R1595" s="83">
        <v>0</v>
      </c>
      <c r="S1595" s="83">
        <v>0</v>
      </c>
      <c r="T1595" s="83">
        <v>0</v>
      </c>
      <c r="U1595" s="83">
        <v>37.503</v>
      </c>
      <c r="V1595" s="83">
        <v>1706339.74665092</v>
      </c>
      <c r="W1595" s="83">
        <v>340520.34815999999</v>
      </c>
      <c r="X1595" s="83">
        <v>0</v>
      </c>
      <c r="Y1595" s="83">
        <v>0</v>
      </c>
      <c r="Z1595" s="83">
        <v>0</v>
      </c>
      <c r="AA1595" s="83">
        <v>1586080.6129818</v>
      </c>
      <c r="AB1595" s="83">
        <v>53748009.975602701</v>
      </c>
      <c r="AC1595" s="83">
        <v>106197.48</v>
      </c>
      <c r="AD1595" s="83">
        <v>0</v>
      </c>
      <c r="AE1595" s="83">
        <v>0</v>
      </c>
      <c r="AF1595" s="83">
        <v>9904443.4560000002</v>
      </c>
      <c r="AG1595" s="83">
        <v>0</v>
      </c>
      <c r="AH1595" s="83">
        <v>0</v>
      </c>
      <c r="AI1595" s="83">
        <v>58842.139210909598</v>
      </c>
      <c r="AJ1595" s="83">
        <v>0</v>
      </c>
      <c r="AK1595" s="83">
        <v>2763.1484839919999</v>
      </c>
      <c r="AL1595" s="83">
        <v>0</v>
      </c>
      <c r="AM1595" s="83">
        <v>0</v>
      </c>
      <c r="AN1595" s="83">
        <v>67453196.907090306</v>
      </c>
      <c r="AO1595" s="83">
        <v>19.351660537918399</v>
      </c>
      <c r="AP1595" s="83">
        <v>286.890190906344</v>
      </c>
    </row>
    <row r="1596" spans="1:42" x14ac:dyDescent="0.2">
      <c r="A1596" s="83" t="s">
        <v>430</v>
      </c>
      <c r="B1596" s="83">
        <v>2040</v>
      </c>
      <c r="C1596" s="83" t="s">
        <v>431</v>
      </c>
      <c r="D1596" s="83" t="s">
        <v>297</v>
      </c>
      <c r="E1596" s="83">
        <v>1240</v>
      </c>
      <c r="F1596" s="83">
        <v>632.5</v>
      </c>
      <c r="G1596" s="83">
        <v>0</v>
      </c>
      <c r="H1596" s="83">
        <v>1211.4000000000001</v>
      </c>
      <c r="I1596" s="83">
        <v>33.1</v>
      </c>
      <c r="J1596" s="83">
        <v>1</v>
      </c>
      <c r="K1596" s="83">
        <v>81.599999999999994</v>
      </c>
      <c r="L1596" s="83">
        <v>7222.6630425900503</v>
      </c>
      <c r="M1596" s="83">
        <v>1482.8327272727299</v>
      </c>
      <c r="N1596" s="83">
        <v>0</v>
      </c>
      <c r="O1596" s="83">
        <v>0</v>
      </c>
      <c r="P1596" s="83">
        <v>2190.4487361256602</v>
      </c>
      <c r="Q1596" s="83">
        <v>0</v>
      </c>
      <c r="R1596" s="83">
        <v>0</v>
      </c>
      <c r="S1596" s="83">
        <v>0</v>
      </c>
      <c r="T1596" s="83">
        <v>0</v>
      </c>
      <c r="U1596" s="83">
        <v>37.503</v>
      </c>
      <c r="V1596" s="83">
        <v>1436024.5661367499</v>
      </c>
      <c r="W1596" s="83">
        <v>340520.34815999999</v>
      </c>
      <c r="X1596" s="83">
        <v>0</v>
      </c>
      <c r="Y1596" s="83">
        <v>0</v>
      </c>
      <c r="Z1596" s="83">
        <v>0</v>
      </c>
      <c r="AA1596" s="83">
        <v>1943835.2721917999</v>
      </c>
      <c r="AB1596" s="83">
        <v>53921731.465643197</v>
      </c>
      <c r="AC1596" s="83">
        <v>106118.64</v>
      </c>
      <c r="AD1596" s="83">
        <v>0</v>
      </c>
      <c r="AE1596" s="83">
        <v>0</v>
      </c>
      <c r="AF1596" s="83">
        <v>9904443.4560000002</v>
      </c>
      <c r="AG1596" s="83">
        <v>0</v>
      </c>
      <c r="AH1596" s="83">
        <v>0</v>
      </c>
      <c r="AI1596" s="83">
        <v>58022.8630470606</v>
      </c>
      <c r="AJ1596" s="83">
        <v>0</v>
      </c>
      <c r="AK1596" s="83">
        <v>2748.3263163920001</v>
      </c>
      <c r="AL1596" s="83">
        <v>0</v>
      </c>
      <c r="AM1596" s="83">
        <v>0</v>
      </c>
      <c r="AN1596" s="83">
        <v>67713444.937495202</v>
      </c>
      <c r="AO1596" s="83">
        <v>19.4137499094299</v>
      </c>
      <c r="AP1596" s="83">
        <v>286.70450790607799</v>
      </c>
    </row>
    <row r="1597" spans="1:42" x14ac:dyDescent="0.2">
      <c r="A1597" s="83" t="s">
        <v>430</v>
      </c>
      <c r="B1597" s="83">
        <v>2042</v>
      </c>
      <c r="C1597" s="83" t="s">
        <v>431</v>
      </c>
      <c r="D1597" s="83" t="s">
        <v>297</v>
      </c>
      <c r="E1597" s="83">
        <v>1240</v>
      </c>
      <c r="F1597" s="83">
        <v>632.5</v>
      </c>
      <c r="G1597" s="83">
        <v>0</v>
      </c>
      <c r="H1597" s="83">
        <v>1211.4000000000001</v>
      </c>
      <c r="I1597" s="83">
        <v>33.1</v>
      </c>
      <c r="J1597" s="83">
        <v>7.2</v>
      </c>
      <c r="K1597" s="83">
        <v>81.599999999999994</v>
      </c>
      <c r="L1597" s="83">
        <v>7716.6389653058905</v>
      </c>
      <c r="M1597" s="83">
        <v>1541.71545454545</v>
      </c>
      <c r="N1597" s="83">
        <v>0</v>
      </c>
      <c r="O1597" s="83">
        <v>0</v>
      </c>
      <c r="P1597" s="83">
        <v>2659.35333418765</v>
      </c>
      <c r="Q1597" s="83">
        <v>0</v>
      </c>
      <c r="R1597" s="83">
        <v>0</v>
      </c>
      <c r="S1597" s="83">
        <v>0</v>
      </c>
      <c r="T1597" s="83">
        <v>0</v>
      </c>
      <c r="U1597" s="83">
        <v>37.503</v>
      </c>
      <c r="V1597" s="83">
        <v>686491.87507791398</v>
      </c>
      <c r="W1597" s="83">
        <v>340520.34815999999</v>
      </c>
      <c r="X1597" s="83">
        <v>0</v>
      </c>
      <c r="Y1597" s="83">
        <v>0</v>
      </c>
      <c r="Z1597" s="83">
        <v>0</v>
      </c>
      <c r="AA1597" s="83">
        <v>2021024.2363213501</v>
      </c>
      <c r="AB1597" s="83">
        <v>57621559.753288798</v>
      </c>
      <c r="AC1597" s="83">
        <v>106118.64</v>
      </c>
      <c r="AD1597" s="83">
        <v>0</v>
      </c>
      <c r="AE1597" s="83">
        <v>0</v>
      </c>
      <c r="AF1597" s="83">
        <v>9904443.4560000002</v>
      </c>
      <c r="AG1597" s="83">
        <v>0</v>
      </c>
      <c r="AH1597" s="83">
        <v>0</v>
      </c>
      <c r="AI1597" s="83">
        <v>57215.5955158574</v>
      </c>
      <c r="AJ1597" s="83">
        <v>0</v>
      </c>
      <c r="AK1597" s="83">
        <v>27178.2219892916</v>
      </c>
      <c r="AL1597" s="83">
        <v>0</v>
      </c>
      <c r="AM1597" s="83">
        <v>0</v>
      </c>
      <c r="AN1597" s="83">
        <v>70764552.126353204</v>
      </c>
      <c r="AO1597" s="83">
        <v>20.738658419235801</v>
      </c>
      <c r="AP1597" s="83">
        <v>293.065635209645</v>
      </c>
    </row>
    <row r="1598" spans="1:42" x14ac:dyDescent="0.2">
      <c r="A1598" s="83" t="s">
        <v>430</v>
      </c>
      <c r="B1598" s="83">
        <v>2044</v>
      </c>
      <c r="C1598" s="83" t="s">
        <v>431</v>
      </c>
      <c r="D1598" s="83" t="s">
        <v>297</v>
      </c>
      <c r="E1598" s="83">
        <v>1240</v>
      </c>
      <c r="F1598" s="83">
        <v>632.5</v>
      </c>
      <c r="G1598" s="83">
        <v>0</v>
      </c>
      <c r="H1598" s="83">
        <v>1211.4000000000001</v>
      </c>
      <c r="I1598" s="83">
        <v>30.5</v>
      </c>
      <c r="J1598" s="83">
        <v>113.4324</v>
      </c>
      <c r="K1598" s="83">
        <v>74.400000000000006</v>
      </c>
      <c r="L1598" s="83">
        <v>8941.2267566471801</v>
      </c>
      <c r="M1598" s="83">
        <v>1609.8863636363501</v>
      </c>
      <c r="N1598" s="83">
        <v>0</v>
      </c>
      <c r="O1598" s="83">
        <v>0</v>
      </c>
      <c r="P1598" s="83">
        <v>2690.72431238749</v>
      </c>
      <c r="Q1598" s="83">
        <v>0</v>
      </c>
      <c r="R1598" s="83">
        <v>0</v>
      </c>
      <c r="S1598" s="83">
        <v>0</v>
      </c>
      <c r="T1598" s="83">
        <v>0</v>
      </c>
      <c r="U1598" s="83">
        <v>37.503</v>
      </c>
      <c r="V1598" s="83">
        <v>533386.43333801103</v>
      </c>
      <c r="W1598" s="83">
        <v>340520.34815999999</v>
      </c>
      <c r="X1598" s="83">
        <v>0</v>
      </c>
      <c r="Y1598" s="83">
        <v>0</v>
      </c>
      <c r="Z1598" s="83">
        <v>0</v>
      </c>
      <c r="AA1598" s="83">
        <v>2110389.0144187501</v>
      </c>
      <c r="AB1598" s="83">
        <v>66463696.859833501</v>
      </c>
      <c r="AC1598" s="83">
        <v>106118.64</v>
      </c>
      <c r="AD1598" s="83">
        <v>0</v>
      </c>
      <c r="AE1598" s="83">
        <v>0</v>
      </c>
      <c r="AF1598" s="83">
        <v>9904443.4560000002</v>
      </c>
      <c r="AG1598" s="83">
        <v>0</v>
      </c>
      <c r="AH1598" s="83">
        <v>0</v>
      </c>
      <c r="AI1598" s="83">
        <v>51937.508386589201</v>
      </c>
      <c r="AJ1598" s="83">
        <v>0</v>
      </c>
      <c r="AK1598" s="83">
        <v>434560.59085323202</v>
      </c>
      <c r="AL1598" s="83">
        <v>0</v>
      </c>
      <c r="AM1598" s="83">
        <v>0</v>
      </c>
      <c r="AN1598" s="83">
        <v>79945052.850989997</v>
      </c>
      <c r="AO1598" s="83">
        <v>23.903411216431401</v>
      </c>
      <c r="AP1598" s="83">
        <v>298.998003803752</v>
      </c>
    </row>
    <row r="1599" spans="1:42" x14ac:dyDescent="0.2">
      <c r="A1599" s="83" t="s">
        <v>430</v>
      </c>
      <c r="B1599" s="83">
        <v>2046</v>
      </c>
      <c r="C1599" s="83" t="s">
        <v>431</v>
      </c>
      <c r="D1599" s="83" t="s">
        <v>297</v>
      </c>
      <c r="E1599" s="83">
        <v>1240</v>
      </c>
      <c r="F1599" s="83">
        <v>17.5</v>
      </c>
      <c r="G1599" s="83">
        <v>0</v>
      </c>
      <c r="H1599" s="83">
        <v>1209.3</v>
      </c>
      <c r="I1599" s="83">
        <v>2000.2476035664299</v>
      </c>
      <c r="J1599" s="83">
        <v>113.4324</v>
      </c>
      <c r="K1599" s="83">
        <v>74.400000000000006</v>
      </c>
      <c r="L1599" s="83">
        <v>8985.1151643897192</v>
      </c>
      <c r="M1599" s="83">
        <v>1688.50909090909</v>
      </c>
      <c r="N1599" s="83">
        <v>0</v>
      </c>
      <c r="O1599" s="83">
        <v>0</v>
      </c>
      <c r="P1599" s="83">
        <v>4042.9422813818001</v>
      </c>
      <c r="Q1599" s="83">
        <v>0</v>
      </c>
      <c r="R1599" s="83">
        <v>0</v>
      </c>
      <c r="S1599" s="83">
        <v>0</v>
      </c>
      <c r="T1599" s="83">
        <v>0</v>
      </c>
      <c r="U1599" s="83">
        <v>37.503</v>
      </c>
      <c r="V1599" s="83">
        <v>1076616.1898038001</v>
      </c>
      <c r="W1599" s="83">
        <v>340520.34815999999</v>
      </c>
      <c r="X1599" s="83">
        <v>0</v>
      </c>
      <c r="Y1599" s="83">
        <v>0</v>
      </c>
      <c r="Z1599" s="83">
        <v>0</v>
      </c>
      <c r="AA1599" s="83">
        <v>2213455.0094280001</v>
      </c>
      <c r="AB1599" s="83">
        <v>63648741.819662698</v>
      </c>
      <c r="AC1599" s="83">
        <v>105934.68</v>
      </c>
      <c r="AD1599" s="83">
        <v>0</v>
      </c>
      <c r="AE1599" s="83">
        <v>0</v>
      </c>
      <c r="AF1599" s="83">
        <v>9904443.4560000002</v>
      </c>
      <c r="AG1599" s="83">
        <v>0</v>
      </c>
      <c r="AH1599" s="83">
        <v>0</v>
      </c>
      <c r="AI1599" s="83">
        <v>4427318.44896382</v>
      </c>
      <c r="AJ1599" s="83">
        <v>0</v>
      </c>
      <c r="AK1599" s="83">
        <v>434562.89815166499</v>
      </c>
      <c r="AL1599" s="83">
        <v>0</v>
      </c>
      <c r="AM1599" s="83">
        <v>0</v>
      </c>
      <c r="AN1599" s="83">
        <v>82151592.850170001</v>
      </c>
      <c r="AO1599" s="83">
        <v>22.892162282079099</v>
      </c>
      <c r="AP1599" s="83">
        <v>278.65755839731901</v>
      </c>
    </row>
    <row r="1600" spans="1:42" x14ac:dyDescent="0.2">
      <c r="A1600" s="83" t="s">
        <v>430</v>
      </c>
      <c r="B1600" s="83">
        <v>2048</v>
      </c>
      <c r="C1600" s="83" t="s">
        <v>431</v>
      </c>
      <c r="D1600" s="83" t="s">
        <v>297</v>
      </c>
      <c r="E1600" s="83">
        <v>0</v>
      </c>
      <c r="F1600" s="83">
        <v>17.5</v>
      </c>
      <c r="G1600" s="83">
        <v>0</v>
      </c>
      <c r="H1600" s="83">
        <v>1209.3</v>
      </c>
      <c r="I1600" s="83">
        <v>2128.9673846153801</v>
      </c>
      <c r="J1600" s="83">
        <v>113.4324</v>
      </c>
      <c r="K1600" s="83">
        <v>74.400000000000006</v>
      </c>
      <c r="L1600" s="83">
        <v>8985.1151643897192</v>
      </c>
      <c r="M1600" s="83">
        <v>1770.69545454545</v>
      </c>
      <c r="N1600" s="83">
        <v>0</v>
      </c>
      <c r="O1600" s="83">
        <v>0</v>
      </c>
      <c r="P1600" s="83">
        <v>4952.4915165307902</v>
      </c>
      <c r="Q1600" s="83">
        <v>0</v>
      </c>
      <c r="R1600" s="83">
        <v>0</v>
      </c>
      <c r="S1600" s="83">
        <v>0</v>
      </c>
      <c r="T1600" s="83">
        <v>0</v>
      </c>
      <c r="U1600" s="83">
        <v>36.503</v>
      </c>
      <c r="V1600" s="83">
        <v>448060.48255139298</v>
      </c>
      <c r="W1600" s="83">
        <v>340520.34815999999</v>
      </c>
      <c r="X1600" s="83">
        <v>0</v>
      </c>
      <c r="Y1600" s="83">
        <v>0</v>
      </c>
      <c r="Z1600" s="83">
        <v>0</v>
      </c>
      <c r="AA1600" s="83">
        <v>2321192.5509532499</v>
      </c>
      <c r="AB1600" s="83">
        <v>64963849.390447699</v>
      </c>
      <c r="AC1600" s="83">
        <v>105934.68</v>
      </c>
      <c r="AD1600" s="83">
        <v>0</v>
      </c>
      <c r="AE1600" s="83">
        <v>0</v>
      </c>
      <c r="AF1600" s="83">
        <v>0</v>
      </c>
      <c r="AG1600" s="83">
        <v>0</v>
      </c>
      <c r="AH1600" s="83">
        <v>0</v>
      </c>
      <c r="AI1600" s="83">
        <v>4733578.7585044503</v>
      </c>
      <c r="AJ1600" s="83">
        <v>0</v>
      </c>
      <c r="AK1600" s="83">
        <v>432205.47246211302</v>
      </c>
      <c r="AL1600" s="83">
        <v>0</v>
      </c>
      <c r="AM1600" s="83">
        <v>0</v>
      </c>
      <c r="AN1600" s="83">
        <v>73345341.6830789</v>
      </c>
      <c r="AO1600" s="83">
        <v>23.3631023031772</v>
      </c>
      <c r="AP1600" s="83">
        <v>318.53559840416102</v>
      </c>
    </row>
    <row r="1601" spans="1:42" x14ac:dyDescent="0.2">
      <c r="A1601" s="83" t="s">
        <v>430</v>
      </c>
      <c r="B1601" s="83">
        <v>2050</v>
      </c>
      <c r="C1601" s="83" t="s">
        <v>431</v>
      </c>
      <c r="D1601" s="83" t="s">
        <v>297</v>
      </c>
      <c r="E1601" s="83">
        <v>0</v>
      </c>
      <c r="F1601" s="83">
        <v>17.5</v>
      </c>
      <c r="G1601" s="83">
        <v>0</v>
      </c>
      <c r="H1601" s="83">
        <v>1142.3</v>
      </c>
      <c r="I1601" s="83">
        <v>2148.9673846153801</v>
      </c>
      <c r="J1601" s="83">
        <v>113.4324</v>
      </c>
      <c r="K1601" s="83">
        <v>74.400000000000006</v>
      </c>
      <c r="L1601" s="83">
        <v>9637.8623126291204</v>
      </c>
      <c r="M1601" s="83">
        <v>1854.6327272727301</v>
      </c>
      <c r="N1601" s="83">
        <v>0</v>
      </c>
      <c r="O1601" s="83">
        <v>0</v>
      </c>
      <c r="P1601" s="83">
        <v>4870.7491478515703</v>
      </c>
      <c r="Q1601" s="83">
        <v>0</v>
      </c>
      <c r="R1601" s="83">
        <v>0</v>
      </c>
      <c r="S1601" s="83">
        <v>0</v>
      </c>
      <c r="T1601" s="83">
        <v>0</v>
      </c>
      <c r="U1601" s="83">
        <v>25.702999999999999</v>
      </c>
      <c r="V1601" s="83">
        <v>595629.217943631</v>
      </c>
      <c r="W1601" s="83">
        <v>340520.34815999999</v>
      </c>
      <c r="X1601" s="83">
        <v>0</v>
      </c>
      <c r="Y1601" s="83">
        <v>0</v>
      </c>
      <c r="Z1601" s="83">
        <v>0</v>
      </c>
      <c r="AA1601" s="83">
        <v>2431225.3472207901</v>
      </c>
      <c r="AB1601" s="83">
        <v>68338461.267894894</v>
      </c>
      <c r="AC1601" s="83">
        <v>100065.48</v>
      </c>
      <c r="AD1601" s="83">
        <v>0</v>
      </c>
      <c r="AE1601" s="83">
        <v>0</v>
      </c>
      <c r="AF1601" s="83">
        <v>0</v>
      </c>
      <c r="AG1601" s="83">
        <v>0</v>
      </c>
      <c r="AH1601" s="83">
        <v>0</v>
      </c>
      <c r="AI1601" s="83">
        <v>4720723.9486359097</v>
      </c>
      <c r="AJ1601" s="83">
        <v>0</v>
      </c>
      <c r="AK1601" s="83">
        <v>429888.98863870697</v>
      </c>
      <c r="AL1601" s="83">
        <v>0</v>
      </c>
      <c r="AM1601" s="83">
        <v>0</v>
      </c>
      <c r="AN1601" s="83">
        <v>76956514.598493904</v>
      </c>
      <c r="AO1601" s="83">
        <v>24.564602181472299</v>
      </c>
      <c r="AP1601" s="83">
        <v>319.20107491397499</v>
      </c>
    </row>
    <row r="1602" spans="1:42" x14ac:dyDescent="0.2">
      <c r="A1602" s="83" t="s">
        <v>432</v>
      </c>
      <c r="B1602" s="83">
        <v>2020</v>
      </c>
      <c r="C1602" s="83" t="s">
        <v>431</v>
      </c>
      <c r="D1602" s="83" t="s">
        <v>297</v>
      </c>
      <c r="E1602" s="83">
        <v>0</v>
      </c>
      <c r="F1602" s="83">
        <v>6981</v>
      </c>
      <c r="G1602" s="83">
        <v>0</v>
      </c>
      <c r="H1602" s="83">
        <v>2353.5340000000001</v>
      </c>
      <c r="I1602" s="83">
        <v>40.6</v>
      </c>
      <c r="J1602" s="83">
        <v>1069.9000000000001</v>
      </c>
      <c r="K1602" s="83">
        <v>14</v>
      </c>
      <c r="L1602" s="83">
        <v>4114.6000000000004</v>
      </c>
      <c r="M1602" s="83">
        <v>66.400000000000006</v>
      </c>
      <c r="N1602" s="83">
        <v>0</v>
      </c>
      <c r="O1602" s="83">
        <v>0</v>
      </c>
      <c r="P1602" s="83">
        <v>26</v>
      </c>
      <c r="Q1602" s="83">
        <v>0</v>
      </c>
      <c r="R1602" s="83">
        <v>0</v>
      </c>
      <c r="S1602" s="83">
        <v>0</v>
      </c>
      <c r="T1602" s="83">
        <v>99.5</v>
      </c>
      <c r="U1602" s="83">
        <v>181.82400000000001</v>
      </c>
      <c r="V1602" s="83">
        <v>96004.194279881296</v>
      </c>
      <c r="W1602" s="83">
        <v>53091.882239999999</v>
      </c>
      <c r="X1602" s="83">
        <v>0</v>
      </c>
      <c r="Y1602" s="83">
        <v>40533782.411519997</v>
      </c>
      <c r="Z1602" s="83">
        <v>0</v>
      </c>
      <c r="AA1602" s="83">
        <v>87514.940110399999</v>
      </c>
      <c r="AB1602" s="83">
        <v>30817926.081599999</v>
      </c>
      <c r="AC1602" s="83">
        <v>206169.5784</v>
      </c>
      <c r="AD1602" s="83">
        <v>0</v>
      </c>
      <c r="AE1602" s="83">
        <v>465139.98911999998</v>
      </c>
      <c r="AF1602" s="83">
        <v>0</v>
      </c>
      <c r="AG1602" s="83">
        <v>0</v>
      </c>
      <c r="AH1602" s="83">
        <v>0</v>
      </c>
      <c r="AI1602" s="83">
        <v>78767.147340354306</v>
      </c>
      <c r="AJ1602" s="83">
        <v>0</v>
      </c>
      <c r="AK1602" s="83">
        <v>3076406.0410385998</v>
      </c>
      <c r="AL1602" s="83">
        <v>0</v>
      </c>
      <c r="AM1602" s="83">
        <v>0</v>
      </c>
      <c r="AN1602" s="83">
        <v>75414802.265649199</v>
      </c>
      <c r="AO1602" s="83">
        <v>54.418148209221599</v>
      </c>
      <c r="AP1602" s="83">
        <v>721.584444623129</v>
      </c>
    </row>
    <row r="1603" spans="1:42" x14ac:dyDescent="0.2">
      <c r="A1603" s="83" t="s">
        <v>432</v>
      </c>
      <c r="B1603" s="83">
        <v>2022</v>
      </c>
      <c r="C1603" s="83" t="s">
        <v>431</v>
      </c>
      <c r="D1603" s="83" t="s">
        <v>297</v>
      </c>
      <c r="E1603" s="83">
        <v>0</v>
      </c>
      <c r="F1603" s="83">
        <v>6981</v>
      </c>
      <c r="G1603" s="83">
        <v>0</v>
      </c>
      <c r="H1603" s="83">
        <v>2353.5340000000001</v>
      </c>
      <c r="I1603" s="83">
        <v>340.6</v>
      </c>
      <c r="J1603" s="83">
        <v>1168.9000000000001</v>
      </c>
      <c r="K1603" s="83">
        <v>14</v>
      </c>
      <c r="L1603" s="83">
        <v>4599.6000000000004</v>
      </c>
      <c r="M1603" s="83">
        <v>80.437272727272699</v>
      </c>
      <c r="N1603" s="83">
        <v>0</v>
      </c>
      <c r="O1603" s="83">
        <v>0</v>
      </c>
      <c r="P1603" s="83">
        <v>26</v>
      </c>
      <c r="Q1603" s="83">
        <v>0</v>
      </c>
      <c r="R1603" s="83">
        <v>0</v>
      </c>
      <c r="S1603" s="83">
        <v>0</v>
      </c>
      <c r="T1603" s="83">
        <v>99.5</v>
      </c>
      <c r="U1603" s="83">
        <v>143.72399999999999</v>
      </c>
      <c r="V1603" s="83">
        <v>97751.401281511702</v>
      </c>
      <c r="W1603" s="83">
        <v>53091.882239999999</v>
      </c>
      <c r="X1603" s="83">
        <v>0</v>
      </c>
      <c r="Y1603" s="83">
        <v>40896691.476522103</v>
      </c>
      <c r="Z1603" s="83">
        <v>0</v>
      </c>
      <c r="AA1603" s="83">
        <v>106016.01062306001</v>
      </c>
      <c r="AB1603" s="83">
        <v>33322494.7696</v>
      </c>
      <c r="AC1603" s="83">
        <v>206169.5784</v>
      </c>
      <c r="AD1603" s="83">
        <v>0</v>
      </c>
      <c r="AE1603" s="83">
        <v>465139.98911999998</v>
      </c>
      <c r="AF1603" s="83">
        <v>0</v>
      </c>
      <c r="AG1603" s="83">
        <v>0</v>
      </c>
      <c r="AH1603" s="83">
        <v>0</v>
      </c>
      <c r="AI1603" s="83">
        <v>596267.01613113796</v>
      </c>
      <c r="AJ1603" s="83">
        <v>0</v>
      </c>
      <c r="AK1603" s="83">
        <v>3496090.5228011901</v>
      </c>
      <c r="AL1603" s="83">
        <v>0</v>
      </c>
      <c r="AM1603" s="83">
        <v>0</v>
      </c>
      <c r="AN1603" s="83">
        <v>79239712.646718994</v>
      </c>
      <c r="AO1603" s="83">
        <v>55.649450866890703</v>
      </c>
      <c r="AP1603" s="83">
        <v>702.29243655889104</v>
      </c>
    </row>
    <row r="1604" spans="1:42" x14ac:dyDescent="0.2">
      <c r="A1604" s="83" t="s">
        <v>432</v>
      </c>
      <c r="B1604" s="83">
        <v>2024</v>
      </c>
      <c r="C1604" s="83" t="s">
        <v>431</v>
      </c>
      <c r="D1604" s="83" t="s">
        <v>297</v>
      </c>
      <c r="E1604" s="83">
        <v>0</v>
      </c>
      <c r="F1604" s="83">
        <v>6965.8</v>
      </c>
      <c r="G1604" s="83">
        <v>0</v>
      </c>
      <c r="H1604" s="83">
        <v>2353.5340000000001</v>
      </c>
      <c r="I1604" s="83">
        <v>340.6</v>
      </c>
      <c r="J1604" s="83">
        <v>1168.9000000000001</v>
      </c>
      <c r="K1604" s="83">
        <v>14</v>
      </c>
      <c r="L1604" s="83">
        <v>4599.6000000000004</v>
      </c>
      <c r="M1604" s="83">
        <v>102.781818181818</v>
      </c>
      <c r="N1604" s="83">
        <v>0</v>
      </c>
      <c r="O1604" s="83">
        <v>0</v>
      </c>
      <c r="P1604" s="83">
        <v>24</v>
      </c>
      <c r="Q1604" s="83">
        <v>0</v>
      </c>
      <c r="R1604" s="83">
        <v>0</v>
      </c>
      <c r="S1604" s="83">
        <v>0</v>
      </c>
      <c r="T1604" s="83">
        <v>99.5</v>
      </c>
      <c r="U1604" s="83">
        <v>143.72399999999999</v>
      </c>
      <c r="V1604" s="83">
        <v>8464</v>
      </c>
      <c r="W1604" s="83">
        <v>53091.882239999999</v>
      </c>
      <c r="X1604" s="83">
        <v>0</v>
      </c>
      <c r="Y1604" s="83">
        <v>44993650.105343997</v>
      </c>
      <c r="Z1604" s="83">
        <v>0</v>
      </c>
      <c r="AA1604" s="83">
        <v>135466.03407560001</v>
      </c>
      <c r="AB1604" s="83">
        <v>32235098.2980888</v>
      </c>
      <c r="AC1604" s="83">
        <v>206169.5784</v>
      </c>
      <c r="AD1604" s="83">
        <v>0</v>
      </c>
      <c r="AE1604" s="83">
        <v>465139.98911999998</v>
      </c>
      <c r="AF1604" s="83">
        <v>0</v>
      </c>
      <c r="AG1604" s="83">
        <v>0</v>
      </c>
      <c r="AH1604" s="83">
        <v>0</v>
      </c>
      <c r="AI1604" s="83">
        <v>682115.02570732695</v>
      </c>
      <c r="AJ1604" s="83">
        <v>0</v>
      </c>
      <c r="AK1604" s="83">
        <v>3608768.9150181701</v>
      </c>
      <c r="AL1604" s="83">
        <v>0</v>
      </c>
      <c r="AM1604" s="83">
        <v>0</v>
      </c>
      <c r="AN1604" s="83">
        <v>82387963.8279939</v>
      </c>
      <c r="AO1604" s="83">
        <v>59.488211445635301</v>
      </c>
      <c r="AP1604" s="83">
        <v>722.04978350760405</v>
      </c>
    </row>
    <row r="1605" spans="1:42" x14ac:dyDescent="0.2">
      <c r="A1605" s="83" t="s">
        <v>432</v>
      </c>
      <c r="B1605" s="83">
        <v>2026</v>
      </c>
      <c r="C1605" s="83" t="s">
        <v>431</v>
      </c>
      <c r="D1605" s="83" t="s">
        <v>297</v>
      </c>
      <c r="E1605" s="83">
        <v>0</v>
      </c>
      <c r="F1605" s="83">
        <v>6945.8</v>
      </c>
      <c r="G1605" s="83">
        <v>0</v>
      </c>
      <c r="H1605" s="83">
        <v>2353.5340000000001</v>
      </c>
      <c r="I1605" s="83">
        <v>340.6</v>
      </c>
      <c r="J1605" s="83">
        <v>1168.9000000000001</v>
      </c>
      <c r="K1605" s="83">
        <v>14</v>
      </c>
      <c r="L1605" s="83">
        <v>4599.6000000000004</v>
      </c>
      <c r="M1605" s="83">
        <v>139.69</v>
      </c>
      <c r="N1605" s="83">
        <v>0</v>
      </c>
      <c r="O1605" s="83">
        <v>0</v>
      </c>
      <c r="P1605" s="83">
        <v>22</v>
      </c>
      <c r="Q1605" s="83">
        <v>0</v>
      </c>
      <c r="R1605" s="83">
        <v>0</v>
      </c>
      <c r="S1605" s="83">
        <v>0</v>
      </c>
      <c r="T1605" s="83">
        <v>99.5</v>
      </c>
      <c r="U1605" s="83">
        <v>143.72399999999999</v>
      </c>
      <c r="V1605" s="83">
        <v>12012</v>
      </c>
      <c r="W1605" s="83">
        <v>53091.882239999999</v>
      </c>
      <c r="X1605" s="83">
        <v>0</v>
      </c>
      <c r="Y1605" s="83">
        <v>45458730.726211101</v>
      </c>
      <c r="Z1605" s="83">
        <v>0</v>
      </c>
      <c r="AA1605" s="83">
        <v>184110.87325333999</v>
      </c>
      <c r="AB1605" s="83">
        <v>31166610.880600002</v>
      </c>
      <c r="AC1605" s="83">
        <v>206169.5784</v>
      </c>
      <c r="AD1605" s="83">
        <v>0</v>
      </c>
      <c r="AE1605" s="83">
        <v>465139.98911999998</v>
      </c>
      <c r="AF1605" s="83">
        <v>0</v>
      </c>
      <c r="AG1605" s="83">
        <v>0</v>
      </c>
      <c r="AH1605" s="83">
        <v>0</v>
      </c>
      <c r="AI1605" s="83">
        <v>672632.45642671699</v>
      </c>
      <c r="AJ1605" s="83">
        <v>0</v>
      </c>
      <c r="AK1605" s="83">
        <v>3589362.1821236298</v>
      </c>
      <c r="AL1605" s="83">
        <v>0</v>
      </c>
      <c r="AM1605" s="83">
        <v>0</v>
      </c>
      <c r="AN1605" s="83">
        <v>81807860.568374798</v>
      </c>
      <c r="AO1605" s="83">
        <v>59.553143969605401</v>
      </c>
      <c r="AP1605" s="83">
        <v>727.96359122276499</v>
      </c>
    </row>
    <row r="1606" spans="1:42" x14ac:dyDescent="0.2">
      <c r="A1606" s="83" t="s">
        <v>432</v>
      </c>
      <c r="B1606" s="83">
        <v>2028</v>
      </c>
      <c r="C1606" s="83" t="s">
        <v>431</v>
      </c>
      <c r="D1606" s="83" t="s">
        <v>297</v>
      </c>
      <c r="E1606" s="83">
        <v>0</v>
      </c>
      <c r="F1606" s="83">
        <v>5983</v>
      </c>
      <c r="G1606" s="83">
        <v>0</v>
      </c>
      <c r="H1606" s="83">
        <v>2353.5340000000001</v>
      </c>
      <c r="I1606" s="83">
        <v>340.6</v>
      </c>
      <c r="J1606" s="83">
        <v>1168.9000000000001</v>
      </c>
      <c r="K1606" s="83">
        <v>14</v>
      </c>
      <c r="L1606" s="83">
        <v>4599.6000000000004</v>
      </c>
      <c r="M1606" s="83">
        <v>199.613636363636</v>
      </c>
      <c r="N1606" s="83">
        <v>0</v>
      </c>
      <c r="O1606" s="83">
        <v>0</v>
      </c>
      <c r="P1606" s="83">
        <v>22</v>
      </c>
      <c r="Q1606" s="83">
        <v>0</v>
      </c>
      <c r="R1606" s="83">
        <v>0</v>
      </c>
      <c r="S1606" s="83">
        <v>0</v>
      </c>
      <c r="T1606" s="83">
        <v>99.5</v>
      </c>
      <c r="U1606" s="83">
        <v>143.72399999999999</v>
      </c>
      <c r="V1606" s="83">
        <v>12012</v>
      </c>
      <c r="W1606" s="83">
        <v>53091.882239999999</v>
      </c>
      <c r="X1606" s="83">
        <v>0</v>
      </c>
      <c r="Y1606" s="83">
        <v>42079648.651199996</v>
      </c>
      <c r="Z1606" s="83">
        <v>0</v>
      </c>
      <c r="AA1606" s="83">
        <v>263089.99143950001</v>
      </c>
      <c r="AB1606" s="83">
        <v>29593358.172467802</v>
      </c>
      <c r="AC1606" s="83">
        <v>206169.5784</v>
      </c>
      <c r="AD1606" s="83">
        <v>0</v>
      </c>
      <c r="AE1606" s="83">
        <v>465139.98911999998</v>
      </c>
      <c r="AF1606" s="83">
        <v>0</v>
      </c>
      <c r="AG1606" s="83">
        <v>0</v>
      </c>
      <c r="AH1606" s="83">
        <v>0</v>
      </c>
      <c r="AI1606" s="83">
        <v>663227.55963903398</v>
      </c>
      <c r="AJ1606" s="83">
        <v>0</v>
      </c>
      <c r="AK1606" s="83">
        <v>3570019.5621327902</v>
      </c>
      <c r="AL1606" s="83">
        <v>0</v>
      </c>
      <c r="AM1606" s="83">
        <v>0</v>
      </c>
      <c r="AN1606" s="83">
        <v>76905757.386639103</v>
      </c>
      <c r="AO1606" s="83">
        <v>55.340097424362099</v>
      </c>
      <c r="AP1606" s="83">
        <v>719.58328355239996</v>
      </c>
    </row>
    <row r="1607" spans="1:42" x14ac:dyDescent="0.2">
      <c r="A1607" s="83" t="s">
        <v>432</v>
      </c>
      <c r="B1607" s="83">
        <v>2030</v>
      </c>
      <c r="C1607" s="83" t="s">
        <v>431</v>
      </c>
      <c r="D1607" s="83" t="s">
        <v>297</v>
      </c>
      <c r="E1607" s="83">
        <v>0</v>
      </c>
      <c r="F1607" s="83">
        <v>5983</v>
      </c>
      <c r="G1607" s="83">
        <v>0</v>
      </c>
      <c r="H1607" s="83">
        <v>2353.5340000000001</v>
      </c>
      <c r="I1607" s="83">
        <v>340.6</v>
      </c>
      <c r="J1607" s="83">
        <v>1168.9000000000001</v>
      </c>
      <c r="K1607" s="83">
        <v>14</v>
      </c>
      <c r="L1607" s="83">
        <v>4599.6000000000004</v>
      </c>
      <c r="M1607" s="83">
        <v>297.89</v>
      </c>
      <c r="N1607" s="83">
        <v>0</v>
      </c>
      <c r="O1607" s="83">
        <v>0</v>
      </c>
      <c r="P1607" s="83">
        <v>14</v>
      </c>
      <c r="Q1607" s="83">
        <v>0</v>
      </c>
      <c r="R1607" s="83">
        <v>0</v>
      </c>
      <c r="S1607" s="83">
        <v>0</v>
      </c>
      <c r="T1607" s="83">
        <v>99.5</v>
      </c>
      <c r="U1607" s="83">
        <v>143.72399999999999</v>
      </c>
      <c r="V1607" s="83">
        <v>7644</v>
      </c>
      <c r="W1607" s="83">
        <v>53091.882239999999</v>
      </c>
      <c r="X1607" s="83">
        <v>0</v>
      </c>
      <c r="Y1607" s="83">
        <v>41139563.205600001</v>
      </c>
      <c r="Z1607" s="83">
        <v>0</v>
      </c>
      <c r="AA1607" s="83">
        <v>392617.85405854002</v>
      </c>
      <c r="AB1607" s="83">
        <v>29625335.340599999</v>
      </c>
      <c r="AC1607" s="83">
        <v>206169.5784</v>
      </c>
      <c r="AD1607" s="83">
        <v>0</v>
      </c>
      <c r="AE1607" s="83">
        <v>465139.98911999998</v>
      </c>
      <c r="AF1607" s="83">
        <v>0</v>
      </c>
      <c r="AG1607" s="83">
        <v>0</v>
      </c>
      <c r="AH1607" s="83">
        <v>0</v>
      </c>
      <c r="AI1607" s="83">
        <v>654018.91984487802</v>
      </c>
      <c r="AJ1607" s="83">
        <v>0</v>
      </c>
      <c r="AK1607" s="83">
        <v>3550728.9676008099</v>
      </c>
      <c r="AL1607" s="83">
        <v>0</v>
      </c>
      <c r="AM1607" s="83">
        <v>0</v>
      </c>
      <c r="AN1607" s="83">
        <v>76094309.737464204</v>
      </c>
      <c r="AO1607" s="83">
        <v>54.2923243006802</v>
      </c>
      <c r="AP1607" s="83">
        <v>713.48730920874596</v>
      </c>
    </row>
    <row r="1608" spans="1:42" x14ac:dyDescent="0.2">
      <c r="A1608" s="83" t="s">
        <v>432</v>
      </c>
      <c r="B1608" s="83">
        <v>2032</v>
      </c>
      <c r="C1608" s="83" t="s">
        <v>431</v>
      </c>
      <c r="D1608" s="83" t="s">
        <v>297</v>
      </c>
      <c r="E1608" s="83">
        <v>0</v>
      </c>
      <c r="F1608" s="83">
        <v>5983</v>
      </c>
      <c r="G1608" s="83">
        <v>0</v>
      </c>
      <c r="H1608" s="83">
        <v>2353.5340000000001</v>
      </c>
      <c r="I1608" s="83">
        <v>340.6</v>
      </c>
      <c r="J1608" s="83">
        <v>1168.9000000000001</v>
      </c>
      <c r="K1608" s="83">
        <v>14</v>
      </c>
      <c r="L1608" s="83">
        <v>4599.6000000000004</v>
      </c>
      <c r="M1608" s="83">
        <v>439.25363636363602</v>
      </c>
      <c r="N1608" s="83">
        <v>0</v>
      </c>
      <c r="O1608" s="83">
        <v>0</v>
      </c>
      <c r="P1608" s="83">
        <v>0</v>
      </c>
      <c r="Q1608" s="83">
        <v>0</v>
      </c>
      <c r="R1608" s="83">
        <v>0</v>
      </c>
      <c r="S1608" s="83">
        <v>0</v>
      </c>
      <c r="T1608" s="83">
        <v>99.5</v>
      </c>
      <c r="U1608" s="83">
        <v>143.72399999999999</v>
      </c>
      <c r="V1608" s="83">
        <v>0</v>
      </c>
      <c r="W1608" s="83">
        <v>53091.882239999999</v>
      </c>
      <c r="X1608" s="83">
        <v>0</v>
      </c>
      <c r="Y1608" s="83">
        <v>39126683.488799997</v>
      </c>
      <c r="Z1608" s="83">
        <v>0</v>
      </c>
      <c r="AA1608" s="83">
        <v>578934.57348854002</v>
      </c>
      <c r="AB1608" s="83">
        <v>27723641.108646501</v>
      </c>
      <c r="AC1608" s="83">
        <v>206169.5784</v>
      </c>
      <c r="AD1608" s="83">
        <v>0</v>
      </c>
      <c r="AE1608" s="83">
        <v>465139.98911999998</v>
      </c>
      <c r="AF1608" s="83">
        <v>0</v>
      </c>
      <c r="AG1608" s="83">
        <v>0</v>
      </c>
      <c r="AH1608" s="83">
        <v>0</v>
      </c>
      <c r="AI1608" s="83">
        <v>644887.391526083</v>
      </c>
      <c r="AJ1608" s="83">
        <v>0</v>
      </c>
      <c r="AK1608" s="83">
        <v>3531689.0076012299</v>
      </c>
      <c r="AL1608" s="83">
        <v>0</v>
      </c>
      <c r="AM1608" s="83">
        <v>0</v>
      </c>
      <c r="AN1608" s="83">
        <v>72330237.019822404</v>
      </c>
      <c r="AO1608" s="83">
        <v>51.232461067857102</v>
      </c>
      <c r="AP1608" s="83">
        <v>708.31319208613399</v>
      </c>
    </row>
    <row r="1609" spans="1:42" x14ac:dyDescent="0.2">
      <c r="A1609" s="83" t="s">
        <v>432</v>
      </c>
      <c r="B1609" s="83">
        <v>2034</v>
      </c>
      <c r="C1609" s="83" t="s">
        <v>431</v>
      </c>
      <c r="D1609" s="83" t="s">
        <v>297</v>
      </c>
      <c r="E1609" s="83">
        <v>0</v>
      </c>
      <c r="F1609" s="83">
        <v>5983</v>
      </c>
      <c r="G1609" s="83">
        <v>0</v>
      </c>
      <c r="H1609" s="83">
        <v>2353.5340000000001</v>
      </c>
      <c r="I1609" s="83">
        <v>340.6</v>
      </c>
      <c r="J1609" s="83">
        <v>1168.9000000000001</v>
      </c>
      <c r="K1609" s="83">
        <v>14</v>
      </c>
      <c r="L1609" s="83">
        <v>4599.6000000000004</v>
      </c>
      <c r="M1609" s="83">
        <v>628.44909090909096</v>
      </c>
      <c r="N1609" s="83">
        <v>0</v>
      </c>
      <c r="O1609" s="83">
        <v>0</v>
      </c>
      <c r="P1609" s="83">
        <v>0</v>
      </c>
      <c r="Q1609" s="83">
        <v>0</v>
      </c>
      <c r="R1609" s="83">
        <v>0</v>
      </c>
      <c r="S1609" s="83">
        <v>0</v>
      </c>
      <c r="T1609" s="83">
        <v>99.5</v>
      </c>
      <c r="U1609" s="83">
        <v>141.32399999999899</v>
      </c>
      <c r="V1609" s="83">
        <v>0</v>
      </c>
      <c r="W1609" s="83">
        <v>53091.882239999999</v>
      </c>
      <c r="X1609" s="83">
        <v>0</v>
      </c>
      <c r="Y1609" s="83">
        <v>38432246.675481297</v>
      </c>
      <c r="Z1609" s="83">
        <v>0</v>
      </c>
      <c r="AA1609" s="83">
        <v>828293.44206844002</v>
      </c>
      <c r="AB1609" s="83">
        <v>24711548.235599998</v>
      </c>
      <c r="AC1609" s="83">
        <v>206169.5784</v>
      </c>
      <c r="AD1609" s="83">
        <v>0</v>
      </c>
      <c r="AE1609" s="83">
        <v>465139.98911999998</v>
      </c>
      <c r="AF1609" s="83">
        <v>0</v>
      </c>
      <c r="AG1609" s="83">
        <v>0</v>
      </c>
      <c r="AH1609" s="83">
        <v>0</v>
      </c>
      <c r="AI1609" s="83">
        <v>635896.008980438</v>
      </c>
      <c r="AJ1609" s="83">
        <v>0</v>
      </c>
      <c r="AK1609" s="83">
        <v>3512684.2871168</v>
      </c>
      <c r="AL1609" s="83">
        <v>0</v>
      </c>
      <c r="AM1609" s="83">
        <v>0</v>
      </c>
      <c r="AN1609" s="83">
        <v>68845070.099006996</v>
      </c>
      <c r="AO1609" s="83">
        <v>49.269658502806998</v>
      </c>
      <c r="AP1609" s="83">
        <v>715.65993660768504</v>
      </c>
    </row>
    <row r="1610" spans="1:42" x14ac:dyDescent="0.2">
      <c r="A1610" s="83" t="s">
        <v>432</v>
      </c>
      <c r="B1610" s="83">
        <v>2036</v>
      </c>
      <c r="C1610" s="83" t="s">
        <v>431</v>
      </c>
      <c r="D1610" s="83" t="s">
        <v>297</v>
      </c>
      <c r="E1610" s="83">
        <v>0</v>
      </c>
      <c r="F1610" s="83">
        <v>5960</v>
      </c>
      <c r="G1610" s="83">
        <v>0</v>
      </c>
      <c r="H1610" s="83">
        <v>2353.5340000000001</v>
      </c>
      <c r="I1610" s="83">
        <v>340.6</v>
      </c>
      <c r="J1610" s="83">
        <v>1168.9000000000001</v>
      </c>
      <c r="K1610" s="83">
        <v>14</v>
      </c>
      <c r="L1610" s="83">
        <v>4599.6000000000004</v>
      </c>
      <c r="M1610" s="83">
        <v>862.67090909090803</v>
      </c>
      <c r="N1610" s="83">
        <v>0</v>
      </c>
      <c r="O1610" s="83">
        <v>0</v>
      </c>
      <c r="P1610" s="83">
        <v>0</v>
      </c>
      <c r="Q1610" s="83">
        <v>0</v>
      </c>
      <c r="R1610" s="83">
        <v>0</v>
      </c>
      <c r="S1610" s="83">
        <v>0</v>
      </c>
      <c r="T1610" s="83">
        <v>99.5</v>
      </c>
      <c r="U1610" s="83">
        <v>141.32399999999899</v>
      </c>
      <c r="V1610" s="83">
        <v>0</v>
      </c>
      <c r="W1610" s="83">
        <v>53091.882239999999</v>
      </c>
      <c r="X1610" s="83">
        <v>0</v>
      </c>
      <c r="Y1610" s="83">
        <v>38097391.1725142</v>
      </c>
      <c r="Z1610" s="83">
        <v>0</v>
      </c>
      <c r="AA1610" s="83">
        <v>1136996.88168788</v>
      </c>
      <c r="AB1610" s="83">
        <v>25155495.406357799</v>
      </c>
      <c r="AC1610" s="83">
        <v>206169.5784</v>
      </c>
      <c r="AD1610" s="83">
        <v>0</v>
      </c>
      <c r="AE1610" s="83">
        <v>465139.98911999998</v>
      </c>
      <c r="AF1610" s="83">
        <v>0</v>
      </c>
      <c r="AG1610" s="83">
        <v>0</v>
      </c>
      <c r="AH1610" s="83">
        <v>0</v>
      </c>
      <c r="AI1610" s="83">
        <v>626978.78494830802</v>
      </c>
      <c r="AJ1610" s="83">
        <v>0</v>
      </c>
      <c r="AK1610" s="83">
        <v>3493709.4479215601</v>
      </c>
      <c r="AL1610" s="83">
        <v>0</v>
      </c>
      <c r="AM1610" s="83">
        <v>0</v>
      </c>
      <c r="AN1610" s="83">
        <v>69234973.143189803</v>
      </c>
      <c r="AO1610" s="83">
        <v>49.089225155083398</v>
      </c>
      <c r="AP1610" s="83">
        <v>709.02353141032404</v>
      </c>
    </row>
    <row r="1611" spans="1:42" x14ac:dyDescent="0.2">
      <c r="A1611" s="83" t="s">
        <v>432</v>
      </c>
      <c r="B1611" s="83">
        <v>2038</v>
      </c>
      <c r="C1611" s="83" t="s">
        <v>431</v>
      </c>
      <c r="D1611" s="83" t="s">
        <v>297</v>
      </c>
      <c r="E1611" s="83">
        <v>0</v>
      </c>
      <c r="F1611" s="83">
        <v>5960</v>
      </c>
      <c r="G1611" s="83">
        <v>0</v>
      </c>
      <c r="H1611" s="83">
        <v>2341.0340000000001</v>
      </c>
      <c r="I1611" s="83">
        <v>340.6</v>
      </c>
      <c r="J1611" s="83">
        <v>1168.9000000000001</v>
      </c>
      <c r="K1611" s="83">
        <v>14</v>
      </c>
      <c r="L1611" s="83">
        <v>5247.96372328902</v>
      </c>
      <c r="M1611" s="83">
        <v>1130.71</v>
      </c>
      <c r="N1611" s="83">
        <v>0</v>
      </c>
      <c r="O1611" s="83">
        <v>0</v>
      </c>
      <c r="P1611" s="83">
        <v>0</v>
      </c>
      <c r="Q1611" s="83">
        <v>0</v>
      </c>
      <c r="R1611" s="83">
        <v>0</v>
      </c>
      <c r="S1611" s="83">
        <v>0</v>
      </c>
      <c r="T1611" s="83">
        <v>99.5</v>
      </c>
      <c r="U1611" s="83">
        <v>141.32399999999899</v>
      </c>
      <c r="V1611" s="83">
        <v>0</v>
      </c>
      <c r="W1611" s="83">
        <v>53091.882239999999</v>
      </c>
      <c r="X1611" s="83">
        <v>0</v>
      </c>
      <c r="Y1611" s="83">
        <v>36329304.035999998</v>
      </c>
      <c r="Z1611" s="83">
        <v>0</v>
      </c>
      <c r="AA1611" s="83">
        <v>1490271.3544010599</v>
      </c>
      <c r="AB1611" s="83">
        <v>28831164.3464205</v>
      </c>
      <c r="AC1611" s="83">
        <v>205074.5784</v>
      </c>
      <c r="AD1611" s="83">
        <v>0</v>
      </c>
      <c r="AE1611" s="83">
        <v>465139.98911999998</v>
      </c>
      <c r="AF1611" s="83">
        <v>0</v>
      </c>
      <c r="AG1611" s="83">
        <v>0</v>
      </c>
      <c r="AH1611" s="83">
        <v>0</v>
      </c>
      <c r="AI1611" s="83">
        <v>618256.81894305302</v>
      </c>
      <c r="AJ1611" s="83">
        <v>0</v>
      </c>
      <c r="AK1611" s="83">
        <v>3474786.6341851698</v>
      </c>
      <c r="AL1611" s="83">
        <v>0</v>
      </c>
      <c r="AM1611" s="83">
        <v>0</v>
      </c>
      <c r="AN1611" s="83">
        <v>71467089.6397098</v>
      </c>
      <c r="AO1611" s="83">
        <v>48.431008950952297</v>
      </c>
      <c r="AP1611" s="83">
        <v>677.66868911424297</v>
      </c>
    </row>
    <row r="1612" spans="1:42" x14ac:dyDescent="0.2">
      <c r="A1612" s="83" t="s">
        <v>432</v>
      </c>
      <c r="B1612" s="83">
        <v>2040</v>
      </c>
      <c r="C1612" s="83" t="s">
        <v>431</v>
      </c>
      <c r="D1612" s="83" t="s">
        <v>297</v>
      </c>
      <c r="E1612" s="83">
        <v>0</v>
      </c>
      <c r="F1612" s="83">
        <v>5960</v>
      </c>
      <c r="G1612" s="83">
        <v>0</v>
      </c>
      <c r="H1612" s="83">
        <v>2341.0340000000001</v>
      </c>
      <c r="I1612" s="83">
        <v>330.6</v>
      </c>
      <c r="J1612" s="83">
        <v>1168.9000000000001</v>
      </c>
      <c r="K1612" s="83">
        <v>14</v>
      </c>
      <c r="L1612" s="83">
        <v>5556.1347343764101</v>
      </c>
      <c r="M1612" s="83">
        <v>1414.5609090909099</v>
      </c>
      <c r="N1612" s="83">
        <v>0</v>
      </c>
      <c r="O1612" s="83">
        <v>0</v>
      </c>
      <c r="P1612" s="83">
        <v>0</v>
      </c>
      <c r="Q1612" s="83">
        <v>0</v>
      </c>
      <c r="R1612" s="83">
        <v>0</v>
      </c>
      <c r="S1612" s="83">
        <v>0</v>
      </c>
      <c r="T1612" s="83">
        <v>99.5</v>
      </c>
      <c r="U1612" s="83">
        <v>141.32399999999899</v>
      </c>
      <c r="V1612" s="83">
        <v>0</v>
      </c>
      <c r="W1612" s="83">
        <v>53091.882239999999</v>
      </c>
      <c r="X1612" s="83">
        <v>0</v>
      </c>
      <c r="Y1612" s="83">
        <v>36059530.596000001</v>
      </c>
      <c r="Z1612" s="83">
        <v>0</v>
      </c>
      <c r="AA1612" s="83">
        <v>1864385.74159042</v>
      </c>
      <c r="AB1612" s="83">
        <v>28820797.9095474</v>
      </c>
      <c r="AC1612" s="83">
        <v>205074.5784</v>
      </c>
      <c r="AD1612" s="83">
        <v>0</v>
      </c>
      <c r="AE1612" s="83">
        <v>465139.98911999998</v>
      </c>
      <c r="AF1612" s="83">
        <v>0</v>
      </c>
      <c r="AG1612" s="83">
        <v>0</v>
      </c>
      <c r="AH1612" s="83">
        <v>0</v>
      </c>
      <c r="AI1612" s="83">
        <v>593605.92667313199</v>
      </c>
      <c r="AJ1612" s="83">
        <v>0</v>
      </c>
      <c r="AK1612" s="83">
        <v>3456114.4549811999</v>
      </c>
      <c r="AL1612" s="83">
        <v>0</v>
      </c>
      <c r="AM1612" s="83">
        <v>0</v>
      </c>
      <c r="AN1612" s="83">
        <v>71517741.078552097</v>
      </c>
      <c r="AO1612" s="83">
        <v>47.998655104817999</v>
      </c>
      <c r="AP1612" s="83">
        <v>671.14333284238103</v>
      </c>
    </row>
    <row r="1613" spans="1:42" x14ac:dyDescent="0.2">
      <c r="A1613" s="83" t="s">
        <v>432</v>
      </c>
      <c r="B1613" s="83">
        <v>2042</v>
      </c>
      <c r="C1613" s="83" t="s">
        <v>431</v>
      </c>
      <c r="D1613" s="83" t="s">
        <v>297</v>
      </c>
      <c r="E1613" s="83">
        <v>0</v>
      </c>
      <c r="F1613" s="83">
        <v>4500</v>
      </c>
      <c r="G1613" s="83">
        <v>0</v>
      </c>
      <c r="H1613" s="83">
        <v>2325.7339999999999</v>
      </c>
      <c r="I1613" s="83">
        <v>313.3</v>
      </c>
      <c r="J1613" s="83">
        <v>1967.7882999999999</v>
      </c>
      <c r="K1613" s="83">
        <v>14</v>
      </c>
      <c r="L1613" s="83">
        <v>7448.1669843597301</v>
      </c>
      <c r="M1613" s="83">
        <v>1504.3527272727299</v>
      </c>
      <c r="N1613" s="83">
        <v>0</v>
      </c>
      <c r="O1613" s="83">
        <v>0</v>
      </c>
      <c r="P1613" s="83">
        <v>425.771422869758</v>
      </c>
      <c r="Q1613" s="83">
        <v>0</v>
      </c>
      <c r="R1613" s="83">
        <v>0</v>
      </c>
      <c r="S1613" s="83">
        <v>0</v>
      </c>
      <c r="T1613" s="83">
        <v>99.5</v>
      </c>
      <c r="U1613" s="83">
        <v>129.32399999999899</v>
      </c>
      <c r="V1613" s="83">
        <v>622300.42383768701</v>
      </c>
      <c r="W1613" s="83">
        <v>53091.882239999999</v>
      </c>
      <c r="X1613" s="83">
        <v>0</v>
      </c>
      <c r="Y1613" s="83">
        <v>26135716.8557189</v>
      </c>
      <c r="Z1613" s="83">
        <v>0</v>
      </c>
      <c r="AA1613" s="83">
        <v>1982731.0065088801</v>
      </c>
      <c r="AB1613" s="83">
        <v>41977790.346409202</v>
      </c>
      <c r="AC1613" s="83">
        <v>203734.29839999901</v>
      </c>
      <c r="AD1613" s="83">
        <v>0</v>
      </c>
      <c r="AE1613" s="83">
        <v>465139.98911999998</v>
      </c>
      <c r="AF1613" s="83">
        <v>0</v>
      </c>
      <c r="AG1613" s="83">
        <v>0</v>
      </c>
      <c r="AH1613" s="83">
        <v>0</v>
      </c>
      <c r="AI1613" s="83">
        <v>549017.223255491</v>
      </c>
      <c r="AJ1613" s="83">
        <v>0</v>
      </c>
      <c r="AK1613" s="83">
        <v>6859258.9816288697</v>
      </c>
      <c r="AL1613" s="83">
        <v>0</v>
      </c>
      <c r="AM1613" s="83">
        <v>0</v>
      </c>
      <c r="AN1613" s="83">
        <v>78848781.007119104</v>
      </c>
      <c r="AO1613" s="83">
        <v>42.442059429616101</v>
      </c>
      <c r="AP1613" s="83">
        <v>538.27159897099796</v>
      </c>
    </row>
    <row r="1614" spans="1:42" x14ac:dyDescent="0.2">
      <c r="A1614" s="83" t="s">
        <v>432</v>
      </c>
      <c r="B1614" s="83">
        <v>2044</v>
      </c>
      <c r="C1614" s="83" t="s">
        <v>431</v>
      </c>
      <c r="D1614" s="83" t="s">
        <v>297</v>
      </c>
      <c r="E1614" s="83">
        <v>0</v>
      </c>
      <c r="F1614" s="83">
        <v>3900</v>
      </c>
      <c r="G1614" s="83">
        <v>0</v>
      </c>
      <c r="H1614" s="83">
        <v>2325.7339999999999</v>
      </c>
      <c r="I1614" s="83">
        <v>331.3</v>
      </c>
      <c r="J1614" s="83">
        <v>1964.3882999999901</v>
      </c>
      <c r="K1614" s="83">
        <v>14</v>
      </c>
      <c r="L1614" s="83">
        <v>7448.1669843597301</v>
      </c>
      <c r="M1614" s="83">
        <v>1596.44636363635</v>
      </c>
      <c r="N1614" s="83">
        <v>0</v>
      </c>
      <c r="O1614" s="83">
        <v>0</v>
      </c>
      <c r="P1614" s="83">
        <v>431.97831144089298</v>
      </c>
      <c r="Q1614" s="83">
        <v>0</v>
      </c>
      <c r="R1614" s="83">
        <v>0</v>
      </c>
      <c r="S1614" s="83">
        <v>0</v>
      </c>
      <c r="T1614" s="83">
        <v>99.5</v>
      </c>
      <c r="U1614" s="83">
        <v>129.32399999999899</v>
      </c>
      <c r="V1614" s="83">
        <v>179484.47938511299</v>
      </c>
      <c r="W1614" s="83">
        <v>53091.882239999999</v>
      </c>
      <c r="X1614" s="83">
        <v>0</v>
      </c>
      <c r="Y1614" s="83">
        <v>24419905.1687999</v>
      </c>
      <c r="Z1614" s="83">
        <v>0</v>
      </c>
      <c r="AA1614" s="83">
        <v>2104110.0587816602</v>
      </c>
      <c r="AB1614" s="83">
        <v>41009017.761234596</v>
      </c>
      <c r="AC1614" s="83">
        <v>203734.29839999901</v>
      </c>
      <c r="AD1614" s="83">
        <v>0</v>
      </c>
      <c r="AE1614" s="83">
        <v>465139.98911999998</v>
      </c>
      <c r="AF1614" s="83">
        <v>0</v>
      </c>
      <c r="AG1614" s="83">
        <v>0</v>
      </c>
      <c r="AH1614" s="83">
        <v>0</v>
      </c>
      <c r="AI1614" s="83">
        <v>588291.61628197099</v>
      </c>
      <c r="AJ1614" s="83">
        <v>0</v>
      </c>
      <c r="AK1614" s="83">
        <v>6903039.24733245</v>
      </c>
      <c r="AL1614" s="83">
        <v>0</v>
      </c>
      <c r="AM1614" s="83">
        <v>0</v>
      </c>
      <c r="AN1614" s="83">
        <v>75925814.501575798</v>
      </c>
      <c r="AO1614" s="83">
        <v>40.1192471440445</v>
      </c>
      <c r="AP1614" s="83">
        <v>528.40061588291303</v>
      </c>
    </row>
    <row r="1615" spans="1:42" x14ac:dyDescent="0.2">
      <c r="A1615" s="83" t="s">
        <v>432</v>
      </c>
      <c r="B1615" s="83">
        <v>2046</v>
      </c>
      <c r="C1615" s="83" t="s">
        <v>431</v>
      </c>
      <c r="D1615" s="83" t="s">
        <v>297</v>
      </c>
      <c r="E1615" s="83">
        <v>0</v>
      </c>
      <c r="F1615" s="83">
        <v>3300</v>
      </c>
      <c r="G1615" s="83">
        <v>0</v>
      </c>
      <c r="H1615" s="83">
        <v>2325.7339999999999</v>
      </c>
      <c r="I1615" s="83">
        <v>326.60000000000002</v>
      </c>
      <c r="J1615" s="83">
        <v>2267.9883</v>
      </c>
      <c r="K1615" s="83">
        <v>14</v>
      </c>
      <c r="L1615" s="83">
        <v>8925.1065686047496</v>
      </c>
      <c r="M1615" s="83">
        <v>1696.1409090909101</v>
      </c>
      <c r="N1615" s="83">
        <v>0</v>
      </c>
      <c r="O1615" s="83">
        <v>0</v>
      </c>
      <c r="P1615" s="83">
        <v>599.53793198359404</v>
      </c>
      <c r="Q1615" s="83">
        <v>0</v>
      </c>
      <c r="R1615" s="83">
        <v>0</v>
      </c>
      <c r="S1615" s="83">
        <v>0</v>
      </c>
      <c r="T1615" s="83">
        <v>99.5</v>
      </c>
      <c r="U1615" s="83">
        <v>129.32399999999899</v>
      </c>
      <c r="V1615" s="83">
        <v>234275.17111996401</v>
      </c>
      <c r="W1615" s="83">
        <v>53091.882239999999</v>
      </c>
      <c r="X1615" s="83">
        <v>0</v>
      </c>
      <c r="Y1615" s="83">
        <v>21893853.338399999</v>
      </c>
      <c r="Z1615" s="83">
        <v>0</v>
      </c>
      <c r="AA1615" s="83">
        <v>2235507.0794862998</v>
      </c>
      <c r="AB1615" s="83">
        <v>48435720.445766397</v>
      </c>
      <c r="AC1615" s="83">
        <v>203734.29839999901</v>
      </c>
      <c r="AD1615" s="83">
        <v>0</v>
      </c>
      <c r="AE1615" s="83">
        <v>465139.98911999998</v>
      </c>
      <c r="AF1615" s="83">
        <v>0</v>
      </c>
      <c r="AG1615" s="83">
        <v>0</v>
      </c>
      <c r="AH1615" s="83">
        <v>0</v>
      </c>
      <c r="AI1615" s="83">
        <v>565933.92897776701</v>
      </c>
      <c r="AJ1615" s="83">
        <v>0</v>
      </c>
      <c r="AK1615" s="83">
        <v>8122161.6353024198</v>
      </c>
      <c r="AL1615" s="83">
        <v>0</v>
      </c>
      <c r="AM1615" s="83">
        <v>0</v>
      </c>
      <c r="AN1615" s="83">
        <v>82209417.768812805</v>
      </c>
      <c r="AO1615" s="83">
        <v>39.852060807520999</v>
      </c>
      <c r="AP1615" s="83">
        <v>484.76271805733802</v>
      </c>
    </row>
    <row r="1616" spans="1:42" x14ac:dyDescent="0.2">
      <c r="A1616" s="83" t="s">
        <v>432</v>
      </c>
      <c r="B1616" s="83">
        <v>2048</v>
      </c>
      <c r="C1616" s="83" t="s">
        <v>431</v>
      </c>
      <c r="D1616" s="83" t="s">
        <v>297</v>
      </c>
      <c r="E1616" s="83">
        <v>0</v>
      </c>
      <c r="F1616" s="83">
        <v>3300</v>
      </c>
      <c r="G1616" s="83">
        <v>0</v>
      </c>
      <c r="H1616" s="83">
        <v>2325.7339999999999</v>
      </c>
      <c r="I1616" s="83">
        <v>318</v>
      </c>
      <c r="J1616" s="83">
        <v>3532.4612999999999</v>
      </c>
      <c r="K1616" s="83">
        <v>14</v>
      </c>
      <c r="L1616" s="83">
        <v>8925.1065686047496</v>
      </c>
      <c r="M1616" s="83">
        <v>1795.8054545454499</v>
      </c>
      <c r="N1616" s="83">
        <v>0</v>
      </c>
      <c r="O1616" s="83">
        <v>0</v>
      </c>
      <c r="P1616" s="83">
        <v>1287.0440600496399</v>
      </c>
      <c r="Q1616" s="83">
        <v>0</v>
      </c>
      <c r="R1616" s="83">
        <v>0</v>
      </c>
      <c r="S1616" s="83">
        <v>0</v>
      </c>
      <c r="T1616" s="83">
        <v>99.5</v>
      </c>
      <c r="U1616" s="83">
        <v>127.524</v>
      </c>
      <c r="V1616" s="83">
        <v>985513.17669996701</v>
      </c>
      <c r="W1616" s="83">
        <v>53091.882239999999</v>
      </c>
      <c r="X1616" s="83">
        <v>0</v>
      </c>
      <c r="Y1616" s="83">
        <v>22584990.8072991</v>
      </c>
      <c r="Z1616" s="83">
        <v>0</v>
      </c>
      <c r="AA1616" s="83">
        <v>2360442.9754995601</v>
      </c>
      <c r="AB1616" s="83">
        <v>46586594.679411203</v>
      </c>
      <c r="AC1616" s="83">
        <v>203734.29839999901</v>
      </c>
      <c r="AD1616" s="83">
        <v>0</v>
      </c>
      <c r="AE1616" s="83">
        <v>465139.98911999998</v>
      </c>
      <c r="AF1616" s="83">
        <v>0</v>
      </c>
      <c r="AG1616" s="83">
        <v>0</v>
      </c>
      <c r="AH1616" s="83">
        <v>0</v>
      </c>
      <c r="AI1616" s="83">
        <v>534102.986602691</v>
      </c>
      <c r="AJ1616" s="83">
        <v>0</v>
      </c>
      <c r="AK1616" s="83">
        <v>13028210.813119199</v>
      </c>
      <c r="AL1616" s="83">
        <v>0</v>
      </c>
      <c r="AM1616" s="83">
        <v>0</v>
      </c>
      <c r="AN1616" s="83">
        <v>86801821.608391806</v>
      </c>
      <c r="AO1616" s="83">
        <v>39.864894310148799</v>
      </c>
      <c r="AP1616" s="83">
        <v>459.26333769814198</v>
      </c>
    </row>
    <row r="1617" spans="1:42" x14ac:dyDescent="0.2">
      <c r="A1617" s="83" t="s">
        <v>432</v>
      </c>
      <c r="B1617" s="83">
        <v>2050</v>
      </c>
      <c r="C1617" s="83" t="s">
        <v>431</v>
      </c>
      <c r="D1617" s="83" t="s">
        <v>297</v>
      </c>
      <c r="E1617" s="83">
        <v>0</v>
      </c>
      <c r="F1617" s="83">
        <v>620</v>
      </c>
      <c r="G1617" s="83">
        <v>0</v>
      </c>
      <c r="H1617" s="83">
        <v>2041.4</v>
      </c>
      <c r="I1617" s="83">
        <v>318</v>
      </c>
      <c r="J1617" s="83">
        <v>3143.2613000000001</v>
      </c>
      <c r="K1617" s="83">
        <v>14</v>
      </c>
      <c r="L1617" s="83">
        <v>8925.1065686047496</v>
      </c>
      <c r="M1617" s="83">
        <v>1894.98727272727</v>
      </c>
      <c r="N1617" s="83">
        <v>0</v>
      </c>
      <c r="O1617" s="83">
        <v>0</v>
      </c>
      <c r="P1617" s="83">
        <v>1287.0440600496399</v>
      </c>
      <c r="Q1617" s="83">
        <v>0</v>
      </c>
      <c r="R1617" s="83">
        <v>0</v>
      </c>
      <c r="S1617" s="83">
        <v>0</v>
      </c>
      <c r="T1617" s="83">
        <v>99.5</v>
      </c>
      <c r="U1617" s="83">
        <v>67.102999999999994</v>
      </c>
      <c r="V1617" s="83">
        <v>0</v>
      </c>
      <c r="W1617" s="83">
        <v>53091.882239999999</v>
      </c>
      <c r="X1617" s="83">
        <v>0</v>
      </c>
      <c r="Y1617" s="83">
        <v>4397117.3760000002</v>
      </c>
      <c r="Z1617" s="83">
        <v>0</v>
      </c>
      <c r="AA1617" s="83">
        <v>2497585.80847436</v>
      </c>
      <c r="AB1617" s="83">
        <v>43631703.155909903</v>
      </c>
      <c r="AC1617" s="83">
        <v>178826.64</v>
      </c>
      <c r="AD1617" s="83">
        <v>0</v>
      </c>
      <c r="AE1617" s="83">
        <v>465139.98911999998</v>
      </c>
      <c r="AF1617" s="83">
        <v>0</v>
      </c>
      <c r="AG1617" s="83">
        <v>0</v>
      </c>
      <c r="AH1617" s="83">
        <v>0</v>
      </c>
      <c r="AI1617" s="83">
        <v>542772.06435223203</v>
      </c>
      <c r="AJ1617" s="83">
        <v>0</v>
      </c>
      <c r="AK1617" s="83">
        <v>11931659.139228901</v>
      </c>
      <c r="AL1617" s="83">
        <v>0</v>
      </c>
      <c r="AM1617" s="83">
        <v>0</v>
      </c>
      <c r="AN1617" s="83">
        <v>63697896.055325396</v>
      </c>
      <c r="AO1617" s="83">
        <v>20.451747644717202</v>
      </c>
      <c r="AP1617" s="83">
        <v>321.07414704802198</v>
      </c>
    </row>
    <row r="1618" spans="1:42" x14ac:dyDescent="0.2">
      <c r="A1618" s="83" t="s">
        <v>433</v>
      </c>
      <c r="B1618" s="83">
        <v>2020</v>
      </c>
      <c r="C1618" s="83" t="s">
        <v>431</v>
      </c>
      <c r="D1618" s="83" t="s">
        <v>297</v>
      </c>
      <c r="E1618" s="83">
        <v>0</v>
      </c>
      <c r="F1618" s="83">
        <v>0</v>
      </c>
      <c r="G1618" s="83">
        <v>0</v>
      </c>
      <c r="H1618" s="83">
        <v>596</v>
      </c>
      <c r="I1618" s="83">
        <v>18.8</v>
      </c>
      <c r="J1618" s="83">
        <v>0</v>
      </c>
      <c r="K1618" s="83">
        <v>0</v>
      </c>
      <c r="L1618" s="83">
        <v>0</v>
      </c>
      <c r="M1618" s="83">
        <v>13.4227272727273</v>
      </c>
      <c r="N1618" s="83">
        <v>0</v>
      </c>
      <c r="O1618" s="83">
        <v>0</v>
      </c>
      <c r="P1618" s="83">
        <v>60</v>
      </c>
      <c r="Q1618" s="83">
        <v>0</v>
      </c>
      <c r="R1618" s="83">
        <v>0</v>
      </c>
      <c r="S1618" s="83">
        <v>0</v>
      </c>
      <c r="T1618" s="83">
        <v>0</v>
      </c>
      <c r="U1618" s="83">
        <v>36.5</v>
      </c>
      <c r="V1618" s="83">
        <v>2663.58833850566</v>
      </c>
      <c r="W1618" s="83">
        <v>0</v>
      </c>
      <c r="X1618" s="83">
        <v>0</v>
      </c>
      <c r="Y1618" s="83">
        <v>0</v>
      </c>
      <c r="Z1618" s="83">
        <v>0</v>
      </c>
      <c r="AA1618" s="83">
        <v>18270.1894431</v>
      </c>
      <c r="AB1618" s="83">
        <v>0</v>
      </c>
      <c r="AC1618" s="83">
        <v>52209.599999999999</v>
      </c>
      <c r="AD1618" s="83">
        <v>0</v>
      </c>
      <c r="AE1618" s="83">
        <v>0</v>
      </c>
      <c r="AF1618" s="83">
        <v>0</v>
      </c>
      <c r="AG1618" s="83">
        <v>0</v>
      </c>
      <c r="AH1618" s="83">
        <v>0</v>
      </c>
      <c r="AI1618" s="83">
        <v>37357.122353018203</v>
      </c>
      <c r="AJ1618" s="83">
        <v>0</v>
      </c>
      <c r="AK1618" s="83">
        <v>0</v>
      </c>
      <c r="AL1618" s="83">
        <v>0</v>
      </c>
      <c r="AM1618" s="83">
        <v>0</v>
      </c>
      <c r="AN1618" s="83">
        <v>110500.500134623</v>
      </c>
      <c r="AO1618" s="83">
        <v>4.0075037760000001E-2</v>
      </c>
      <c r="AP1618" s="83">
        <v>362.668383502121</v>
      </c>
    </row>
    <row r="1619" spans="1:42" x14ac:dyDescent="0.2">
      <c r="A1619" s="83" t="s">
        <v>433</v>
      </c>
      <c r="B1619" s="83">
        <v>2022</v>
      </c>
      <c r="C1619" s="83" t="s">
        <v>431</v>
      </c>
      <c r="D1619" s="83" t="s">
        <v>297</v>
      </c>
      <c r="E1619" s="83">
        <v>0</v>
      </c>
      <c r="F1619" s="83">
        <v>0</v>
      </c>
      <c r="G1619" s="83">
        <v>0</v>
      </c>
      <c r="H1619" s="83">
        <v>596</v>
      </c>
      <c r="I1619" s="83">
        <v>18.8</v>
      </c>
      <c r="J1619" s="83">
        <v>0</v>
      </c>
      <c r="K1619" s="83">
        <v>0</v>
      </c>
      <c r="L1619" s="83">
        <v>0</v>
      </c>
      <c r="M1619" s="83">
        <v>18.695454545454499</v>
      </c>
      <c r="N1619" s="83">
        <v>0</v>
      </c>
      <c r="O1619" s="83">
        <v>0</v>
      </c>
      <c r="P1619" s="83">
        <v>60</v>
      </c>
      <c r="Q1619" s="83">
        <v>0</v>
      </c>
      <c r="R1619" s="83">
        <v>0</v>
      </c>
      <c r="S1619" s="83">
        <v>0</v>
      </c>
      <c r="T1619" s="83">
        <v>0</v>
      </c>
      <c r="U1619" s="83">
        <v>16.5</v>
      </c>
      <c r="V1619" s="83">
        <v>2352</v>
      </c>
      <c r="W1619" s="83">
        <v>0</v>
      </c>
      <c r="X1619" s="83">
        <v>0</v>
      </c>
      <c r="Y1619" s="83">
        <v>0</v>
      </c>
      <c r="Z1619" s="83">
        <v>0</v>
      </c>
      <c r="AA1619" s="83">
        <v>25447.100975099998</v>
      </c>
      <c r="AB1619" s="83">
        <v>0</v>
      </c>
      <c r="AC1619" s="83">
        <v>52209.599999999999</v>
      </c>
      <c r="AD1619" s="83">
        <v>0</v>
      </c>
      <c r="AE1619" s="83">
        <v>0</v>
      </c>
      <c r="AF1619" s="83">
        <v>0</v>
      </c>
      <c r="AG1619" s="83">
        <v>0</v>
      </c>
      <c r="AH1619" s="83">
        <v>0</v>
      </c>
      <c r="AI1619" s="83">
        <v>38456.120131884003</v>
      </c>
      <c r="AJ1619" s="83">
        <v>0</v>
      </c>
      <c r="AK1619" s="83">
        <v>0</v>
      </c>
      <c r="AL1619" s="83">
        <v>0</v>
      </c>
      <c r="AM1619" s="83">
        <v>0</v>
      </c>
      <c r="AN1619" s="83">
        <v>118464.821106983</v>
      </c>
      <c r="AO1619" s="83">
        <v>4.0075037760000001E-2</v>
      </c>
      <c r="AP1619" s="83">
        <v>338.28639916493597</v>
      </c>
    </row>
    <row r="1620" spans="1:42" x14ac:dyDescent="0.2">
      <c r="A1620" s="83" t="s">
        <v>433</v>
      </c>
      <c r="B1620" s="83">
        <v>2024</v>
      </c>
      <c r="C1620" s="83" t="s">
        <v>431</v>
      </c>
      <c r="D1620" s="83" t="s">
        <v>297</v>
      </c>
      <c r="E1620" s="83">
        <v>0</v>
      </c>
      <c r="F1620" s="83">
        <v>0</v>
      </c>
      <c r="G1620" s="83">
        <v>0</v>
      </c>
      <c r="H1620" s="83">
        <v>596</v>
      </c>
      <c r="I1620" s="83">
        <v>18.8</v>
      </c>
      <c r="J1620" s="83">
        <v>0</v>
      </c>
      <c r="K1620" s="83">
        <v>0</v>
      </c>
      <c r="L1620" s="83">
        <v>90.817141552987707</v>
      </c>
      <c r="M1620" s="83">
        <v>27.0363636363636</v>
      </c>
      <c r="N1620" s="83">
        <v>0</v>
      </c>
      <c r="O1620" s="83">
        <v>0</v>
      </c>
      <c r="P1620" s="83">
        <v>60</v>
      </c>
      <c r="Q1620" s="83">
        <v>0</v>
      </c>
      <c r="R1620" s="83">
        <v>0</v>
      </c>
      <c r="S1620" s="83">
        <v>0</v>
      </c>
      <c r="T1620" s="83">
        <v>0</v>
      </c>
      <c r="U1620" s="83">
        <v>16.5</v>
      </c>
      <c r="V1620" s="83">
        <v>17936.0732223577</v>
      </c>
      <c r="W1620" s="83">
        <v>0</v>
      </c>
      <c r="X1620" s="83">
        <v>0</v>
      </c>
      <c r="Y1620" s="83">
        <v>0</v>
      </c>
      <c r="Z1620" s="83">
        <v>0</v>
      </c>
      <c r="AA1620" s="83">
        <v>36800.2325796</v>
      </c>
      <c r="AB1620" s="83">
        <v>680210.94524915598</v>
      </c>
      <c r="AC1620" s="83">
        <v>52209.599999999999</v>
      </c>
      <c r="AD1620" s="83">
        <v>0</v>
      </c>
      <c r="AE1620" s="83">
        <v>0</v>
      </c>
      <c r="AF1620" s="83">
        <v>0</v>
      </c>
      <c r="AG1620" s="83">
        <v>0</v>
      </c>
      <c r="AH1620" s="83">
        <v>0</v>
      </c>
      <c r="AI1620" s="83">
        <v>37920.739606544201</v>
      </c>
      <c r="AJ1620" s="83">
        <v>0</v>
      </c>
      <c r="AK1620" s="83">
        <v>0</v>
      </c>
      <c r="AL1620" s="83">
        <v>0</v>
      </c>
      <c r="AM1620" s="83">
        <v>0</v>
      </c>
      <c r="AN1620" s="83">
        <v>825077.59065765794</v>
      </c>
      <c r="AO1620" s="83">
        <v>0.28365857725372301</v>
      </c>
      <c r="AP1620" s="83">
        <v>343.79624469938898</v>
      </c>
    </row>
    <row r="1621" spans="1:42" x14ac:dyDescent="0.2">
      <c r="A1621" s="83" t="s">
        <v>433</v>
      </c>
      <c r="B1621" s="83">
        <v>2026</v>
      </c>
      <c r="C1621" s="83" t="s">
        <v>431</v>
      </c>
      <c r="D1621" s="83" t="s">
        <v>297</v>
      </c>
      <c r="E1621" s="83">
        <v>0</v>
      </c>
      <c r="F1621" s="83">
        <v>0</v>
      </c>
      <c r="G1621" s="83">
        <v>0</v>
      </c>
      <c r="H1621" s="83">
        <v>596</v>
      </c>
      <c r="I1621" s="83">
        <v>18.8</v>
      </c>
      <c r="J1621" s="83">
        <v>0</v>
      </c>
      <c r="K1621" s="83">
        <v>0</v>
      </c>
      <c r="L1621" s="83">
        <v>90.817141552987707</v>
      </c>
      <c r="M1621" s="83">
        <v>40.556363636363599</v>
      </c>
      <c r="N1621" s="83">
        <v>0</v>
      </c>
      <c r="O1621" s="83">
        <v>0</v>
      </c>
      <c r="P1621" s="83">
        <v>60</v>
      </c>
      <c r="Q1621" s="83">
        <v>0</v>
      </c>
      <c r="R1621" s="83">
        <v>0</v>
      </c>
      <c r="S1621" s="83">
        <v>0</v>
      </c>
      <c r="T1621" s="83">
        <v>0</v>
      </c>
      <c r="U1621" s="83">
        <v>16.5</v>
      </c>
      <c r="V1621" s="83">
        <v>32760</v>
      </c>
      <c r="W1621" s="83">
        <v>0</v>
      </c>
      <c r="X1621" s="83">
        <v>0</v>
      </c>
      <c r="Y1621" s="83">
        <v>0</v>
      </c>
      <c r="Z1621" s="83">
        <v>0</v>
      </c>
      <c r="AA1621" s="83">
        <v>55202.823666479999</v>
      </c>
      <c r="AB1621" s="83">
        <v>680210.94524915598</v>
      </c>
      <c r="AC1621" s="83">
        <v>52209.599999999999</v>
      </c>
      <c r="AD1621" s="83">
        <v>0</v>
      </c>
      <c r="AE1621" s="83">
        <v>0</v>
      </c>
      <c r="AF1621" s="83">
        <v>0</v>
      </c>
      <c r="AG1621" s="83">
        <v>0</v>
      </c>
      <c r="AH1621" s="83">
        <v>0</v>
      </c>
      <c r="AI1621" s="83">
        <v>37390.943268183997</v>
      </c>
      <c r="AJ1621" s="83">
        <v>0</v>
      </c>
      <c r="AK1621" s="83">
        <v>0</v>
      </c>
      <c r="AL1621" s="83">
        <v>0</v>
      </c>
      <c r="AM1621" s="83">
        <v>0</v>
      </c>
      <c r="AN1621" s="83">
        <v>857774.31218381994</v>
      </c>
      <c r="AO1621" s="83">
        <v>0.28365857725372301</v>
      </c>
      <c r="AP1621" s="83">
        <v>330.69138726193898</v>
      </c>
    </row>
    <row r="1622" spans="1:42" x14ac:dyDescent="0.2">
      <c r="A1622" s="83" t="s">
        <v>433</v>
      </c>
      <c r="B1622" s="83">
        <v>2028</v>
      </c>
      <c r="C1622" s="83" t="s">
        <v>431</v>
      </c>
      <c r="D1622" s="83" t="s">
        <v>297</v>
      </c>
      <c r="E1622" s="83">
        <v>0</v>
      </c>
      <c r="F1622" s="83">
        <v>0</v>
      </c>
      <c r="G1622" s="83">
        <v>0</v>
      </c>
      <c r="H1622" s="83">
        <v>596</v>
      </c>
      <c r="I1622" s="83">
        <v>82.682021516390506</v>
      </c>
      <c r="J1622" s="83">
        <v>0</v>
      </c>
      <c r="K1622" s="83">
        <v>0</v>
      </c>
      <c r="L1622" s="83">
        <v>90.817141552987707</v>
      </c>
      <c r="M1622" s="83">
        <v>61.687272727272699</v>
      </c>
      <c r="N1622" s="83">
        <v>0</v>
      </c>
      <c r="O1622" s="83">
        <v>0</v>
      </c>
      <c r="P1622" s="83">
        <v>68.321980588461201</v>
      </c>
      <c r="Q1622" s="83">
        <v>0</v>
      </c>
      <c r="R1622" s="83">
        <v>0</v>
      </c>
      <c r="S1622" s="83">
        <v>0</v>
      </c>
      <c r="T1622" s="83">
        <v>0</v>
      </c>
      <c r="U1622" s="83">
        <v>16.5</v>
      </c>
      <c r="V1622" s="83">
        <v>66495.410473656797</v>
      </c>
      <c r="W1622" s="83">
        <v>0</v>
      </c>
      <c r="X1622" s="83">
        <v>0</v>
      </c>
      <c r="Y1622" s="83">
        <v>0</v>
      </c>
      <c r="Z1622" s="83">
        <v>0</v>
      </c>
      <c r="AA1622" s="83">
        <v>83964.915330239994</v>
      </c>
      <c r="AB1622" s="83">
        <v>680210.94524915598</v>
      </c>
      <c r="AC1622" s="83">
        <v>52209.599999999999</v>
      </c>
      <c r="AD1622" s="83">
        <v>0</v>
      </c>
      <c r="AE1622" s="83">
        <v>0</v>
      </c>
      <c r="AF1622" s="83">
        <v>0</v>
      </c>
      <c r="AG1622" s="83">
        <v>0</v>
      </c>
      <c r="AH1622" s="83">
        <v>0</v>
      </c>
      <c r="AI1622" s="83">
        <v>163952.160240764</v>
      </c>
      <c r="AJ1622" s="83">
        <v>0</v>
      </c>
      <c r="AK1622" s="83">
        <v>0</v>
      </c>
      <c r="AL1622" s="83">
        <v>0</v>
      </c>
      <c r="AM1622" s="83">
        <v>0</v>
      </c>
      <c r="AN1622" s="83">
        <v>1046833.03129381</v>
      </c>
      <c r="AO1622" s="83">
        <v>0.28365857725372301</v>
      </c>
      <c r="AP1622" s="83">
        <v>270.96830991580299</v>
      </c>
    </row>
    <row r="1623" spans="1:42" x14ac:dyDescent="0.2">
      <c r="A1623" s="83" t="s">
        <v>433</v>
      </c>
      <c r="B1623" s="83">
        <v>2030</v>
      </c>
      <c r="C1623" s="83" t="s">
        <v>431</v>
      </c>
      <c r="D1623" s="83" t="s">
        <v>297</v>
      </c>
      <c r="E1623" s="83">
        <v>0</v>
      </c>
      <c r="F1623" s="83">
        <v>0</v>
      </c>
      <c r="G1623" s="83">
        <v>0</v>
      </c>
      <c r="H1623" s="83">
        <v>596</v>
      </c>
      <c r="I1623" s="83">
        <v>127.597468378608</v>
      </c>
      <c r="J1623" s="83">
        <v>0</v>
      </c>
      <c r="K1623" s="83">
        <v>0</v>
      </c>
      <c r="L1623" s="83">
        <v>90.817141552987707</v>
      </c>
      <c r="M1623" s="83">
        <v>95.01</v>
      </c>
      <c r="N1623" s="83">
        <v>0</v>
      </c>
      <c r="O1623" s="83">
        <v>0</v>
      </c>
      <c r="P1623" s="83">
        <v>34.548820366673297</v>
      </c>
      <c r="Q1623" s="83">
        <v>0</v>
      </c>
      <c r="R1623" s="83">
        <v>0</v>
      </c>
      <c r="S1623" s="83">
        <v>0</v>
      </c>
      <c r="T1623" s="83">
        <v>0</v>
      </c>
      <c r="U1623" s="83">
        <v>16.5</v>
      </c>
      <c r="V1623" s="83">
        <v>46032.424559628897</v>
      </c>
      <c r="W1623" s="83">
        <v>0</v>
      </c>
      <c r="X1623" s="83">
        <v>0</v>
      </c>
      <c r="Y1623" s="83">
        <v>0</v>
      </c>
      <c r="Z1623" s="83">
        <v>0</v>
      </c>
      <c r="AA1623" s="83">
        <v>129321.75881394</v>
      </c>
      <c r="AB1623" s="83">
        <v>680210.94524915598</v>
      </c>
      <c r="AC1623" s="83">
        <v>52209.599999999999</v>
      </c>
      <c r="AD1623" s="83">
        <v>0</v>
      </c>
      <c r="AE1623" s="83">
        <v>0</v>
      </c>
      <c r="AF1623" s="83">
        <v>0</v>
      </c>
      <c r="AG1623" s="83">
        <v>0</v>
      </c>
      <c r="AH1623" s="83">
        <v>0</v>
      </c>
      <c r="AI1623" s="83">
        <v>267044.90517785598</v>
      </c>
      <c r="AJ1623" s="83">
        <v>0</v>
      </c>
      <c r="AK1623" s="83">
        <v>0</v>
      </c>
      <c r="AL1623" s="83">
        <v>0</v>
      </c>
      <c r="AM1623" s="83">
        <v>0</v>
      </c>
      <c r="AN1623" s="83">
        <v>1174819.6338005799</v>
      </c>
      <c r="AO1623" s="83">
        <v>0.28365857725372301</v>
      </c>
      <c r="AP1623" s="83">
        <v>241.44861823263699</v>
      </c>
    </row>
    <row r="1624" spans="1:42" x14ac:dyDescent="0.2">
      <c r="A1624" s="83" t="s">
        <v>433</v>
      </c>
      <c r="B1624" s="83">
        <v>2032</v>
      </c>
      <c r="C1624" s="83" t="s">
        <v>431</v>
      </c>
      <c r="D1624" s="83" t="s">
        <v>297</v>
      </c>
      <c r="E1624" s="83">
        <v>0</v>
      </c>
      <c r="F1624" s="83">
        <v>0</v>
      </c>
      <c r="G1624" s="83">
        <v>0</v>
      </c>
      <c r="H1624" s="83">
        <v>596</v>
      </c>
      <c r="I1624" s="83">
        <v>127.597468378608</v>
      </c>
      <c r="J1624" s="83">
        <v>0</v>
      </c>
      <c r="K1624" s="83">
        <v>0</v>
      </c>
      <c r="L1624" s="83">
        <v>2975.5274039935998</v>
      </c>
      <c r="M1624" s="83">
        <v>140.933636363636</v>
      </c>
      <c r="N1624" s="83">
        <v>0</v>
      </c>
      <c r="O1624" s="83">
        <v>0</v>
      </c>
      <c r="P1624" s="83">
        <v>14.548820366673301</v>
      </c>
      <c r="Q1624" s="83">
        <v>0</v>
      </c>
      <c r="R1624" s="83">
        <v>0</v>
      </c>
      <c r="S1624" s="83">
        <v>0</v>
      </c>
      <c r="T1624" s="83">
        <v>0</v>
      </c>
      <c r="U1624" s="83">
        <v>16.5</v>
      </c>
      <c r="V1624" s="83">
        <v>21241.277735342999</v>
      </c>
      <c r="W1624" s="83">
        <v>0</v>
      </c>
      <c r="X1624" s="83">
        <v>0</v>
      </c>
      <c r="Y1624" s="83">
        <v>0</v>
      </c>
      <c r="Z1624" s="83">
        <v>0</v>
      </c>
      <c r="AA1624" s="83">
        <v>191830.18346058001</v>
      </c>
      <c r="AB1624" s="83">
        <v>22286390.801061999</v>
      </c>
      <c r="AC1624" s="83">
        <v>52209.599999999999</v>
      </c>
      <c r="AD1624" s="83">
        <v>0</v>
      </c>
      <c r="AE1624" s="83">
        <v>0</v>
      </c>
      <c r="AF1624" s="83">
        <v>0</v>
      </c>
      <c r="AG1624" s="83">
        <v>0</v>
      </c>
      <c r="AH1624" s="83">
        <v>0</v>
      </c>
      <c r="AI1624" s="83">
        <v>277465.96134789003</v>
      </c>
      <c r="AJ1624" s="83">
        <v>0</v>
      </c>
      <c r="AK1624" s="83">
        <v>0</v>
      </c>
      <c r="AL1624" s="83">
        <v>0</v>
      </c>
      <c r="AM1624" s="83">
        <v>0</v>
      </c>
      <c r="AN1624" s="83">
        <v>22829137.823605798</v>
      </c>
      <c r="AO1624" s="83">
        <v>8.0208315836203106</v>
      </c>
      <c r="AP1624" s="83">
        <v>351.34185292475502</v>
      </c>
    </row>
    <row r="1625" spans="1:42" x14ac:dyDescent="0.2">
      <c r="A1625" s="83" t="s">
        <v>433</v>
      </c>
      <c r="B1625" s="83">
        <v>2034</v>
      </c>
      <c r="C1625" s="83" t="s">
        <v>431</v>
      </c>
      <c r="D1625" s="83" t="s">
        <v>297</v>
      </c>
      <c r="E1625" s="83">
        <v>0</v>
      </c>
      <c r="F1625" s="83">
        <v>0</v>
      </c>
      <c r="G1625" s="83">
        <v>0</v>
      </c>
      <c r="H1625" s="83">
        <v>596</v>
      </c>
      <c r="I1625" s="83">
        <v>127.597468378608</v>
      </c>
      <c r="J1625" s="83">
        <v>0</v>
      </c>
      <c r="K1625" s="83">
        <v>0</v>
      </c>
      <c r="L1625" s="83">
        <v>4811.4581247861997</v>
      </c>
      <c r="M1625" s="83">
        <v>198.77818181818199</v>
      </c>
      <c r="N1625" s="83">
        <v>0</v>
      </c>
      <c r="O1625" s="83">
        <v>0</v>
      </c>
      <c r="P1625" s="83">
        <v>14.548820366673301</v>
      </c>
      <c r="Q1625" s="83">
        <v>0</v>
      </c>
      <c r="R1625" s="83">
        <v>0</v>
      </c>
      <c r="S1625" s="83">
        <v>0</v>
      </c>
      <c r="T1625" s="83">
        <v>0</v>
      </c>
      <c r="U1625" s="83">
        <v>16.5</v>
      </c>
      <c r="V1625" s="83">
        <v>19694.540557385</v>
      </c>
      <c r="W1625" s="83">
        <v>0</v>
      </c>
      <c r="X1625" s="83">
        <v>0</v>
      </c>
      <c r="Y1625" s="83">
        <v>0</v>
      </c>
      <c r="Z1625" s="83">
        <v>0</v>
      </c>
      <c r="AA1625" s="83">
        <v>270564.61516223999</v>
      </c>
      <c r="AB1625" s="83">
        <v>36037320.963003598</v>
      </c>
      <c r="AC1625" s="83">
        <v>52209.599999999999</v>
      </c>
      <c r="AD1625" s="83">
        <v>0</v>
      </c>
      <c r="AE1625" s="83">
        <v>0</v>
      </c>
      <c r="AF1625" s="83">
        <v>0</v>
      </c>
      <c r="AG1625" s="83">
        <v>0</v>
      </c>
      <c r="AH1625" s="83">
        <v>0</v>
      </c>
      <c r="AI1625" s="83">
        <v>273594.011679572</v>
      </c>
      <c r="AJ1625" s="83">
        <v>0</v>
      </c>
      <c r="AK1625" s="83">
        <v>0</v>
      </c>
      <c r="AL1625" s="83">
        <v>0</v>
      </c>
      <c r="AM1625" s="83">
        <v>0</v>
      </c>
      <c r="AN1625" s="83">
        <v>36653383.730402797</v>
      </c>
      <c r="AO1625" s="83">
        <v>12.9450396746116</v>
      </c>
      <c r="AP1625" s="83">
        <v>353.17447823716401</v>
      </c>
    </row>
    <row r="1626" spans="1:42" x14ac:dyDescent="0.2">
      <c r="A1626" s="83" t="s">
        <v>433</v>
      </c>
      <c r="B1626" s="83">
        <v>2036</v>
      </c>
      <c r="C1626" s="83" t="s">
        <v>431</v>
      </c>
      <c r="D1626" s="83" t="s">
        <v>297</v>
      </c>
      <c r="E1626" s="83">
        <v>0</v>
      </c>
      <c r="F1626" s="83">
        <v>0</v>
      </c>
      <c r="G1626" s="83">
        <v>0</v>
      </c>
      <c r="H1626" s="83">
        <v>596</v>
      </c>
      <c r="I1626" s="83">
        <v>127.597468378608</v>
      </c>
      <c r="J1626" s="83">
        <v>0</v>
      </c>
      <c r="K1626" s="83">
        <v>0</v>
      </c>
      <c r="L1626" s="83">
        <v>4933.8481119277703</v>
      </c>
      <c r="M1626" s="83">
        <v>265.78545454545502</v>
      </c>
      <c r="N1626" s="83">
        <v>0</v>
      </c>
      <c r="O1626" s="83">
        <v>0</v>
      </c>
      <c r="P1626" s="83">
        <v>14.892406417491101</v>
      </c>
      <c r="Q1626" s="83">
        <v>0</v>
      </c>
      <c r="R1626" s="83">
        <v>0</v>
      </c>
      <c r="S1626" s="83">
        <v>0</v>
      </c>
      <c r="T1626" s="83">
        <v>0</v>
      </c>
      <c r="U1626" s="83">
        <v>16.5</v>
      </c>
      <c r="V1626" s="83">
        <v>14493.9701161906</v>
      </c>
      <c r="W1626" s="83">
        <v>0</v>
      </c>
      <c r="X1626" s="83">
        <v>0</v>
      </c>
      <c r="Y1626" s="83">
        <v>0</v>
      </c>
      <c r="Z1626" s="83">
        <v>0</v>
      </c>
      <c r="AA1626" s="83">
        <v>361770.78674856003</v>
      </c>
      <c r="AB1626" s="83">
        <v>36954009.238135397</v>
      </c>
      <c r="AC1626" s="83">
        <v>52209.599999999999</v>
      </c>
      <c r="AD1626" s="83">
        <v>0</v>
      </c>
      <c r="AE1626" s="83">
        <v>0</v>
      </c>
      <c r="AF1626" s="83">
        <v>0</v>
      </c>
      <c r="AG1626" s="83">
        <v>0</v>
      </c>
      <c r="AH1626" s="83">
        <v>0</v>
      </c>
      <c r="AI1626" s="83">
        <v>269785.47061499202</v>
      </c>
      <c r="AJ1626" s="83">
        <v>0</v>
      </c>
      <c r="AK1626" s="83">
        <v>0</v>
      </c>
      <c r="AL1626" s="83">
        <v>0</v>
      </c>
      <c r="AM1626" s="83">
        <v>0</v>
      </c>
      <c r="AN1626" s="83">
        <v>37652269.0656152</v>
      </c>
      <c r="AO1626" s="83">
        <v>13.2733057459363</v>
      </c>
      <c r="AP1626" s="83">
        <v>352.52339567651001</v>
      </c>
    </row>
    <row r="1627" spans="1:42" x14ac:dyDescent="0.2">
      <c r="A1627" s="83" t="s">
        <v>433</v>
      </c>
      <c r="B1627" s="83">
        <v>2038</v>
      </c>
      <c r="C1627" s="83" t="s">
        <v>431</v>
      </c>
      <c r="D1627" s="83" t="s">
        <v>297</v>
      </c>
      <c r="E1627" s="83">
        <v>0</v>
      </c>
      <c r="F1627" s="83">
        <v>0</v>
      </c>
      <c r="G1627" s="83">
        <v>0</v>
      </c>
      <c r="H1627" s="83">
        <v>596</v>
      </c>
      <c r="I1627" s="83">
        <v>127.597468378608</v>
      </c>
      <c r="J1627" s="83">
        <v>0</v>
      </c>
      <c r="K1627" s="83">
        <v>0</v>
      </c>
      <c r="L1627" s="83">
        <v>5865.5114335825101</v>
      </c>
      <c r="M1627" s="83">
        <v>338.451818181818</v>
      </c>
      <c r="N1627" s="83">
        <v>0</v>
      </c>
      <c r="O1627" s="83">
        <v>0</v>
      </c>
      <c r="P1627" s="83">
        <v>14.892406417491101</v>
      </c>
      <c r="Q1627" s="83">
        <v>0</v>
      </c>
      <c r="R1627" s="83">
        <v>0</v>
      </c>
      <c r="S1627" s="83">
        <v>0</v>
      </c>
      <c r="T1627" s="83">
        <v>0</v>
      </c>
      <c r="U1627" s="83">
        <v>16.5</v>
      </c>
      <c r="V1627" s="83">
        <v>13250.0807561436</v>
      </c>
      <c r="W1627" s="83">
        <v>0</v>
      </c>
      <c r="X1627" s="83">
        <v>0</v>
      </c>
      <c r="Y1627" s="83">
        <v>0</v>
      </c>
      <c r="Z1627" s="83">
        <v>0</v>
      </c>
      <c r="AA1627" s="83">
        <v>460679.76424638001</v>
      </c>
      <c r="AB1627" s="83">
        <v>43932070.624343902</v>
      </c>
      <c r="AC1627" s="83">
        <v>52209.599999999999</v>
      </c>
      <c r="AD1627" s="83">
        <v>0</v>
      </c>
      <c r="AE1627" s="83">
        <v>0</v>
      </c>
      <c r="AF1627" s="83">
        <v>0</v>
      </c>
      <c r="AG1627" s="83">
        <v>0</v>
      </c>
      <c r="AH1627" s="83">
        <v>0</v>
      </c>
      <c r="AI1627" s="83">
        <v>266026.98097374599</v>
      </c>
      <c r="AJ1627" s="83">
        <v>0</v>
      </c>
      <c r="AK1627" s="83">
        <v>0</v>
      </c>
      <c r="AL1627" s="83">
        <v>0</v>
      </c>
      <c r="AM1627" s="83">
        <v>0</v>
      </c>
      <c r="AN1627" s="83">
        <v>44724237.050320201</v>
      </c>
      <c r="AO1627" s="83">
        <v>15.772149528337501</v>
      </c>
      <c r="AP1627" s="83">
        <v>352.65329424383202</v>
      </c>
    </row>
    <row r="1628" spans="1:42" x14ac:dyDescent="0.2">
      <c r="A1628" s="83" t="s">
        <v>433</v>
      </c>
      <c r="B1628" s="83">
        <v>2040</v>
      </c>
      <c r="C1628" s="83" t="s">
        <v>431</v>
      </c>
      <c r="D1628" s="83" t="s">
        <v>297</v>
      </c>
      <c r="E1628" s="83">
        <v>0</v>
      </c>
      <c r="F1628" s="83">
        <v>0</v>
      </c>
      <c r="G1628" s="83">
        <v>0</v>
      </c>
      <c r="H1628" s="83">
        <v>596</v>
      </c>
      <c r="I1628" s="83">
        <v>126.497468378607</v>
      </c>
      <c r="J1628" s="83">
        <v>0</v>
      </c>
      <c r="K1628" s="83">
        <v>0</v>
      </c>
      <c r="L1628" s="83">
        <v>6018.0705459362598</v>
      </c>
      <c r="M1628" s="83">
        <v>412.91545454545502</v>
      </c>
      <c r="N1628" s="83">
        <v>0</v>
      </c>
      <c r="O1628" s="83">
        <v>0</v>
      </c>
      <c r="P1628" s="83">
        <v>15.6346689174911</v>
      </c>
      <c r="Q1628" s="83">
        <v>0</v>
      </c>
      <c r="R1628" s="83">
        <v>0</v>
      </c>
      <c r="S1628" s="83">
        <v>0</v>
      </c>
      <c r="T1628" s="83">
        <v>0</v>
      </c>
      <c r="U1628" s="83">
        <v>0</v>
      </c>
      <c r="V1628" s="83">
        <v>8075.1595360471802</v>
      </c>
      <c r="W1628" s="83">
        <v>0</v>
      </c>
      <c r="X1628" s="83">
        <v>0</v>
      </c>
      <c r="Y1628" s="83">
        <v>0</v>
      </c>
      <c r="Z1628" s="83">
        <v>0</v>
      </c>
      <c r="AA1628" s="83">
        <v>562035.07865777996</v>
      </c>
      <c r="AB1628" s="83">
        <v>45074722.509725802</v>
      </c>
      <c r="AC1628" s="83">
        <v>52209.599999999999</v>
      </c>
      <c r="AD1628" s="83">
        <v>0</v>
      </c>
      <c r="AE1628" s="83">
        <v>0</v>
      </c>
      <c r="AF1628" s="83">
        <v>0</v>
      </c>
      <c r="AG1628" s="83">
        <v>0</v>
      </c>
      <c r="AH1628" s="83">
        <v>0</v>
      </c>
      <c r="AI1628" s="83">
        <v>260405.004976211</v>
      </c>
      <c r="AJ1628" s="83">
        <v>0</v>
      </c>
      <c r="AK1628" s="83">
        <v>0</v>
      </c>
      <c r="AL1628" s="83">
        <v>0</v>
      </c>
      <c r="AM1628" s="83">
        <v>0</v>
      </c>
      <c r="AN1628" s="83">
        <v>45957447.352895796</v>
      </c>
      <c r="AO1628" s="83">
        <v>16.181333168492799</v>
      </c>
      <c r="AP1628" s="83">
        <v>352.09381940298698</v>
      </c>
    </row>
    <row r="1629" spans="1:42" x14ac:dyDescent="0.2">
      <c r="A1629" s="83" t="s">
        <v>433</v>
      </c>
      <c r="B1629" s="83">
        <v>2042</v>
      </c>
      <c r="C1629" s="83" t="s">
        <v>431</v>
      </c>
      <c r="D1629" s="83" t="s">
        <v>297</v>
      </c>
      <c r="E1629" s="83">
        <v>0</v>
      </c>
      <c r="F1629" s="83">
        <v>0</v>
      </c>
      <c r="G1629" s="83">
        <v>0</v>
      </c>
      <c r="H1629" s="83">
        <v>596</v>
      </c>
      <c r="I1629" s="83">
        <v>124.997468378607</v>
      </c>
      <c r="J1629" s="83">
        <v>0</v>
      </c>
      <c r="K1629" s="83">
        <v>0</v>
      </c>
      <c r="L1629" s="83">
        <v>6073.4418118273097</v>
      </c>
      <c r="M1629" s="83">
        <v>430.04272727272598</v>
      </c>
      <c r="N1629" s="83">
        <v>0</v>
      </c>
      <c r="O1629" s="83">
        <v>0</v>
      </c>
      <c r="P1629" s="83">
        <v>15.9821247255719</v>
      </c>
      <c r="Q1629" s="83">
        <v>0</v>
      </c>
      <c r="R1629" s="83">
        <v>0</v>
      </c>
      <c r="S1629" s="83">
        <v>0</v>
      </c>
      <c r="T1629" s="83">
        <v>0</v>
      </c>
      <c r="U1629" s="83">
        <v>0</v>
      </c>
      <c r="V1629" s="83">
        <v>6518.7173658572101</v>
      </c>
      <c r="W1629" s="83">
        <v>0</v>
      </c>
      <c r="X1629" s="83">
        <v>0</v>
      </c>
      <c r="Y1629" s="83">
        <v>0</v>
      </c>
      <c r="Z1629" s="83">
        <v>0</v>
      </c>
      <c r="AA1629" s="83">
        <v>585347.66715137998</v>
      </c>
      <c r="AB1629" s="83">
        <v>45489447.532638103</v>
      </c>
      <c r="AC1629" s="83">
        <v>52209.599999999999</v>
      </c>
      <c r="AD1629" s="83">
        <v>0</v>
      </c>
      <c r="AE1629" s="83">
        <v>0</v>
      </c>
      <c r="AF1629" s="83">
        <v>0</v>
      </c>
      <c r="AG1629" s="83">
        <v>0</v>
      </c>
      <c r="AH1629" s="83">
        <v>0</v>
      </c>
      <c r="AI1629" s="83">
        <v>254157.74530308601</v>
      </c>
      <c r="AJ1629" s="83">
        <v>0</v>
      </c>
      <c r="AK1629" s="83">
        <v>0</v>
      </c>
      <c r="AL1629" s="83">
        <v>0</v>
      </c>
      <c r="AM1629" s="83">
        <v>0</v>
      </c>
      <c r="AN1629" s="83">
        <v>46387681.262458503</v>
      </c>
      <c r="AO1629" s="83">
        <v>16.3298461991977</v>
      </c>
      <c r="AP1629" s="83">
        <v>352.029800903487</v>
      </c>
    </row>
    <row r="1630" spans="1:42" x14ac:dyDescent="0.2">
      <c r="A1630" s="83" t="s">
        <v>433</v>
      </c>
      <c r="B1630" s="83">
        <v>2044</v>
      </c>
      <c r="C1630" s="83" t="s">
        <v>431</v>
      </c>
      <c r="D1630" s="83" t="s">
        <v>297</v>
      </c>
      <c r="E1630" s="83">
        <v>0</v>
      </c>
      <c r="F1630" s="83">
        <v>0</v>
      </c>
      <c r="G1630" s="83">
        <v>0</v>
      </c>
      <c r="H1630" s="83">
        <v>596</v>
      </c>
      <c r="I1630" s="83">
        <v>123.19746837860799</v>
      </c>
      <c r="J1630" s="83">
        <v>0</v>
      </c>
      <c r="K1630" s="83">
        <v>0</v>
      </c>
      <c r="L1630" s="83">
        <v>6221.9158217906997</v>
      </c>
      <c r="M1630" s="83">
        <v>446.41818181818201</v>
      </c>
      <c r="N1630" s="83">
        <v>0</v>
      </c>
      <c r="O1630" s="83">
        <v>0</v>
      </c>
      <c r="P1630" s="83">
        <v>7.9825931167025104</v>
      </c>
      <c r="Q1630" s="83">
        <v>0</v>
      </c>
      <c r="R1630" s="83">
        <v>0</v>
      </c>
      <c r="S1630" s="83">
        <v>0</v>
      </c>
      <c r="T1630" s="83">
        <v>0</v>
      </c>
      <c r="U1630" s="83">
        <v>0</v>
      </c>
      <c r="V1630" s="83">
        <v>3293.97202764858</v>
      </c>
      <c r="W1630" s="83">
        <v>0</v>
      </c>
      <c r="X1630" s="83">
        <v>0</v>
      </c>
      <c r="Y1630" s="83">
        <v>0</v>
      </c>
      <c r="Z1630" s="83">
        <v>0</v>
      </c>
      <c r="AA1630" s="83">
        <v>607636.92705239996</v>
      </c>
      <c r="AB1630" s="83">
        <v>46601502.425966799</v>
      </c>
      <c r="AC1630" s="83">
        <v>52209.599999999999</v>
      </c>
      <c r="AD1630" s="83">
        <v>0</v>
      </c>
      <c r="AE1630" s="83">
        <v>0</v>
      </c>
      <c r="AF1630" s="83">
        <v>0</v>
      </c>
      <c r="AG1630" s="83">
        <v>0</v>
      </c>
      <c r="AH1630" s="83">
        <v>0</v>
      </c>
      <c r="AI1630" s="83">
        <v>247486.516597993</v>
      </c>
      <c r="AJ1630" s="83">
        <v>0</v>
      </c>
      <c r="AK1630" s="83">
        <v>0</v>
      </c>
      <c r="AL1630" s="83">
        <v>0</v>
      </c>
      <c r="AM1630" s="83">
        <v>0</v>
      </c>
      <c r="AN1630" s="83">
        <v>47512129.4416449</v>
      </c>
      <c r="AO1630" s="83">
        <v>16.728073056498602</v>
      </c>
      <c r="AP1630" s="83">
        <v>352.08005309558598</v>
      </c>
    </row>
    <row r="1631" spans="1:42" x14ac:dyDescent="0.2">
      <c r="A1631" s="83" t="s">
        <v>433</v>
      </c>
      <c r="B1631" s="83">
        <v>2046</v>
      </c>
      <c r="C1631" s="83" t="s">
        <v>431</v>
      </c>
      <c r="D1631" s="83" t="s">
        <v>297</v>
      </c>
      <c r="E1631" s="83">
        <v>0</v>
      </c>
      <c r="F1631" s="83">
        <v>0</v>
      </c>
      <c r="G1631" s="83">
        <v>0</v>
      </c>
      <c r="H1631" s="83">
        <v>419</v>
      </c>
      <c r="I1631" s="83">
        <v>123.19746837860799</v>
      </c>
      <c r="J1631" s="83">
        <v>0</v>
      </c>
      <c r="K1631" s="83">
        <v>0</v>
      </c>
      <c r="L1631" s="83">
        <v>6337.96484894694</v>
      </c>
      <c r="M1631" s="83">
        <v>463.588181818181</v>
      </c>
      <c r="N1631" s="83">
        <v>0</v>
      </c>
      <c r="O1631" s="83">
        <v>0</v>
      </c>
      <c r="P1631" s="83">
        <v>2.3254658384904601</v>
      </c>
      <c r="Q1631" s="83">
        <v>0</v>
      </c>
      <c r="R1631" s="83">
        <v>0</v>
      </c>
      <c r="S1631" s="83">
        <v>0</v>
      </c>
      <c r="T1631" s="83">
        <v>0</v>
      </c>
      <c r="U1631" s="83">
        <v>0</v>
      </c>
      <c r="V1631" s="83">
        <v>405.075999999999</v>
      </c>
      <c r="W1631" s="83">
        <v>0</v>
      </c>
      <c r="X1631" s="83">
        <v>0</v>
      </c>
      <c r="Y1631" s="83">
        <v>0</v>
      </c>
      <c r="Z1631" s="83">
        <v>0</v>
      </c>
      <c r="AA1631" s="83">
        <v>631007.67327737994</v>
      </c>
      <c r="AB1631" s="83">
        <v>45998309.688390397</v>
      </c>
      <c r="AC1631" s="83">
        <v>36704.400000000001</v>
      </c>
      <c r="AD1631" s="83">
        <v>0</v>
      </c>
      <c r="AE1631" s="83">
        <v>0</v>
      </c>
      <c r="AF1631" s="83">
        <v>0</v>
      </c>
      <c r="AG1631" s="83">
        <v>0</v>
      </c>
      <c r="AH1631" s="83">
        <v>0</v>
      </c>
      <c r="AI1631" s="83">
        <v>244033.10712514599</v>
      </c>
      <c r="AJ1631" s="83">
        <v>0</v>
      </c>
      <c r="AK1631" s="83">
        <v>0</v>
      </c>
      <c r="AL1631" s="83">
        <v>0</v>
      </c>
      <c r="AM1631" s="83">
        <v>0</v>
      </c>
      <c r="AN1631" s="83">
        <v>46910459.944793001</v>
      </c>
      <c r="AO1631" s="83">
        <v>16.5003540080526</v>
      </c>
      <c r="AP1631" s="83">
        <v>351.74146720094302</v>
      </c>
    </row>
    <row r="1632" spans="1:42" x14ac:dyDescent="0.2">
      <c r="A1632" s="83" t="s">
        <v>433</v>
      </c>
      <c r="B1632" s="83">
        <v>2048</v>
      </c>
      <c r="C1632" s="83" t="s">
        <v>431</v>
      </c>
      <c r="D1632" s="83" t="s">
        <v>297</v>
      </c>
      <c r="E1632" s="83">
        <v>0</v>
      </c>
      <c r="F1632" s="83">
        <v>0</v>
      </c>
      <c r="G1632" s="83">
        <v>0</v>
      </c>
      <c r="H1632" s="83">
        <v>340</v>
      </c>
      <c r="I1632" s="83">
        <v>121.93149225491899</v>
      </c>
      <c r="J1632" s="83">
        <v>0.676745466332631</v>
      </c>
      <c r="K1632" s="83">
        <v>0</v>
      </c>
      <c r="L1632" s="83">
        <v>6337.96484894694</v>
      </c>
      <c r="M1632" s="83">
        <v>479.77</v>
      </c>
      <c r="N1632" s="83">
        <v>0</v>
      </c>
      <c r="O1632" s="83">
        <v>0</v>
      </c>
      <c r="P1632" s="83">
        <v>3.32296503392871</v>
      </c>
      <c r="Q1632" s="83">
        <v>0</v>
      </c>
      <c r="R1632" s="83">
        <v>0</v>
      </c>
      <c r="S1632" s="83">
        <v>0</v>
      </c>
      <c r="T1632" s="83">
        <v>0</v>
      </c>
      <c r="U1632" s="83">
        <v>0</v>
      </c>
      <c r="V1632" s="83">
        <v>1134.61469014872</v>
      </c>
      <c r="W1632" s="83">
        <v>0</v>
      </c>
      <c r="X1632" s="83">
        <v>0</v>
      </c>
      <c r="Y1632" s="83">
        <v>0</v>
      </c>
      <c r="Z1632" s="83">
        <v>0</v>
      </c>
      <c r="AA1632" s="83">
        <v>653033.36728938005</v>
      </c>
      <c r="AB1632" s="83">
        <v>41076286.847595297</v>
      </c>
      <c r="AC1632" s="83">
        <v>29784</v>
      </c>
      <c r="AD1632" s="83">
        <v>0</v>
      </c>
      <c r="AE1632" s="83">
        <v>0</v>
      </c>
      <c r="AF1632" s="83">
        <v>0</v>
      </c>
      <c r="AG1632" s="83">
        <v>0</v>
      </c>
      <c r="AH1632" s="83">
        <v>0</v>
      </c>
      <c r="AI1632" s="83">
        <v>238728.92285358001</v>
      </c>
      <c r="AJ1632" s="83">
        <v>0</v>
      </c>
      <c r="AK1632" s="83">
        <v>2561.0622265899601</v>
      </c>
      <c r="AL1632" s="83">
        <v>0</v>
      </c>
      <c r="AM1632" s="83">
        <v>0</v>
      </c>
      <c r="AN1632" s="83">
        <v>42001528.814654998</v>
      </c>
      <c r="AO1632" s="83">
        <v>14.7325485745239</v>
      </c>
      <c r="AP1632" s="83">
        <v>350.762198193686</v>
      </c>
    </row>
    <row r="1633" spans="1:42" x14ac:dyDescent="0.2">
      <c r="A1633" s="83" t="s">
        <v>433</v>
      </c>
      <c r="B1633" s="83">
        <v>2050</v>
      </c>
      <c r="C1633" s="83" t="s">
        <v>431</v>
      </c>
      <c r="D1633" s="83" t="s">
        <v>297</v>
      </c>
      <c r="E1633" s="83">
        <v>0</v>
      </c>
      <c r="F1633" s="83">
        <v>0</v>
      </c>
      <c r="G1633" s="83">
        <v>0</v>
      </c>
      <c r="H1633" s="83">
        <v>340</v>
      </c>
      <c r="I1633" s="83">
        <v>10081.637502093499</v>
      </c>
      <c r="J1633" s="83">
        <v>0.676745466332631</v>
      </c>
      <c r="K1633" s="83">
        <v>0</v>
      </c>
      <c r="L1633" s="83">
        <v>6337.96484894694</v>
      </c>
      <c r="M1633" s="83">
        <v>494.43909090909102</v>
      </c>
      <c r="N1633" s="83">
        <v>0</v>
      </c>
      <c r="O1633" s="83">
        <v>0</v>
      </c>
      <c r="P1633" s="83">
        <v>778.15947778371503</v>
      </c>
      <c r="Q1633" s="83">
        <v>0</v>
      </c>
      <c r="R1633" s="83">
        <v>0</v>
      </c>
      <c r="S1633" s="83">
        <v>0</v>
      </c>
      <c r="T1633" s="83">
        <v>0</v>
      </c>
      <c r="U1633" s="83">
        <v>0</v>
      </c>
      <c r="V1633" s="83">
        <v>980294.96541925205</v>
      </c>
      <c r="W1633" s="83">
        <v>0</v>
      </c>
      <c r="X1633" s="83">
        <v>0</v>
      </c>
      <c r="Y1633" s="83">
        <v>0</v>
      </c>
      <c r="Z1633" s="83">
        <v>0</v>
      </c>
      <c r="AA1633" s="83">
        <v>673000.03013082</v>
      </c>
      <c r="AB1633" s="83">
        <v>31915545.767667402</v>
      </c>
      <c r="AC1633" s="83">
        <v>29784</v>
      </c>
      <c r="AD1633" s="83">
        <v>0</v>
      </c>
      <c r="AE1633" s="83">
        <v>0</v>
      </c>
      <c r="AF1633" s="83">
        <v>0</v>
      </c>
      <c r="AG1633" s="83">
        <v>0</v>
      </c>
      <c r="AH1633" s="83">
        <v>0</v>
      </c>
      <c r="AI1633" s="83">
        <v>23030284.9083363</v>
      </c>
      <c r="AJ1633" s="83">
        <v>0</v>
      </c>
      <c r="AK1633" s="83">
        <v>2611.8249701435302</v>
      </c>
      <c r="AL1633" s="83">
        <v>0</v>
      </c>
      <c r="AM1633" s="83">
        <v>0</v>
      </c>
      <c r="AN1633" s="83">
        <v>56631521.496523902</v>
      </c>
      <c r="AO1633" s="83">
        <v>11.452087193801599</v>
      </c>
      <c r="AP1633" s="83">
        <v>202.22107566904401</v>
      </c>
    </row>
    <row r="1634" spans="1:42" x14ac:dyDescent="0.2">
      <c r="A1634" s="83" t="s">
        <v>434</v>
      </c>
      <c r="B1634" s="83">
        <v>2020</v>
      </c>
      <c r="C1634" s="83" t="s">
        <v>431</v>
      </c>
      <c r="D1634" s="83" t="s">
        <v>297</v>
      </c>
      <c r="E1634" s="83">
        <v>0</v>
      </c>
      <c r="F1634" s="83">
        <v>2325</v>
      </c>
      <c r="G1634" s="83">
        <v>0</v>
      </c>
      <c r="H1634" s="83">
        <v>1083</v>
      </c>
      <c r="I1634" s="83">
        <v>200</v>
      </c>
      <c r="J1634" s="83">
        <v>0</v>
      </c>
      <c r="K1634" s="83">
        <v>4.5</v>
      </c>
      <c r="L1634" s="83">
        <v>468</v>
      </c>
      <c r="M1634" s="83">
        <v>17.325454545454399</v>
      </c>
      <c r="N1634" s="83">
        <v>0</v>
      </c>
      <c r="O1634" s="83">
        <v>0</v>
      </c>
      <c r="P1634" s="83">
        <v>12</v>
      </c>
      <c r="Q1634" s="83">
        <v>0</v>
      </c>
      <c r="R1634" s="83">
        <v>0</v>
      </c>
      <c r="S1634" s="83">
        <v>0</v>
      </c>
      <c r="T1634" s="83">
        <v>1.94</v>
      </c>
      <c r="U1634" s="83">
        <v>168</v>
      </c>
      <c r="V1634" s="83">
        <v>26350.6563725132</v>
      </c>
      <c r="W1634" s="83">
        <v>20595.988799999999</v>
      </c>
      <c r="X1634" s="83">
        <v>0</v>
      </c>
      <c r="Y1634" s="83">
        <v>14225750.208000001</v>
      </c>
      <c r="Z1634" s="83">
        <v>0</v>
      </c>
      <c r="AA1634" s="83">
        <v>23205.637326299999</v>
      </c>
      <c r="AB1634" s="83">
        <v>3505271.3280000002</v>
      </c>
      <c r="AC1634" s="83">
        <v>94870.8</v>
      </c>
      <c r="AD1634" s="83">
        <v>0</v>
      </c>
      <c r="AE1634" s="83">
        <v>3280.2586224000001</v>
      </c>
      <c r="AF1634" s="83">
        <v>0</v>
      </c>
      <c r="AG1634" s="83">
        <v>0</v>
      </c>
      <c r="AH1634" s="83">
        <v>0</v>
      </c>
      <c r="AI1634" s="83">
        <v>368883.20962050598</v>
      </c>
      <c r="AJ1634" s="83">
        <v>0</v>
      </c>
      <c r="AK1634" s="83">
        <v>0</v>
      </c>
      <c r="AL1634" s="83">
        <v>0</v>
      </c>
      <c r="AM1634" s="83">
        <v>0</v>
      </c>
      <c r="AN1634" s="83">
        <v>18268208.086741701</v>
      </c>
      <c r="AO1634" s="83">
        <v>15.895236570049899</v>
      </c>
      <c r="AP1634" s="83">
        <v>870.10376138566005</v>
      </c>
    </row>
    <row r="1635" spans="1:42" x14ac:dyDescent="0.2">
      <c r="A1635" s="83" t="s">
        <v>434</v>
      </c>
      <c r="B1635" s="83">
        <v>2022</v>
      </c>
      <c r="C1635" s="83" t="s">
        <v>431</v>
      </c>
      <c r="D1635" s="83" t="s">
        <v>297</v>
      </c>
      <c r="E1635" s="83">
        <v>0</v>
      </c>
      <c r="F1635" s="83">
        <v>2325</v>
      </c>
      <c r="G1635" s="83">
        <v>0</v>
      </c>
      <c r="H1635" s="83">
        <v>1071</v>
      </c>
      <c r="I1635" s="83">
        <v>200</v>
      </c>
      <c r="J1635" s="83">
        <v>0</v>
      </c>
      <c r="K1635" s="83">
        <v>4.5</v>
      </c>
      <c r="L1635" s="83">
        <v>468</v>
      </c>
      <c r="M1635" s="83">
        <v>19.988181818181801</v>
      </c>
      <c r="N1635" s="83">
        <v>0</v>
      </c>
      <c r="O1635" s="83">
        <v>0</v>
      </c>
      <c r="P1635" s="83">
        <v>12</v>
      </c>
      <c r="Q1635" s="83">
        <v>0</v>
      </c>
      <c r="R1635" s="83">
        <v>0</v>
      </c>
      <c r="S1635" s="83">
        <v>0</v>
      </c>
      <c r="T1635" s="83">
        <v>1.94</v>
      </c>
      <c r="U1635" s="83">
        <v>112</v>
      </c>
      <c r="V1635" s="83">
        <v>470.4</v>
      </c>
      <c r="W1635" s="83">
        <v>20595.988799999999</v>
      </c>
      <c r="X1635" s="83">
        <v>0</v>
      </c>
      <c r="Y1635" s="83">
        <v>14225750.208000001</v>
      </c>
      <c r="Z1635" s="83">
        <v>0</v>
      </c>
      <c r="AA1635" s="83">
        <v>26772.08247945</v>
      </c>
      <c r="AB1635" s="83">
        <v>3505271.3280000002</v>
      </c>
      <c r="AC1635" s="83">
        <v>93819.6</v>
      </c>
      <c r="AD1635" s="83">
        <v>0</v>
      </c>
      <c r="AE1635" s="83">
        <v>3280.2586224000001</v>
      </c>
      <c r="AF1635" s="83">
        <v>0</v>
      </c>
      <c r="AG1635" s="83">
        <v>0</v>
      </c>
      <c r="AH1635" s="83">
        <v>0</v>
      </c>
      <c r="AI1635" s="83">
        <v>396148.2345964</v>
      </c>
      <c r="AJ1635" s="83">
        <v>0</v>
      </c>
      <c r="AK1635" s="83">
        <v>0</v>
      </c>
      <c r="AL1635" s="83">
        <v>0</v>
      </c>
      <c r="AM1635" s="83">
        <v>0</v>
      </c>
      <c r="AN1635" s="83">
        <v>18272108.100498199</v>
      </c>
      <c r="AO1635" s="83">
        <v>15.8936326490899</v>
      </c>
      <c r="AP1635" s="83">
        <v>869.83026598099502</v>
      </c>
    </row>
    <row r="1636" spans="1:42" x14ac:dyDescent="0.2">
      <c r="A1636" s="83" t="s">
        <v>434</v>
      </c>
      <c r="B1636" s="83">
        <v>2024</v>
      </c>
      <c r="C1636" s="83" t="s">
        <v>431</v>
      </c>
      <c r="D1636" s="83" t="s">
        <v>297</v>
      </c>
      <c r="E1636" s="83">
        <v>0</v>
      </c>
      <c r="F1636" s="83">
        <v>2325</v>
      </c>
      <c r="G1636" s="83">
        <v>0</v>
      </c>
      <c r="H1636" s="83">
        <v>1071</v>
      </c>
      <c r="I1636" s="83">
        <v>200</v>
      </c>
      <c r="J1636" s="83">
        <v>0</v>
      </c>
      <c r="K1636" s="83">
        <v>4.5</v>
      </c>
      <c r="L1636" s="83">
        <v>468</v>
      </c>
      <c r="M1636" s="83">
        <v>24.485454545454498</v>
      </c>
      <c r="N1636" s="83">
        <v>0</v>
      </c>
      <c r="O1636" s="83">
        <v>0</v>
      </c>
      <c r="P1636" s="83">
        <v>12</v>
      </c>
      <c r="Q1636" s="83">
        <v>0</v>
      </c>
      <c r="R1636" s="83">
        <v>0</v>
      </c>
      <c r="S1636" s="83">
        <v>0</v>
      </c>
      <c r="T1636" s="83">
        <v>1.94</v>
      </c>
      <c r="U1636" s="83">
        <v>61</v>
      </c>
      <c r="V1636" s="83">
        <v>2208</v>
      </c>
      <c r="W1636" s="83">
        <v>20595.988799999999</v>
      </c>
      <c r="X1636" s="83">
        <v>0</v>
      </c>
      <c r="Y1636" s="83">
        <v>14573663.8848</v>
      </c>
      <c r="Z1636" s="83">
        <v>0</v>
      </c>
      <c r="AA1636" s="83">
        <v>32795.709714899996</v>
      </c>
      <c r="AB1636" s="83">
        <v>3505271.3280000002</v>
      </c>
      <c r="AC1636" s="83">
        <v>93819.6</v>
      </c>
      <c r="AD1636" s="83">
        <v>0</v>
      </c>
      <c r="AE1636" s="83">
        <v>3280.2586224000001</v>
      </c>
      <c r="AF1636" s="83">
        <v>0</v>
      </c>
      <c r="AG1636" s="83">
        <v>0</v>
      </c>
      <c r="AH1636" s="83">
        <v>0</v>
      </c>
      <c r="AI1636" s="83">
        <v>390643.94371001999</v>
      </c>
      <c r="AJ1636" s="83">
        <v>0</v>
      </c>
      <c r="AK1636" s="83">
        <v>0</v>
      </c>
      <c r="AL1636" s="83">
        <v>0</v>
      </c>
      <c r="AM1636" s="83">
        <v>0</v>
      </c>
      <c r="AN1636" s="83">
        <v>18622278.713647299</v>
      </c>
      <c r="AO1636" s="83">
        <v>16.261655736409001</v>
      </c>
      <c r="AP1636" s="83">
        <v>873.23662084875002</v>
      </c>
    </row>
    <row r="1637" spans="1:42" x14ac:dyDescent="0.2">
      <c r="A1637" s="83" t="s">
        <v>434</v>
      </c>
      <c r="B1637" s="83">
        <v>2026</v>
      </c>
      <c r="C1637" s="83" t="s">
        <v>431</v>
      </c>
      <c r="D1637" s="83" t="s">
        <v>297</v>
      </c>
      <c r="E1637" s="83">
        <v>0</v>
      </c>
      <c r="F1637" s="83">
        <v>2325</v>
      </c>
      <c r="G1637" s="83">
        <v>0</v>
      </c>
      <c r="H1637" s="83">
        <v>1071</v>
      </c>
      <c r="I1637" s="83">
        <v>453.66002572980199</v>
      </c>
      <c r="J1637" s="83">
        <v>0</v>
      </c>
      <c r="K1637" s="83">
        <v>4.5</v>
      </c>
      <c r="L1637" s="83">
        <v>468</v>
      </c>
      <c r="M1637" s="83">
        <v>32.1681818181818</v>
      </c>
      <c r="N1637" s="83">
        <v>0</v>
      </c>
      <c r="O1637" s="83">
        <v>0</v>
      </c>
      <c r="P1637" s="83">
        <v>41.757807066574003</v>
      </c>
      <c r="Q1637" s="83">
        <v>0</v>
      </c>
      <c r="R1637" s="83">
        <v>0</v>
      </c>
      <c r="S1637" s="83">
        <v>0</v>
      </c>
      <c r="T1637" s="83">
        <v>1.94</v>
      </c>
      <c r="U1637" s="83">
        <v>61</v>
      </c>
      <c r="V1637" s="83">
        <v>98836.127062140004</v>
      </c>
      <c r="W1637" s="83">
        <v>20595.988799999999</v>
      </c>
      <c r="X1637" s="83">
        <v>0</v>
      </c>
      <c r="Y1637" s="83">
        <v>16214767.0504111</v>
      </c>
      <c r="Z1637" s="83">
        <v>0</v>
      </c>
      <c r="AA1637" s="83">
        <v>43085.920704750002</v>
      </c>
      <c r="AB1637" s="83">
        <v>3505271.3280000002</v>
      </c>
      <c r="AC1637" s="83">
        <v>93819.6</v>
      </c>
      <c r="AD1637" s="83">
        <v>0</v>
      </c>
      <c r="AE1637" s="83">
        <v>3280.2586224000001</v>
      </c>
      <c r="AF1637" s="83">
        <v>0</v>
      </c>
      <c r="AG1637" s="83">
        <v>0</v>
      </c>
      <c r="AH1637" s="83">
        <v>0</v>
      </c>
      <c r="AI1637" s="83">
        <v>845563.77596193296</v>
      </c>
      <c r="AJ1637" s="83">
        <v>0</v>
      </c>
      <c r="AK1637" s="83">
        <v>0</v>
      </c>
      <c r="AL1637" s="83">
        <v>0</v>
      </c>
      <c r="AM1637" s="83">
        <v>0</v>
      </c>
      <c r="AN1637" s="83">
        <v>20825220.049562398</v>
      </c>
      <c r="AO1637" s="83">
        <v>17.934964766009301</v>
      </c>
      <c r="AP1637" s="83">
        <v>861.21369778208702</v>
      </c>
    </row>
    <row r="1638" spans="1:42" x14ac:dyDescent="0.2">
      <c r="A1638" s="83" t="s">
        <v>434</v>
      </c>
      <c r="B1638" s="83">
        <v>2028</v>
      </c>
      <c r="C1638" s="83" t="s">
        <v>431</v>
      </c>
      <c r="D1638" s="83" t="s">
        <v>297</v>
      </c>
      <c r="E1638" s="83">
        <v>0</v>
      </c>
      <c r="F1638" s="83">
        <v>2325</v>
      </c>
      <c r="G1638" s="83">
        <v>0</v>
      </c>
      <c r="H1638" s="83">
        <v>1071</v>
      </c>
      <c r="I1638" s="83">
        <v>1597.2701538461499</v>
      </c>
      <c r="J1638" s="83">
        <v>0</v>
      </c>
      <c r="K1638" s="83">
        <v>4.5</v>
      </c>
      <c r="L1638" s="83">
        <v>468</v>
      </c>
      <c r="M1638" s="83">
        <v>44.935454545454498</v>
      </c>
      <c r="N1638" s="83">
        <v>0</v>
      </c>
      <c r="O1638" s="83">
        <v>0</v>
      </c>
      <c r="P1638" s="83">
        <v>201.54603888739399</v>
      </c>
      <c r="Q1638" s="83">
        <v>0</v>
      </c>
      <c r="R1638" s="83">
        <v>0</v>
      </c>
      <c r="S1638" s="83">
        <v>0</v>
      </c>
      <c r="T1638" s="83">
        <v>1.94</v>
      </c>
      <c r="U1638" s="83">
        <v>61</v>
      </c>
      <c r="V1638" s="83">
        <v>480633.51206578099</v>
      </c>
      <c r="W1638" s="83">
        <v>20595.988799999999</v>
      </c>
      <c r="X1638" s="83">
        <v>0</v>
      </c>
      <c r="Y1638" s="83">
        <v>16489190.16</v>
      </c>
      <c r="Z1638" s="83">
        <v>0</v>
      </c>
      <c r="AA1638" s="83">
        <v>60186.349428150002</v>
      </c>
      <c r="AB1638" s="83">
        <v>3505271.3280000002</v>
      </c>
      <c r="AC1638" s="83">
        <v>93819.6</v>
      </c>
      <c r="AD1638" s="83">
        <v>0</v>
      </c>
      <c r="AE1638" s="83">
        <v>3280.2586224000001</v>
      </c>
      <c r="AF1638" s="83">
        <v>0</v>
      </c>
      <c r="AG1638" s="83">
        <v>0</v>
      </c>
      <c r="AH1638" s="83">
        <v>0</v>
      </c>
      <c r="AI1638" s="83">
        <v>3034710.2238460998</v>
      </c>
      <c r="AJ1638" s="83">
        <v>0</v>
      </c>
      <c r="AK1638" s="83">
        <v>0</v>
      </c>
      <c r="AL1638" s="83">
        <v>0</v>
      </c>
      <c r="AM1638" s="83">
        <v>0</v>
      </c>
      <c r="AN1638" s="83">
        <v>23687687.420762401</v>
      </c>
      <c r="AO1638" s="83">
        <v>18.207988317739101</v>
      </c>
      <c r="AP1638" s="83">
        <v>768.668886679911</v>
      </c>
    </row>
    <row r="1639" spans="1:42" x14ac:dyDescent="0.2">
      <c r="A1639" s="83" t="s">
        <v>434</v>
      </c>
      <c r="B1639" s="83">
        <v>2030</v>
      </c>
      <c r="C1639" s="83" t="s">
        <v>431</v>
      </c>
      <c r="D1639" s="83" t="s">
        <v>297</v>
      </c>
      <c r="E1639" s="83">
        <v>0</v>
      </c>
      <c r="F1639" s="83">
        <v>2325</v>
      </c>
      <c r="G1639" s="83">
        <v>0</v>
      </c>
      <c r="H1639" s="83">
        <v>1071</v>
      </c>
      <c r="I1639" s="83">
        <v>1597.2701538461499</v>
      </c>
      <c r="J1639" s="83">
        <v>0</v>
      </c>
      <c r="K1639" s="83">
        <v>4.5</v>
      </c>
      <c r="L1639" s="83">
        <v>468</v>
      </c>
      <c r="M1639" s="83">
        <v>65.991818181818203</v>
      </c>
      <c r="N1639" s="83">
        <v>0</v>
      </c>
      <c r="O1639" s="83">
        <v>0</v>
      </c>
      <c r="P1639" s="83">
        <v>201.54603888739399</v>
      </c>
      <c r="Q1639" s="83">
        <v>0</v>
      </c>
      <c r="R1639" s="83">
        <v>0</v>
      </c>
      <c r="S1639" s="83">
        <v>0</v>
      </c>
      <c r="T1639" s="83">
        <v>1.94</v>
      </c>
      <c r="U1639" s="83">
        <v>61</v>
      </c>
      <c r="V1639" s="83">
        <v>213536.274465033</v>
      </c>
      <c r="W1639" s="83">
        <v>20595.988799999999</v>
      </c>
      <c r="X1639" s="83">
        <v>0</v>
      </c>
      <c r="Y1639" s="83">
        <v>16259819.267683599</v>
      </c>
      <c r="Z1639" s="83">
        <v>0</v>
      </c>
      <c r="AA1639" s="83">
        <v>88389.149918850002</v>
      </c>
      <c r="AB1639" s="83">
        <v>3505271.3280000002</v>
      </c>
      <c r="AC1639" s="83">
        <v>93819.6</v>
      </c>
      <c r="AD1639" s="83">
        <v>0</v>
      </c>
      <c r="AE1639" s="83">
        <v>3280.2586224000001</v>
      </c>
      <c r="AF1639" s="83">
        <v>0</v>
      </c>
      <c r="AG1639" s="83">
        <v>0</v>
      </c>
      <c r="AH1639" s="83">
        <v>0</v>
      </c>
      <c r="AI1639" s="83">
        <v>3349226.8739467901</v>
      </c>
      <c r="AJ1639" s="83">
        <v>0</v>
      </c>
      <c r="AK1639" s="83">
        <v>0</v>
      </c>
      <c r="AL1639" s="83">
        <v>0</v>
      </c>
      <c r="AM1639" s="83">
        <v>0</v>
      </c>
      <c r="AN1639" s="83">
        <v>23533938.741436601</v>
      </c>
      <c r="AO1639" s="83">
        <v>17.979787216973602</v>
      </c>
      <c r="AP1639" s="83">
        <v>763.99396694766699</v>
      </c>
    </row>
    <row r="1640" spans="1:42" x14ac:dyDescent="0.2">
      <c r="A1640" s="83" t="s">
        <v>434</v>
      </c>
      <c r="B1640" s="83">
        <v>2032</v>
      </c>
      <c r="C1640" s="83" t="s">
        <v>431</v>
      </c>
      <c r="D1640" s="83" t="s">
        <v>297</v>
      </c>
      <c r="E1640" s="83">
        <v>0</v>
      </c>
      <c r="F1640" s="83">
        <v>2325</v>
      </c>
      <c r="G1640" s="83">
        <v>0</v>
      </c>
      <c r="H1640" s="83">
        <v>1071</v>
      </c>
      <c r="I1640" s="83">
        <v>1597.2701538461499</v>
      </c>
      <c r="J1640" s="83">
        <v>0</v>
      </c>
      <c r="K1640" s="83">
        <v>4.5</v>
      </c>
      <c r="L1640" s="83">
        <v>468</v>
      </c>
      <c r="M1640" s="83">
        <v>97.462727272727193</v>
      </c>
      <c r="N1640" s="83">
        <v>0</v>
      </c>
      <c r="O1640" s="83">
        <v>0</v>
      </c>
      <c r="P1640" s="83">
        <v>189.65199506474201</v>
      </c>
      <c r="Q1640" s="83">
        <v>0</v>
      </c>
      <c r="R1640" s="83">
        <v>0</v>
      </c>
      <c r="S1640" s="83">
        <v>0</v>
      </c>
      <c r="T1640" s="83">
        <v>1.94</v>
      </c>
      <c r="U1640" s="83">
        <v>61</v>
      </c>
      <c r="V1640" s="83">
        <v>276891.912794523</v>
      </c>
      <c r="W1640" s="83">
        <v>20595.988799999999</v>
      </c>
      <c r="X1640" s="83">
        <v>0</v>
      </c>
      <c r="Y1640" s="83">
        <v>14822456.2813907</v>
      </c>
      <c r="Z1640" s="83">
        <v>0</v>
      </c>
      <c r="AA1640" s="83">
        <v>130541.14661115</v>
      </c>
      <c r="AB1640" s="83">
        <v>3505271.3280000002</v>
      </c>
      <c r="AC1640" s="83">
        <v>93819.6</v>
      </c>
      <c r="AD1640" s="83">
        <v>0</v>
      </c>
      <c r="AE1640" s="83">
        <v>3280.2586224000001</v>
      </c>
      <c r="AF1640" s="83">
        <v>0</v>
      </c>
      <c r="AG1640" s="83">
        <v>0</v>
      </c>
      <c r="AH1640" s="83">
        <v>0</v>
      </c>
      <c r="AI1640" s="83">
        <v>3302623.0378571101</v>
      </c>
      <c r="AJ1640" s="83">
        <v>0</v>
      </c>
      <c r="AK1640" s="83">
        <v>0</v>
      </c>
      <c r="AL1640" s="83">
        <v>0</v>
      </c>
      <c r="AM1640" s="83">
        <v>0</v>
      </c>
      <c r="AN1640" s="83">
        <v>22155479.5540759</v>
      </c>
      <c r="AO1640" s="83">
        <v>16.519664597788498</v>
      </c>
      <c r="AP1640" s="83">
        <v>745.62432997526605</v>
      </c>
    </row>
    <row r="1641" spans="1:42" x14ac:dyDescent="0.2">
      <c r="A1641" s="83" t="s">
        <v>434</v>
      </c>
      <c r="B1641" s="83">
        <v>2034</v>
      </c>
      <c r="C1641" s="83" t="s">
        <v>431</v>
      </c>
      <c r="D1641" s="83" t="s">
        <v>297</v>
      </c>
      <c r="E1641" s="83">
        <v>0</v>
      </c>
      <c r="F1641" s="83">
        <v>2325</v>
      </c>
      <c r="G1641" s="83">
        <v>0</v>
      </c>
      <c r="H1641" s="83">
        <v>1071</v>
      </c>
      <c r="I1641" s="83">
        <v>1597.2701538461499</v>
      </c>
      <c r="J1641" s="83">
        <v>0</v>
      </c>
      <c r="K1641" s="83">
        <v>4.5</v>
      </c>
      <c r="L1641" s="83">
        <v>468</v>
      </c>
      <c r="M1641" s="83">
        <v>141.00181818181801</v>
      </c>
      <c r="N1641" s="83">
        <v>0</v>
      </c>
      <c r="O1641" s="83">
        <v>0</v>
      </c>
      <c r="P1641" s="83">
        <v>189.66742557600699</v>
      </c>
      <c r="Q1641" s="83">
        <v>0</v>
      </c>
      <c r="R1641" s="83">
        <v>0</v>
      </c>
      <c r="S1641" s="83">
        <v>0</v>
      </c>
      <c r="T1641" s="83">
        <v>1.94</v>
      </c>
      <c r="U1641" s="83">
        <v>61</v>
      </c>
      <c r="V1641" s="83">
        <v>256717.99991860101</v>
      </c>
      <c r="W1641" s="83">
        <v>20595.988799999999</v>
      </c>
      <c r="X1641" s="83">
        <v>0</v>
      </c>
      <c r="Y1641" s="83">
        <v>13788774.8099999</v>
      </c>
      <c r="Z1641" s="83">
        <v>0</v>
      </c>
      <c r="AA1641" s="83">
        <v>188857.2127497</v>
      </c>
      <c r="AB1641" s="83">
        <v>3505271.3280000002</v>
      </c>
      <c r="AC1641" s="83">
        <v>93819.6</v>
      </c>
      <c r="AD1641" s="83">
        <v>0</v>
      </c>
      <c r="AE1641" s="83">
        <v>3280.2586224000001</v>
      </c>
      <c r="AF1641" s="83">
        <v>0</v>
      </c>
      <c r="AG1641" s="83">
        <v>0</v>
      </c>
      <c r="AH1641" s="83">
        <v>0</v>
      </c>
      <c r="AI1641" s="83">
        <v>3256469.9095723098</v>
      </c>
      <c r="AJ1641" s="83">
        <v>0</v>
      </c>
      <c r="AK1641" s="83">
        <v>0</v>
      </c>
      <c r="AL1641" s="83">
        <v>0</v>
      </c>
      <c r="AM1641" s="83">
        <v>0</v>
      </c>
      <c r="AN1641" s="83">
        <v>21113787.107662998</v>
      </c>
      <c r="AO1641" s="83">
        <v>15.491254901902</v>
      </c>
      <c r="AP1641" s="83">
        <v>733.70328226335198</v>
      </c>
    </row>
    <row r="1642" spans="1:42" x14ac:dyDescent="0.2">
      <c r="A1642" s="83" t="s">
        <v>434</v>
      </c>
      <c r="B1642" s="83">
        <v>2036</v>
      </c>
      <c r="C1642" s="83" t="s">
        <v>431</v>
      </c>
      <c r="D1642" s="83" t="s">
        <v>297</v>
      </c>
      <c r="E1642" s="83">
        <v>0</v>
      </c>
      <c r="F1642" s="83">
        <v>2325</v>
      </c>
      <c r="G1642" s="83">
        <v>0</v>
      </c>
      <c r="H1642" s="83">
        <v>1071</v>
      </c>
      <c r="I1642" s="83">
        <v>1597.2701538461499</v>
      </c>
      <c r="J1642" s="83">
        <v>0</v>
      </c>
      <c r="K1642" s="83">
        <v>4.5</v>
      </c>
      <c r="L1642" s="83">
        <v>468</v>
      </c>
      <c r="M1642" s="83">
        <v>196.90909090909099</v>
      </c>
      <c r="N1642" s="83">
        <v>0</v>
      </c>
      <c r="O1642" s="83">
        <v>0</v>
      </c>
      <c r="P1642" s="83">
        <v>201.83582579924899</v>
      </c>
      <c r="Q1642" s="83">
        <v>0</v>
      </c>
      <c r="R1642" s="83">
        <v>0</v>
      </c>
      <c r="S1642" s="83">
        <v>0</v>
      </c>
      <c r="T1642" s="83">
        <v>1.94</v>
      </c>
      <c r="U1642" s="83">
        <v>47</v>
      </c>
      <c r="V1642" s="83">
        <v>198474.81576824299</v>
      </c>
      <c r="W1642" s="83">
        <v>20595.988799999999</v>
      </c>
      <c r="X1642" s="83">
        <v>0</v>
      </c>
      <c r="Y1642" s="83">
        <v>14232731.315149499</v>
      </c>
      <c r="Z1642" s="83">
        <v>0</v>
      </c>
      <c r="AA1642" s="83">
        <v>263739.16700999998</v>
      </c>
      <c r="AB1642" s="83">
        <v>3505271.3280000002</v>
      </c>
      <c r="AC1642" s="83">
        <v>93819.6</v>
      </c>
      <c r="AD1642" s="83">
        <v>0</v>
      </c>
      <c r="AE1642" s="83">
        <v>3280.2586224000001</v>
      </c>
      <c r="AF1642" s="83">
        <v>0</v>
      </c>
      <c r="AG1642" s="83">
        <v>0</v>
      </c>
      <c r="AH1642" s="83">
        <v>0</v>
      </c>
      <c r="AI1642" s="83">
        <v>3211236.5587519398</v>
      </c>
      <c r="AJ1642" s="83">
        <v>0</v>
      </c>
      <c r="AK1642" s="83">
        <v>0</v>
      </c>
      <c r="AL1642" s="83">
        <v>0</v>
      </c>
      <c r="AM1642" s="83">
        <v>0</v>
      </c>
      <c r="AN1642" s="83">
        <v>21529149.032102101</v>
      </c>
      <c r="AO1642" s="83">
        <v>15.9329472288753</v>
      </c>
      <c r="AP1642" s="83">
        <v>740.06395724780498</v>
      </c>
    </row>
    <row r="1643" spans="1:42" x14ac:dyDescent="0.2">
      <c r="A1643" s="83" t="s">
        <v>434</v>
      </c>
      <c r="B1643" s="83">
        <v>2038</v>
      </c>
      <c r="C1643" s="83" t="s">
        <v>431</v>
      </c>
      <c r="D1643" s="83" t="s">
        <v>297</v>
      </c>
      <c r="E1643" s="83">
        <v>0</v>
      </c>
      <c r="F1643" s="83">
        <v>2325</v>
      </c>
      <c r="G1643" s="83">
        <v>0</v>
      </c>
      <c r="H1643" s="83">
        <v>1071</v>
      </c>
      <c r="I1643" s="83">
        <v>1597.2701538461499</v>
      </c>
      <c r="J1643" s="83">
        <v>0</v>
      </c>
      <c r="K1643" s="83">
        <v>4.5</v>
      </c>
      <c r="L1643" s="83">
        <v>468</v>
      </c>
      <c r="M1643" s="83">
        <v>264.19272727272698</v>
      </c>
      <c r="N1643" s="83">
        <v>0</v>
      </c>
      <c r="O1643" s="83">
        <v>0</v>
      </c>
      <c r="P1643" s="83">
        <v>202.153519758155</v>
      </c>
      <c r="Q1643" s="83">
        <v>0</v>
      </c>
      <c r="R1643" s="83">
        <v>0</v>
      </c>
      <c r="S1643" s="83">
        <v>0</v>
      </c>
      <c r="T1643" s="83">
        <v>1.94</v>
      </c>
      <c r="U1643" s="83">
        <v>47</v>
      </c>
      <c r="V1643" s="83">
        <v>235473.646222738</v>
      </c>
      <c r="W1643" s="83">
        <v>20595.988799999999</v>
      </c>
      <c r="X1643" s="83">
        <v>0</v>
      </c>
      <c r="Y1643" s="83">
        <v>13258589.85</v>
      </c>
      <c r="Z1643" s="83">
        <v>0</v>
      </c>
      <c r="AA1643" s="83">
        <v>353858.5724982</v>
      </c>
      <c r="AB1643" s="83">
        <v>3505271.3280000002</v>
      </c>
      <c r="AC1643" s="83">
        <v>93819.6</v>
      </c>
      <c r="AD1643" s="83">
        <v>0</v>
      </c>
      <c r="AE1643" s="83">
        <v>3280.2586224000001</v>
      </c>
      <c r="AF1643" s="83">
        <v>0</v>
      </c>
      <c r="AG1643" s="83">
        <v>0</v>
      </c>
      <c r="AH1643" s="83">
        <v>0</v>
      </c>
      <c r="AI1643" s="83">
        <v>3166399.8724926701</v>
      </c>
      <c r="AJ1643" s="83">
        <v>0</v>
      </c>
      <c r="AK1643" s="83">
        <v>0</v>
      </c>
      <c r="AL1643" s="83">
        <v>0</v>
      </c>
      <c r="AM1643" s="83">
        <v>0</v>
      </c>
      <c r="AN1643" s="83">
        <v>20637289.116636001</v>
      </c>
      <c r="AO1643" s="83">
        <v>14.963773885198</v>
      </c>
      <c r="AP1643" s="83">
        <v>725.08427829968605</v>
      </c>
    </row>
    <row r="1644" spans="1:42" x14ac:dyDescent="0.2">
      <c r="A1644" s="83" t="s">
        <v>434</v>
      </c>
      <c r="B1644" s="83">
        <v>2040</v>
      </c>
      <c r="C1644" s="83" t="s">
        <v>431</v>
      </c>
      <c r="D1644" s="83" t="s">
        <v>297</v>
      </c>
      <c r="E1644" s="83">
        <v>0</v>
      </c>
      <c r="F1644" s="83">
        <v>2325</v>
      </c>
      <c r="G1644" s="83">
        <v>0</v>
      </c>
      <c r="H1644" s="83">
        <v>1071</v>
      </c>
      <c r="I1644" s="83">
        <v>1597.2701538461499</v>
      </c>
      <c r="J1644" s="83">
        <v>0</v>
      </c>
      <c r="K1644" s="83">
        <v>4.5</v>
      </c>
      <c r="L1644" s="83">
        <v>468</v>
      </c>
      <c r="M1644" s="83">
        <v>341.85181818181798</v>
      </c>
      <c r="N1644" s="83">
        <v>0</v>
      </c>
      <c r="O1644" s="83">
        <v>0</v>
      </c>
      <c r="P1644" s="83">
        <v>202.153519758155</v>
      </c>
      <c r="Q1644" s="83">
        <v>0</v>
      </c>
      <c r="R1644" s="83">
        <v>0</v>
      </c>
      <c r="S1644" s="83">
        <v>0</v>
      </c>
      <c r="T1644" s="83">
        <v>1.94</v>
      </c>
      <c r="U1644" s="83">
        <v>47</v>
      </c>
      <c r="V1644" s="83">
        <v>171461.166894122</v>
      </c>
      <c r="W1644" s="83">
        <v>20595.988799999999</v>
      </c>
      <c r="X1644" s="83">
        <v>0</v>
      </c>
      <c r="Y1644" s="83">
        <v>11729840.985133599</v>
      </c>
      <c r="Z1644" s="83">
        <v>0</v>
      </c>
      <c r="AA1644" s="83">
        <v>457874.81599695003</v>
      </c>
      <c r="AB1644" s="83">
        <v>3505271.3280000002</v>
      </c>
      <c r="AC1644" s="83">
        <v>93819.6</v>
      </c>
      <c r="AD1644" s="83">
        <v>0</v>
      </c>
      <c r="AE1644" s="83">
        <v>3280.2586224000001</v>
      </c>
      <c r="AF1644" s="83">
        <v>0</v>
      </c>
      <c r="AG1644" s="83">
        <v>0</v>
      </c>
      <c r="AH1644" s="83">
        <v>0</v>
      </c>
      <c r="AI1644" s="83">
        <v>3122194.38562427</v>
      </c>
      <c r="AJ1644" s="83">
        <v>0</v>
      </c>
      <c r="AK1644" s="83">
        <v>0</v>
      </c>
      <c r="AL1644" s="83">
        <v>0</v>
      </c>
      <c r="AM1644" s="83">
        <v>0</v>
      </c>
      <c r="AN1644" s="83">
        <v>19104338.529071402</v>
      </c>
      <c r="AO1644" s="83">
        <v>13.4228705392004</v>
      </c>
      <c r="AP1644" s="83">
        <v>702.60849485967003</v>
      </c>
    </row>
    <row r="1645" spans="1:42" x14ac:dyDescent="0.2">
      <c r="A1645" s="83" t="s">
        <v>434</v>
      </c>
      <c r="B1645" s="83">
        <v>2042</v>
      </c>
      <c r="C1645" s="83" t="s">
        <v>431</v>
      </c>
      <c r="D1645" s="83" t="s">
        <v>297</v>
      </c>
      <c r="E1645" s="83">
        <v>0</v>
      </c>
      <c r="F1645" s="83">
        <v>2325</v>
      </c>
      <c r="G1645" s="83">
        <v>0</v>
      </c>
      <c r="H1645" s="83">
        <v>673</v>
      </c>
      <c r="I1645" s="83">
        <v>1597.2701538461499</v>
      </c>
      <c r="J1645" s="83">
        <v>0</v>
      </c>
      <c r="K1645" s="83">
        <v>4.5</v>
      </c>
      <c r="L1645" s="83">
        <v>468</v>
      </c>
      <c r="M1645" s="83">
        <v>378.51545454545499</v>
      </c>
      <c r="N1645" s="83">
        <v>0</v>
      </c>
      <c r="O1645" s="83">
        <v>0</v>
      </c>
      <c r="P1645" s="83">
        <v>172.395712691581</v>
      </c>
      <c r="Q1645" s="83">
        <v>0</v>
      </c>
      <c r="R1645" s="83">
        <v>0</v>
      </c>
      <c r="S1645" s="83">
        <v>0</v>
      </c>
      <c r="T1645" s="83">
        <v>1.94</v>
      </c>
      <c r="U1645" s="83">
        <v>47</v>
      </c>
      <c r="V1645" s="83">
        <v>68325.279690231298</v>
      </c>
      <c r="W1645" s="83">
        <v>20595.988799999999</v>
      </c>
      <c r="X1645" s="83">
        <v>0</v>
      </c>
      <c r="Y1645" s="83">
        <v>11425018.046951</v>
      </c>
      <c r="Z1645" s="83">
        <v>0</v>
      </c>
      <c r="AA1645" s="83">
        <v>506981.92867245001</v>
      </c>
      <c r="AB1645" s="83">
        <v>3363530.9759999998</v>
      </c>
      <c r="AC1645" s="83">
        <v>58954.8</v>
      </c>
      <c r="AD1645" s="83">
        <v>0</v>
      </c>
      <c r="AE1645" s="83">
        <v>3280.2586224000001</v>
      </c>
      <c r="AF1645" s="83">
        <v>0</v>
      </c>
      <c r="AG1645" s="83">
        <v>0</v>
      </c>
      <c r="AH1645" s="83">
        <v>0</v>
      </c>
      <c r="AI1645" s="83">
        <v>3078479.7838664898</v>
      </c>
      <c r="AJ1645" s="83">
        <v>0</v>
      </c>
      <c r="AK1645" s="83">
        <v>0</v>
      </c>
      <c r="AL1645" s="83">
        <v>0</v>
      </c>
      <c r="AM1645" s="83">
        <v>0</v>
      </c>
      <c r="AN1645" s="83">
        <v>18525167.062602598</v>
      </c>
      <c r="AO1645" s="83">
        <v>13.0138121220779</v>
      </c>
      <c r="AP1645" s="83">
        <v>702.49364435419295</v>
      </c>
    </row>
    <row r="1646" spans="1:42" x14ac:dyDescent="0.2">
      <c r="A1646" s="83" t="s">
        <v>434</v>
      </c>
      <c r="B1646" s="83">
        <v>2044</v>
      </c>
      <c r="C1646" s="83" t="s">
        <v>431</v>
      </c>
      <c r="D1646" s="83" t="s">
        <v>297</v>
      </c>
      <c r="E1646" s="83">
        <v>0</v>
      </c>
      <c r="F1646" s="83">
        <v>2325</v>
      </c>
      <c r="G1646" s="83">
        <v>0</v>
      </c>
      <c r="H1646" s="83">
        <v>595</v>
      </c>
      <c r="I1646" s="83">
        <v>1597.2701538461499</v>
      </c>
      <c r="J1646" s="83">
        <v>0</v>
      </c>
      <c r="K1646" s="83">
        <v>4.5</v>
      </c>
      <c r="L1646" s="83">
        <v>468</v>
      </c>
      <c r="M1646" s="83">
        <v>418.59545454545503</v>
      </c>
      <c r="N1646" s="83">
        <v>0</v>
      </c>
      <c r="O1646" s="83">
        <v>0</v>
      </c>
      <c r="P1646" s="83">
        <v>13.0844606129354</v>
      </c>
      <c r="Q1646" s="83">
        <v>0</v>
      </c>
      <c r="R1646" s="83">
        <v>0</v>
      </c>
      <c r="S1646" s="83">
        <v>0</v>
      </c>
      <c r="T1646" s="83">
        <v>1.94</v>
      </c>
      <c r="U1646" s="83">
        <v>47</v>
      </c>
      <c r="V1646" s="83">
        <v>10901.2258262246</v>
      </c>
      <c r="W1646" s="83">
        <v>20595.988799999999</v>
      </c>
      <c r="X1646" s="83">
        <v>0</v>
      </c>
      <c r="Y1646" s="83">
        <v>11202634.7848105</v>
      </c>
      <c r="Z1646" s="83">
        <v>0</v>
      </c>
      <c r="AA1646" s="83">
        <v>560664.90371925</v>
      </c>
      <c r="AB1646" s="83">
        <v>3115485.36</v>
      </c>
      <c r="AC1646" s="83">
        <v>52122</v>
      </c>
      <c r="AD1646" s="83">
        <v>0</v>
      </c>
      <c r="AE1646" s="83">
        <v>3280.2586224000001</v>
      </c>
      <c r="AF1646" s="83">
        <v>0</v>
      </c>
      <c r="AG1646" s="83">
        <v>0</v>
      </c>
      <c r="AH1646" s="83">
        <v>0</v>
      </c>
      <c r="AI1646" s="83">
        <v>3035644.7822674001</v>
      </c>
      <c r="AJ1646" s="83">
        <v>0</v>
      </c>
      <c r="AK1646" s="83">
        <v>0</v>
      </c>
      <c r="AL1646" s="83">
        <v>0</v>
      </c>
      <c r="AM1646" s="83">
        <v>0</v>
      </c>
      <c r="AN1646" s="83">
        <v>18001329.3040458</v>
      </c>
      <c r="AO1646" s="83">
        <v>12.6860179509743</v>
      </c>
      <c r="AP1646" s="83">
        <v>704.72673082665403</v>
      </c>
    </row>
    <row r="1647" spans="1:42" x14ac:dyDescent="0.2">
      <c r="A1647" s="83" t="s">
        <v>434</v>
      </c>
      <c r="B1647" s="83">
        <v>2046</v>
      </c>
      <c r="C1647" s="83" t="s">
        <v>431</v>
      </c>
      <c r="D1647" s="83" t="s">
        <v>297</v>
      </c>
      <c r="E1647" s="83">
        <v>0</v>
      </c>
      <c r="F1647" s="83">
        <v>2325</v>
      </c>
      <c r="G1647" s="83">
        <v>0</v>
      </c>
      <c r="H1647" s="83">
        <v>646.78794108807404</v>
      </c>
      <c r="I1647" s="83">
        <v>1597.2701538461499</v>
      </c>
      <c r="J1647" s="83">
        <v>0</v>
      </c>
      <c r="K1647" s="83">
        <v>4.5</v>
      </c>
      <c r="L1647" s="83">
        <v>582.95182883020505</v>
      </c>
      <c r="M1647" s="83">
        <v>464.18545454545398</v>
      </c>
      <c r="N1647" s="83">
        <v>0</v>
      </c>
      <c r="O1647" s="83">
        <v>0</v>
      </c>
      <c r="P1647" s="83">
        <v>13.554510612935401</v>
      </c>
      <c r="Q1647" s="83">
        <v>0</v>
      </c>
      <c r="R1647" s="83">
        <v>0</v>
      </c>
      <c r="S1647" s="83">
        <v>0</v>
      </c>
      <c r="T1647" s="83">
        <v>1.94</v>
      </c>
      <c r="U1647" s="83">
        <v>47</v>
      </c>
      <c r="V1647" s="83">
        <v>172.97839999999999</v>
      </c>
      <c r="W1647" s="83">
        <v>20595.988799999999</v>
      </c>
      <c r="X1647" s="83">
        <v>0</v>
      </c>
      <c r="Y1647" s="83">
        <v>9655454.3775113393</v>
      </c>
      <c r="Z1647" s="83">
        <v>0</v>
      </c>
      <c r="AA1647" s="83">
        <v>621727.94843939994</v>
      </c>
      <c r="AB1647" s="83">
        <v>3202146.8173905401</v>
      </c>
      <c r="AC1647" s="83">
        <v>56658.623639315199</v>
      </c>
      <c r="AD1647" s="83">
        <v>0</v>
      </c>
      <c r="AE1647" s="83">
        <v>3280.2586224000001</v>
      </c>
      <c r="AF1647" s="83">
        <v>0</v>
      </c>
      <c r="AG1647" s="83">
        <v>0</v>
      </c>
      <c r="AH1647" s="83">
        <v>0</v>
      </c>
      <c r="AI1647" s="83">
        <v>2993206.4452294102</v>
      </c>
      <c r="AJ1647" s="83">
        <v>0</v>
      </c>
      <c r="AK1647" s="83">
        <v>0</v>
      </c>
      <c r="AL1647" s="83">
        <v>0</v>
      </c>
      <c r="AM1647" s="83">
        <v>0</v>
      </c>
      <c r="AN1647" s="83">
        <v>16553243.4380324</v>
      </c>
      <c r="AO1647" s="83">
        <v>11.084874895443299</v>
      </c>
      <c r="AP1647" s="83">
        <v>669.64972374990305</v>
      </c>
    </row>
    <row r="1648" spans="1:42" x14ac:dyDescent="0.2">
      <c r="A1648" s="83" t="s">
        <v>434</v>
      </c>
      <c r="B1648" s="83">
        <v>2048</v>
      </c>
      <c r="C1648" s="83" t="s">
        <v>431</v>
      </c>
      <c r="D1648" s="83" t="s">
        <v>297</v>
      </c>
      <c r="E1648" s="83">
        <v>0</v>
      </c>
      <c r="F1648" s="83">
        <v>2325</v>
      </c>
      <c r="G1648" s="83">
        <v>0</v>
      </c>
      <c r="H1648" s="83">
        <v>941.74326799240703</v>
      </c>
      <c r="I1648" s="83">
        <v>1597.2701538461499</v>
      </c>
      <c r="J1648" s="83">
        <v>0</v>
      </c>
      <c r="K1648" s="83">
        <v>4.5</v>
      </c>
      <c r="L1648" s="83">
        <v>582.95182883020505</v>
      </c>
      <c r="M1648" s="83">
        <v>511.708181818181</v>
      </c>
      <c r="N1648" s="83">
        <v>0</v>
      </c>
      <c r="O1648" s="83">
        <v>0</v>
      </c>
      <c r="P1648" s="83">
        <v>13.4485544355874</v>
      </c>
      <c r="Q1648" s="83">
        <v>0</v>
      </c>
      <c r="R1648" s="83">
        <v>0</v>
      </c>
      <c r="S1648" s="83">
        <v>0</v>
      </c>
      <c r="T1648" s="83">
        <v>1.94</v>
      </c>
      <c r="U1648" s="83">
        <v>47</v>
      </c>
      <c r="V1648" s="83">
        <v>0</v>
      </c>
      <c r="W1648" s="83">
        <v>20595.988799999999</v>
      </c>
      <c r="X1648" s="83">
        <v>0</v>
      </c>
      <c r="Y1648" s="83">
        <v>10410800.979599999</v>
      </c>
      <c r="Z1648" s="83">
        <v>0</v>
      </c>
      <c r="AA1648" s="83">
        <v>685379.67953564995</v>
      </c>
      <c r="AB1648" s="83">
        <v>1799965.7880833</v>
      </c>
      <c r="AC1648" s="83">
        <v>82496.710276134894</v>
      </c>
      <c r="AD1648" s="83">
        <v>0</v>
      </c>
      <c r="AE1648" s="83">
        <v>3280.2586224000001</v>
      </c>
      <c r="AF1648" s="83">
        <v>0</v>
      </c>
      <c r="AG1648" s="83">
        <v>0</v>
      </c>
      <c r="AH1648" s="83">
        <v>0</v>
      </c>
      <c r="AI1648" s="83">
        <v>2951413.1735203299</v>
      </c>
      <c r="AJ1648" s="83">
        <v>0</v>
      </c>
      <c r="AK1648" s="83">
        <v>0</v>
      </c>
      <c r="AL1648" s="83">
        <v>0</v>
      </c>
      <c r="AM1648" s="83">
        <v>0</v>
      </c>
      <c r="AN1648" s="83">
        <v>15953932.5784378</v>
      </c>
      <c r="AO1648" s="83">
        <v>11.396763681447799</v>
      </c>
      <c r="AP1648" s="83">
        <v>714.35450948632104</v>
      </c>
    </row>
    <row r="1649" spans="1:42" x14ac:dyDescent="0.2">
      <c r="A1649" s="83" t="s">
        <v>434</v>
      </c>
      <c r="B1649" s="83">
        <v>2050</v>
      </c>
      <c r="C1649" s="83" t="s">
        <v>431</v>
      </c>
      <c r="D1649" s="83" t="s">
        <v>297</v>
      </c>
      <c r="E1649" s="83">
        <v>0</v>
      </c>
      <c r="F1649" s="83">
        <v>1815</v>
      </c>
      <c r="G1649" s="83">
        <v>0</v>
      </c>
      <c r="H1649" s="83">
        <v>5772.8887478131701</v>
      </c>
      <c r="I1649" s="83">
        <v>1397.2701538461499</v>
      </c>
      <c r="J1649" s="83">
        <v>0</v>
      </c>
      <c r="K1649" s="83">
        <v>4.5</v>
      </c>
      <c r="L1649" s="83">
        <v>582.95182883020505</v>
      </c>
      <c r="M1649" s="83">
        <v>556.976363636364</v>
      </c>
      <c r="N1649" s="83">
        <v>0</v>
      </c>
      <c r="O1649" s="83">
        <v>0</v>
      </c>
      <c r="P1649" s="83">
        <v>13.933342567278601</v>
      </c>
      <c r="Q1649" s="83">
        <v>0</v>
      </c>
      <c r="R1649" s="83">
        <v>0</v>
      </c>
      <c r="S1649" s="83">
        <v>0</v>
      </c>
      <c r="T1649" s="83">
        <v>1.94</v>
      </c>
      <c r="U1649" s="83">
        <v>47</v>
      </c>
      <c r="V1649" s="83">
        <v>5543.1598879544099</v>
      </c>
      <c r="W1649" s="83">
        <v>20595.988799999999</v>
      </c>
      <c r="X1649" s="83">
        <v>0</v>
      </c>
      <c r="Y1649" s="83">
        <v>8860498.3100967295</v>
      </c>
      <c r="Z1649" s="83">
        <v>0</v>
      </c>
      <c r="AA1649" s="83">
        <v>746011.68240389996</v>
      </c>
      <c r="AB1649" s="83">
        <v>1799965.7880833</v>
      </c>
      <c r="AC1649" s="83">
        <v>505705.05430843303</v>
      </c>
      <c r="AD1649" s="83">
        <v>0</v>
      </c>
      <c r="AE1649" s="83">
        <v>3280.2586224000001</v>
      </c>
      <c r="AF1649" s="83">
        <v>0</v>
      </c>
      <c r="AG1649" s="83">
        <v>0</v>
      </c>
      <c r="AH1649" s="83">
        <v>0</v>
      </c>
      <c r="AI1649" s="83">
        <v>2584764.18122565</v>
      </c>
      <c r="AJ1649" s="83">
        <v>0</v>
      </c>
      <c r="AK1649" s="83">
        <v>0</v>
      </c>
      <c r="AL1649" s="83">
        <v>0</v>
      </c>
      <c r="AM1649" s="83">
        <v>0</v>
      </c>
      <c r="AN1649" s="83">
        <v>14526364.423428301</v>
      </c>
      <c r="AO1649" s="83">
        <v>9.9626534501915902</v>
      </c>
      <c r="AP1649" s="83">
        <v>685.83254280222002</v>
      </c>
    </row>
    <row r="1650" spans="1:42" x14ac:dyDescent="0.2">
      <c r="A1650" s="83" t="s">
        <v>435</v>
      </c>
      <c r="B1650" s="83">
        <v>2020</v>
      </c>
      <c r="C1650" s="83" t="s">
        <v>436</v>
      </c>
      <c r="D1650" s="83" t="s">
        <v>297</v>
      </c>
      <c r="E1650" s="83">
        <v>0</v>
      </c>
      <c r="F1650" s="83">
        <v>8359</v>
      </c>
      <c r="G1650" s="83">
        <v>0</v>
      </c>
      <c r="H1650" s="83">
        <v>679.2</v>
      </c>
      <c r="I1650" s="83">
        <v>0</v>
      </c>
      <c r="J1650" s="83">
        <v>1019</v>
      </c>
      <c r="K1650" s="83">
        <v>0</v>
      </c>
      <c r="L1650" s="83">
        <v>0</v>
      </c>
      <c r="M1650" s="83">
        <v>55.789090909090902</v>
      </c>
      <c r="N1650" s="83">
        <v>0</v>
      </c>
      <c r="O1650" s="83">
        <v>0</v>
      </c>
      <c r="P1650" s="83">
        <v>95.712926829268298</v>
      </c>
      <c r="Q1650" s="83">
        <v>0</v>
      </c>
      <c r="R1650" s="83">
        <v>0</v>
      </c>
      <c r="S1650" s="83">
        <v>0</v>
      </c>
      <c r="T1650" s="83">
        <v>199.601</v>
      </c>
      <c r="U1650" s="83">
        <v>0</v>
      </c>
      <c r="V1650" s="83">
        <v>227681.714746613</v>
      </c>
      <c r="W1650" s="83">
        <v>0</v>
      </c>
      <c r="X1650" s="83">
        <v>0</v>
      </c>
      <c r="Y1650" s="83">
        <v>7713488.7805219097</v>
      </c>
      <c r="Z1650" s="83">
        <v>0</v>
      </c>
      <c r="AA1650" s="83">
        <v>75533.341014239995</v>
      </c>
      <c r="AB1650" s="83">
        <v>0</v>
      </c>
      <c r="AC1650" s="83">
        <v>59497.919999999998</v>
      </c>
      <c r="AD1650" s="83">
        <v>0</v>
      </c>
      <c r="AE1650" s="83">
        <v>839346.77133000002</v>
      </c>
      <c r="AF1650" s="83">
        <v>0</v>
      </c>
      <c r="AG1650" s="83">
        <v>0</v>
      </c>
      <c r="AH1650" s="83">
        <v>0</v>
      </c>
      <c r="AI1650" s="83">
        <v>0</v>
      </c>
      <c r="AJ1650" s="83">
        <v>0</v>
      </c>
      <c r="AK1650" s="83">
        <v>3410377.3051010901</v>
      </c>
      <c r="AL1650" s="83">
        <v>0</v>
      </c>
      <c r="AM1650" s="83">
        <v>0</v>
      </c>
      <c r="AN1650" s="83">
        <v>12325925.8327138</v>
      </c>
      <c r="AO1650" s="83">
        <v>7.4533233016583198</v>
      </c>
      <c r="AP1650" s="83">
        <v>604.68669070494298</v>
      </c>
    </row>
    <row r="1651" spans="1:42" x14ac:dyDescent="0.2">
      <c r="A1651" s="83" t="s">
        <v>435</v>
      </c>
      <c r="B1651" s="83">
        <v>2022</v>
      </c>
      <c r="C1651" s="83" t="s">
        <v>436</v>
      </c>
      <c r="D1651" s="83" t="s">
        <v>297</v>
      </c>
      <c r="E1651" s="83">
        <v>0</v>
      </c>
      <c r="F1651" s="83">
        <v>7715</v>
      </c>
      <c r="G1651" s="83">
        <v>0</v>
      </c>
      <c r="H1651" s="83">
        <v>679.2</v>
      </c>
      <c r="I1651" s="83">
        <v>0</v>
      </c>
      <c r="J1651" s="83">
        <v>1032.14578948351</v>
      </c>
      <c r="K1651" s="83">
        <v>0</v>
      </c>
      <c r="L1651" s="83">
        <v>1290.3</v>
      </c>
      <c r="M1651" s="83">
        <v>63.804545454545497</v>
      </c>
      <c r="N1651" s="83">
        <v>0</v>
      </c>
      <c r="O1651" s="83">
        <v>0</v>
      </c>
      <c r="P1651" s="83">
        <v>95.712926829268298</v>
      </c>
      <c r="Q1651" s="83">
        <v>0</v>
      </c>
      <c r="R1651" s="83">
        <v>0</v>
      </c>
      <c r="S1651" s="83">
        <v>0</v>
      </c>
      <c r="T1651" s="83">
        <v>199.601</v>
      </c>
      <c r="U1651" s="83">
        <v>0</v>
      </c>
      <c r="V1651" s="83">
        <v>9042.3409686657797</v>
      </c>
      <c r="W1651" s="83">
        <v>0</v>
      </c>
      <c r="X1651" s="83">
        <v>0</v>
      </c>
      <c r="Y1651" s="83">
        <v>8523751.5963122193</v>
      </c>
      <c r="Z1651" s="83">
        <v>0</v>
      </c>
      <c r="AA1651" s="83">
        <v>86385.535443300003</v>
      </c>
      <c r="AB1651" s="83">
        <v>9664212.8088000007</v>
      </c>
      <c r="AC1651" s="83">
        <v>59497.919999999998</v>
      </c>
      <c r="AD1651" s="83">
        <v>0</v>
      </c>
      <c r="AE1651" s="83">
        <v>839346.77133000002</v>
      </c>
      <c r="AF1651" s="83">
        <v>0</v>
      </c>
      <c r="AG1651" s="83">
        <v>0</v>
      </c>
      <c r="AH1651" s="83">
        <v>0</v>
      </c>
      <c r="AI1651" s="83">
        <v>0</v>
      </c>
      <c r="AJ1651" s="83">
        <v>0</v>
      </c>
      <c r="AK1651" s="83">
        <v>3629471.1175301499</v>
      </c>
      <c r="AL1651" s="83">
        <v>0</v>
      </c>
      <c r="AM1651" s="83">
        <v>0</v>
      </c>
      <c r="AN1651" s="83">
        <v>22811708.090384301</v>
      </c>
      <c r="AO1651" s="83">
        <v>11.763435284486301</v>
      </c>
      <c r="AP1651" s="83">
        <v>515.675338202528</v>
      </c>
    </row>
    <row r="1652" spans="1:42" x14ac:dyDescent="0.2">
      <c r="A1652" s="83" t="s">
        <v>435</v>
      </c>
      <c r="B1652" s="83">
        <v>2024</v>
      </c>
      <c r="C1652" s="83" t="s">
        <v>436</v>
      </c>
      <c r="D1652" s="83" t="s">
        <v>297</v>
      </c>
      <c r="E1652" s="83">
        <v>0</v>
      </c>
      <c r="F1652" s="83">
        <v>7585</v>
      </c>
      <c r="G1652" s="83">
        <v>0</v>
      </c>
      <c r="H1652" s="83">
        <v>679.2</v>
      </c>
      <c r="I1652" s="83">
        <v>0</v>
      </c>
      <c r="J1652" s="83">
        <v>1032.14578948351</v>
      </c>
      <c r="K1652" s="83">
        <v>0</v>
      </c>
      <c r="L1652" s="83">
        <v>1290.3</v>
      </c>
      <c r="M1652" s="83">
        <v>74.9227272727273</v>
      </c>
      <c r="N1652" s="83">
        <v>0</v>
      </c>
      <c r="O1652" s="83">
        <v>0</v>
      </c>
      <c r="P1652" s="83">
        <v>95.712926829268298</v>
      </c>
      <c r="Q1652" s="83">
        <v>0</v>
      </c>
      <c r="R1652" s="83">
        <v>0</v>
      </c>
      <c r="S1652" s="83">
        <v>0</v>
      </c>
      <c r="T1652" s="83">
        <v>199.601</v>
      </c>
      <c r="U1652" s="83">
        <v>0</v>
      </c>
      <c r="V1652" s="83">
        <v>46899.334146341404</v>
      </c>
      <c r="W1652" s="83">
        <v>0</v>
      </c>
      <c r="X1652" s="83">
        <v>0</v>
      </c>
      <c r="Y1652" s="83">
        <v>9543603.31963077</v>
      </c>
      <c r="Z1652" s="83">
        <v>0</v>
      </c>
      <c r="AA1652" s="83">
        <v>101438.5396247</v>
      </c>
      <c r="AB1652" s="83">
        <v>9664212.8088000007</v>
      </c>
      <c r="AC1652" s="83">
        <v>59497.919999999998</v>
      </c>
      <c r="AD1652" s="83">
        <v>0</v>
      </c>
      <c r="AE1652" s="83">
        <v>839346.77133000002</v>
      </c>
      <c r="AF1652" s="83">
        <v>0</v>
      </c>
      <c r="AG1652" s="83">
        <v>0</v>
      </c>
      <c r="AH1652" s="83">
        <v>0</v>
      </c>
      <c r="AI1652" s="83">
        <v>0</v>
      </c>
      <c r="AJ1652" s="83">
        <v>0</v>
      </c>
      <c r="AK1652" s="83">
        <v>3618795.6092000399</v>
      </c>
      <c r="AL1652" s="83">
        <v>0</v>
      </c>
      <c r="AM1652" s="83">
        <v>0</v>
      </c>
      <c r="AN1652" s="83">
        <v>23873794.302731801</v>
      </c>
      <c r="AO1652" s="83">
        <v>12.825748399743199</v>
      </c>
      <c r="AP1652" s="83">
        <v>537.23125185323204</v>
      </c>
    </row>
    <row r="1653" spans="1:42" x14ac:dyDescent="0.2">
      <c r="A1653" s="83" t="s">
        <v>435</v>
      </c>
      <c r="B1653" s="83">
        <v>2026</v>
      </c>
      <c r="C1653" s="83" t="s">
        <v>436</v>
      </c>
      <c r="D1653" s="83" t="s">
        <v>297</v>
      </c>
      <c r="E1653" s="83">
        <v>0</v>
      </c>
      <c r="F1653" s="83">
        <v>5956</v>
      </c>
      <c r="G1653" s="83">
        <v>0</v>
      </c>
      <c r="H1653" s="83">
        <v>679.2</v>
      </c>
      <c r="I1653" s="83">
        <v>0</v>
      </c>
      <c r="J1653" s="83">
        <v>1032.14578948351</v>
      </c>
      <c r="K1653" s="83">
        <v>0</v>
      </c>
      <c r="L1653" s="83">
        <v>1290.3</v>
      </c>
      <c r="M1653" s="83">
        <v>93.599090909090904</v>
      </c>
      <c r="N1653" s="83">
        <v>0</v>
      </c>
      <c r="O1653" s="83">
        <v>0</v>
      </c>
      <c r="P1653" s="83">
        <v>95.712926829268298</v>
      </c>
      <c r="Q1653" s="83">
        <v>0</v>
      </c>
      <c r="R1653" s="83">
        <v>0</v>
      </c>
      <c r="S1653" s="83">
        <v>0</v>
      </c>
      <c r="T1653" s="83">
        <v>199.601</v>
      </c>
      <c r="U1653" s="83">
        <v>0</v>
      </c>
      <c r="V1653" s="83">
        <v>52259.258048780401</v>
      </c>
      <c r="W1653" s="83">
        <v>0</v>
      </c>
      <c r="X1653" s="83">
        <v>0</v>
      </c>
      <c r="Y1653" s="83">
        <v>8842071.8565287907</v>
      </c>
      <c r="Z1653" s="83">
        <v>0</v>
      </c>
      <c r="AA1653" s="83">
        <v>126724.63266662</v>
      </c>
      <c r="AB1653" s="83">
        <v>9664212.8088000007</v>
      </c>
      <c r="AC1653" s="83">
        <v>59497.919999999998</v>
      </c>
      <c r="AD1653" s="83">
        <v>0</v>
      </c>
      <c r="AE1653" s="83">
        <v>839346.77133000002</v>
      </c>
      <c r="AF1653" s="83">
        <v>0</v>
      </c>
      <c r="AG1653" s="83">
        <v>0</v>
      </c>
      <c r="AH1653" s="83">
        <v>0</v>
      </c>
      <c r="AI1653" s="83">
        <v>0</v>
      </c>
      <c r="AJ1653" s="83">
        <v>0</v>
      </c>
      <c r="AK1653" s="83">
        <v>3604005.86894802</v>
      </c>
      <c r="AL1653" s="83">
        <v>0</v>
      </c>
      <c r="AM1653" s="83">
        <v>0</v>
      </c>
      <c r="AN1653" s="83">
        <v>23188119.116322201</v>
      </c>
      <c r="AO1653" s="83">
        <v>12.0838695787104</v>
      </c>
      <c r="AP1653" s="83">
        <v>521.12331828607</v>
      </c>
    </row>
    <row r="1654" spans="1:42" x14ac:dyDescent="0.2">
      <c r="A1654" s="83" t="s">
        <v>435</v>
      </c>
      <c r="B1654" s="83">
        <v>2028</v>
      </c>
      <c r="C1654" s="83" t="s">
        <v>436</v>
      </c>
      <c r="D1654" s="83" t="s">
        <v>297</v>
      </c>
      <c r="E1654" s="83">
        <v>0</v>
      </c>
      <c r="F1654" s="83">
        <v>5956</v>
      </c>
      <c r="G1654" s="83">
        <v>0</v>
      </c>
      <c r="H1654" s="83">
        <v>679.2</v>
      </c>
      <c r="I1654" s="83">
        <v>0</v>
      </c>
      <c r="J1654" s="83">
        <v>1032.14578948351</v>
      </c>
      <c r="K1654" s="83">
        <v>0</v>
      </c>
      <c r="L1654" s="83">
        <v>1290.3</v>
      </c>
      <c r="M1654" s="83">
        <v>119.827272727273</v>
      </c>
      <c r="N1654" s="83">
        <v>0</v>
      </c>
      <c r="O1654" s="83">
        <v>0</v>
      </c>
      <c r="P1654" s="83">
        <v>63.712926829268199</v>
      </c>
      <c r="Q1654" s="83">
        <v>0</v>
      </c>
      <c r="R1654" s="83">
        <v>0</v>
      </c>
      <c r="S1654" s="83">
        <v>0</v>
      </c>
      <c r="T1654" s="83">
        <v>199.601</v>
      </c>
      <c r="U1654" s="83">
        <v>0</v>
      </c>
      <c r="V1654" s="83">
        <v>34787.258048780401</v>
      </c>
      <c r="W1654" s="83">
        <v>0</v>
      </c>
      <c r="X1654" s="83">
        <v>0</v>
      </c>
      <c r="Y1654" s="83">
        <v>8030366.6401735405</v>
      </c>
      <c r="Z1654" s="83">
        <v>0</v>
      </c>
      <c r="AA1654" s="83">
        <v>162235.19878579999</v>
      </c>
      <c r="AB1654" s="83">
        <v>9664212.8088000007</v>
      </c>
      <c r="AC1654" s="83">
        <v>59497.919999999998</v>
      </c>
      <c r="AD1654" s="83">
        <v>0</v>
      </c>
      <c r="AE1654" s="83">
        <v>839346.77133000002</v>
      </c>
      <c r="AF1654" s="83">
        <v>0</v>
      </c>
      <c r="AG1654" s="83">
        <v>0</v>
      </c>
      <c r="AH1654" s="83">
        <v>0</v>
      </c>
      <c r="AI1654" s="83">
        <v>0</v>
      </c>
      <c r="AJ1654" s="83">
        <v>0</v>
      </c>
      <c r="AK1654" s="83">
        <v>3589262.9589190101</v>
      </c>
      <c r="AL1654" s="83">
        <v>0</v>
      </c>
      <c r="AM1654" s="83">
        <v>0</v>
      </c>
      <c r="AN1654" s="83">
        <v>22379709.556057099</v>
      </c>
      <c r="AO1654" s="83">
        <v>11.255452543043599</v>
      </c>
      <c r="AP1654" s="83">
        <v>502.93112673561302</v>
      </c>
    </row>
    <row r="1655" spans="1:42" x14ac:dyDescent="0.2">
      <c r="A1655" s="83" t="s">
        <v>435</v>
      </c>
      <c r="B1655" s="83">
        <v>2030</v>
      </c>
      <c r="C1655" s="83" t="s">
        <v>436</v>
      </c>
      <c r="D1655" s="83" t="s">
        <v>297</v>
      </c>
      <c r="E1655" s="83">
        <v>0</v>
      </c>
      <c r="F1655" s="83">
        <v>5956</v>
      </c>
      <c r="G1655" s="83">
        <v>0</v>
      </c>
      <c r="H1655" s="83">
        <v>679.2</v>
      </c>
      <c r="I1655" s="83">
        <v>0</v>
      </c>
      <c r="J1655" s="83">
        <v>1032.14578948351</v>
      </c>
      <c r="K1655" s="83">
        <v>0</v>
      </c>
      <c r="L1655" s="83">
        <v>1290.3</v>
      </c>
      <c r="M1655" s="83">
        <v>157.74818181818199</v>
      </c>
      <c r="N1655" s="83">
        <v>0</v>
      </c>
      <c r="O1655" s="83">
        <v>0</v>
      </c>
      <c r="P1655" s="83">
        <v>63.712926829268199</v>
      </c>
      <c r="Q1655" s="83">
        <v>0</v>
      </c>
      <c r="R1655" s="83">
        <v>0</v>
      </c>
      <c r="S1655" s="83">
        <v>0</v>
      </c>
      <c r="T1655" s="83">
        <v>199.601</v>
      </c>
      <c r="U1655" s="83">
        <v>0</v>
      </c>
      <c r="V1655" s="83">
        <v>34787.258048780401</v>
      </c>
      <c r="W1655" s="83">
        <v>0</v>
      </c>
      <c r="X1655" s="83">
        <v>0</v>
      </c>
      <c r="Y1655" s="83">
        <v>6672090.6672</v>
      </c>
      <c r="Z1655" s="83">
        <v>0</v>
      </c>
      <c r="AA1655" s="83">
        <v>213551.53523214001</v>
      </c>
      <c r="AB1655" s="83">
        <v>9664212.8088000007</v>
      </c>
      <c r="AC1655" s="83">
        <v>59497.919999999998</v>
      </c>
      <c r="AD1655" s="83">
        <v>0</v>
      </c>
      <c r="AE1655" s="83">
        <v>839346.77133000002</v>
      </c>
      <c r="AF1655" s="83">
        <v>0</v>
      </c>
      <c r="AG1655" s="83">
        <v>0</v>
      </c>
      <c r="AH1655" s="83">
        <v>0</v>
      </c>
      <c r="AI1655" s="83">
        <v>0</v>
      </c>
      <c r="AJ1655" s="83">
        <v>0</v>
      </c>
      <c r="AK1655" s="83">
        <v>3574549.84136537</v>
      </c>
      <c r="AL1655" s="83">
        <v>0</v>
      </c>
      <c r="AM1655" s="83">
        <v>0</v>
      </c>
      <c r="AN1655" s="83">
        <v>21058036.8019762</v>
      </c>
      <c r="AO1655" s="83">
        <v>9.8401793903714392</v>
      </c>
      <c r="AP1655" s="83">
        <v>467.288545599271</v>
      </c>
    </row>
    <row r="1656" spans="1:42" x14ac:dyDescent="0.2">
      <c r="A1656" s="83" t="s">
        <v>435</v>
      </c>
      <c r="B1656" s="83">
        <v>2032</v>
      </c>
      <c r="C1656" s="83" t="s">
        <v>436</v>
      </c>
      <c r="D1656" s="83" t="s">
        <v>297</v>
      </c>
      <c r="E1656" s="83">
        <v>0</v>
      </c>
      <c r="F1656" s="83">
        <v>5956</v>
      </c>
      <c r="G1656" s="83">
        <v>0</v>
      </c>
      <c r="H1656" s="83">
        <v>679.2</v>
      </c>
      <c r="I1656" s="83">
        <v>0</v>
      </c>
      <c r="J1656" s="83">
        <v>1032.14578948351</v>
      </c>
      <c r="K1656" s="83">
        <v>0</v>
      </c>
      <c r="L1656" s="83">
        <v>1290.3</v>
      </c>
      <c r="M1656" s="83">
        <v>200.761818181818</v>
      </c>
      <c r="N1656" s="83">
        <v>0</v>
      </c>
      <c r="O1656" s="83">
        <v>0</v>
      </c>
      <c r="P1656" s="83">
        <v>9.3092876238544893</v>
      </c>
      <c r="Q1656" s="83">
        <v>0</v>
      </c>
      <c r="R1656" s="83">
        <v>0</v>
      </c>
      <c r="S1656" s="83">
        <v>0</v>
      </c>
      <c r="T1656" s="83">
        <v>199.601</v>
      </c>
      <c r="U1656" s="83">
        <v>0</v>
      </c>
      <c r="V1656" s="83">
        <v>22100.362833495801</v>
      </c>
      <c r="W1656" s="83">
        <v>0</v>
      </c>
      <c r="X1656" s="83">
        <v>0</v>
      </c>
      <c r="Y1656" s="83">
        <v>4500716.7995149596</v>
      </c>
      <c r="Z1656" s="83">
        <v>0</v>
      </c>
      <c r="AA1656" s="83">
        <v>271813.19193884003</v>
      </c>
      <c r="AB1656" s="83">
        <v>9664212.8088000007</v>
      </c>
      <c r="AC1656" s="83">
        <v>59497.919999999998</v>
      </c>
      <c r="AD1656" s="83">
        <v>0</v>
      </c>
      <c r="AE1656" s="83">
        <v>839346.77133000002</v>
      </c>
      <c r="AF1656" s="83">
        <v>0</v>
      </c>
      <c r="AG1656" s="83">
        <v>0</v>
      </c>
      <c r="AH1656" s="83">
        <v>0</v>
      </c>
      <c r="AI1656" s="83">
        <v>0</v>
      </c>
      <c r="AJ1656" s="83">
        <v>0</v>
      </c>
      <c r="AK1656" s="83">
        <v>3687764.7379855099</v>
      </c>
      <c r="AL1656" s="83">
        <v>0</v>
      </c>
      <c r="AM1656" s="83">
        <v>0</v>
      </c>
      <c r="AN1656" s="83">
        <v>19045452.592402801</v>
      </c>
      <c r="AO1656" s="83">
        <v>7.6918633782291597</v>
      </c>
      <c r="AP1656" s="83">
        <v>403.868762945409</v>
      </c>
    </row>
    <row r="1657" spans="1:42" x14ac:dyDescent="0.2">
      <c r="A1657" s="83" t="s">
        <v>435</v>
      </c>
      <c r="B1657" s="83">
        <v>2034</v>
      </c>
      <c r="C1657" s="83" t="s">
        <v>436</v>
      </c>
      <c r="D1657" s="83" t="s">
        <v>297</v>
      </c>
      <c r="E1657" s="83">
        <v>0</v>
      </c>
      <c r="F1657" s="83">
        <v>5956</v>
      </c>
      <c r="G1657" s="83">
        <v>0</v>
      </c>
      <c r="H1657" s="83">
        <v>679.2</v>
      </c>
      <c r="I1657" s="83">
        <v>0</v>
      </c>
      <c r="J1657" s="83">
        <v>1300.1928545753899</v>
      </c>
      <c r="K1657" s="83">
        <v>0</v>
      </c>
      <c r="L1657" s="83">
        <v>1290.3</v>
      </c>
      <c r="M1657" s="83">
        <v>246.993636363636</v>
      </c>
      <c r="N1657" s="83">
        <v>0</v>
      </c>
      <c r="O1657" s="83">
        <v>0</v>
      </c>
      <c r="P1657" s="83">
        <v>22.498519866544498</v>
      </c>
      <c r="Q1657" s="83">
        <v>0</v>
      </c>
      <c r="R1657" s="83">
        <v>0</v>
      </c>
      <c r="S1657" s="83">
        <v>0</v>
      </c>
      <c r="T1657" s="83">
        <v>199.601</v>
      </c>
      <c r="U1657" s="83">
        <v>0</v>
      </c>
      <c r="V1657" s="83">
        <v>41296.002240172304</v>
      </c>
      <c r="W1657" s="83">
        <v>0</v>
      </c>
      <c r="X1657" s="83">
        <v>0</v>
      </c>
      <c r="Y1657" s="83">
        <v>3613552.5551999998</v>
      </c>
      <c r="Z1657" s="83">
        <v>0</v>
      </c>
      <c r="AA1657" s="83">
        <v>334406.85732274002</v>
      </c>
      <c r="AB1657" s="83">
        <v>9664212.8088000007</v>
      </c>
      <c r="AC1657" s="83">
        <v>59497.919999999998</v>
      </c>
      <c r="AD1657" s="83">
        <v>0</v>
      </c>
      <c r="AE1657" s="83">
        <v>839346.77133000002</v>
      </c>
      <c r="AF1657" s="83">
        <v>0</v>
      </c>
      <c r="AG1657" s="83">
        <v>0</v>
      </c>
      <c r="AH1657" s="83">
        <v>0</v>
      </c>
      <c r="AI1657" s="83">
        <v>0</v>
      </c>
      <c r="AJ1657" s="83">
        <v>0</v>
      </c>
      <c r="AK1657" s="83">
        <v>4786330.9729021797</v>
      </c>
      <c r="AL1657" s="83">
        <v>0</v>
      </c>
      <c r="AM1657" s="83">
        <v>0</v>
      </c>
      <c r="AN1657" s="83">
        <v>19338643.887795001</v>
      </c>
      <c r="AO1657" s="83">
        <v>6.8555774575778399</v>
      </c>
      <c r="AP1657" s="83">
        <v>354.50145818675998</v>
      </c>
    </row>
    <row r="1658" spans="1:42" x14ac:dyDescent="0.2">
      <c r="A1658" s="83" t="s">
        <v>435</v>
      </c>
      <c r="B1658" s="83">
        <v>2036</v>
      </c>
      <c r="C1658" s="83" t="s">
        <v>436</v>
      </c>
      <c r="D1658" s="83" t="s">
        <v>297</v>
      </c>
      <c r="E1658" s="83">
        <v>0</v>
      </c>
      <c r="F1658" s="83">
        <v>5956</v>
      </c>
      <c r="G1658" s="83">
        <v>0</v>
      </c>
      <c r="H1658" s="83">
        <v>679.2</v>
      </c>
      <c r="I1658" s="83">
        <v>0</v>
      </c>
      <c r="J1658" s="83">
        <v>1628.7733375299599</v>
      </c>
      <c r="K1658" s="83">
        <v>0</v>
      </c>
      <c r="L1658" s="83">
        <v>1290.3</v>
      </c>
      <c r="M1658" s="83">
        <v>294.65454545454497</v>
      </c>
      <c r="N1658" s="83">
        <v>0</v>
      </c>
      <c r="O1658" s="83">
        <v>0</v>
      </c>
      <c r="P1658" s="83">
        <v>54.927861332360997</v>
      </c>
      <c r="Q1658" s="83">
        <v>0</v>
      </c>
      <c r="R1658" s="83">
        <v>0</v>
      </c>
      <c r="S1658" s="83">
        <v>0</v>
      </c>
      <c r="T1658" s="83">
        <v>199.601</v>
      </c>
      <c r="U1658" s="83">
        <v>0</v>
      </c>
      <c r="V1658" s="83">
        <v>123078.16150611499</v>
      </c>
      <c r="W1658" s="83">
        <v>0</v>
      </c>
      <c r="X1658" s="83">
        <v>0</v>
      </c>
      <c r="Y1658" s="83">
        <v>3862394.1551999999</v>
      </c>
      <c r="Z1658" s="83">
        <v>0</v>
      </c>
      <c r="AA1658" s="83">
        <v>398935.38146159903</v>
      </c>
      <c r="AB1658" s="83">
        <v>9664212.8088000007</v>
      </c>
      <c r="AC1658" s="83">
        <v>59497.919999999998</v>
      </c>
      <c r="AD1658" s="83">
        <v>0</v>
      </c>
      <c r="AE1658" s="83">
        <v>839346.77133000002</v>
      </c>
      <c r="AF1658" s="83">
        <v>0</v>
      </c>
      <c r="AG1658" s="83">
        <v>0</v>
      </c>
      <c r="AH1658" s="83">
        <v>0</v>
      </c>
      <c r="AI1658" s="83">
        <v>0</v>
      </c>
      <c r="AJ1658" s="83">
        <v>0</v>
      </c>
      <c r="AK1658" s="83">
        <v>6215118.6137106903</v>
      </c>
      <c r="AL1658" s="83">
        <v>0</v>
      </c>
      <c r="AM1658" s="83">
        <v>0</v>
      </c>
      <c r="AN1658" s="83">
        <v>21162583.8120084</v>
      </c>
      <c r="AO1658" s="83">
        <v>7.0781911529378396</v>
      </c>
      <c r="AP1658" s="83">
        <v>334.46724728014601</v>
      </c>
    </row>
    <row r="1659" spans="1:42" x14ac:dyDescent="0.2">
      <c r="A1659" s="83" t="s">
        <v>435</v>
      </c>
      <c r="B1659" s="83">
        <v>2038</v>
      </c>
      <c r="C1659" s="83" t="s">
        <v>436</v>
      </c>
      <c r="D1659" s="83" t="s">
        <v>297</v>
      </c>
      <c r="E1659" s="83">
        <v>0</v>
      </c>
      <c r="F1659" s="83">
        <v>5956</v>
      </c>
      <c r="G1659" s="83">
        <v>0</v>
      </c>
      <c r="H1659" s="83">
        <v>679.2</v>
      </c>
      <c r="I1659" s="83">
        <v>0</v>
      </c>
      <c r="J1659" s="83">
        <v>1725.17369999999</v>
      </c>
      <c r="K1659" s="83">
        <v>0</v>
      </c>
      <c r="L1659" s="83">
        <v>1290.3</v>
      </c>
      <c r="M1659" s="83">
        <v>342.95272727272697</v>
      </c>
      <c r="N1659" s="83">
        <v>0</v>
      </c>
      <c r="O1659" s="83">
        <v>0</v>
      </c>
      <c r="P1659" s="83">
        <v>62.283630956112503</v>
      </c>
      <c r="Q1659" s="83">
        <v>0</v>
      </c>
      <c r="R1659" s="83">
        <v>0</v>
      </c>
      <c r="S1659" s="83">
        <v>0</v>
      </c>
      <c r="T1659" s="83">
        <v>199.601</v>
      </c>
      <c r="U1659" s="83">
        <v>0</v>
      </c>
      <c r="V1659" s="83">
        <v>105831.460012412</v>
      </c>
      <c r="W1659" s="83">
        <v>0</v>
      </c>
      <c r="X1659" s="83">
        <v>0</v>
      </c>
      <c r="Y1659" s="83">
        <v>2861445.048</v>
      </c>
      <c r="Z1659" s="83">
        <v>0</v>
      </c>
      <c r="AA1659" s="83">
        <v>464326.71475263999</v>
      </c>
      <c r="AB1659" s="83">
        <v>9664212.8088000007</v>
      </c>
      <c r="AC1659" s="83">
        <v>59497.919999999998</v>
      </c>
      <c r="AD1659" s="83">
        <v>0</v>
      </c>
      <c r="AE1659" s="83">
        <v>839346.77133000002</v>
      </c>
      <c r="AF1659" s="83">
        <v>0</v>
      </c>
      <c r="AG1659" s="83">
        <v>0</v>
      </c>
      <c r="AH1659" s="83">
        <v>0</v>
      </c>
      <c r="AI1659" s="83">
        <v>0</v>
      </c>
      <c r="AJ1659" s="83">
        <v>0</v>
      </c>
      <c r="AK1659" s="83">
        <v>7168759.20721443</v>
      </c>
      <c r="AL1659" s="83">
        <v>0</v>
      </c>
      <c r="AM1659" s="83">
        <v>0</v>
      </c>
      <c r="AN1659" s="83">
        <v>21163419.9301094</v>
      </c>
      <c r="AO1659" s="83">
        <v>6.0596220827080796</v>
      </c>
      <c r="AP1659" s="83">
        <v>286.32527742300101</v>
      </c>
    </row>
    <row r="1660" spans="1:42" x14ac:dyDescent="0.2">
      <c r="A1660" s="83" t="s">
        <v>435</v>
      </c>
      <c r="B1660" s="83">
        <v>2040</v>
      </c>
      <c r="C1660" s="83" t="s">
        <v>436</v>
      </c>
      <c r="D1660" s="83" t="s">
        <v>297</v>
      </c>
      <c r="E1660" s="83">
        <v>0</v>
      </c>
      <c r="F1660" s="83">
        <v>5956</v>
      </c>
      <c r="G1660" s="83">
        <v>0</v>
      </c>
      <c r="H1660" s="83">
        <v>679.2</v>
      </c>
      <c r="I1660" s="83">
        <v>0</v>
      </c>
      <c r="J1660" s="83">
        <v>1795.64849999999</v>
      </c>
      <c r="K1660" s="83">
        <v>0</v>
      </c>
      <c r="L1660" s="83">
        <v>1290.3</v>
      </c>
      <c r="M1660" s="83">
        <v>391.59181818181798</v>
      </c>
      <c r="N1660" s="83">
        <v>0</v>
      </c>
      <c r="O1660" s="83">
        <v>0</v>
      </c>
      <c r="P1660" s="83">
        <v>75.555412234174</v>
      </c>
      <c r="Q1660" s="83">
        <v>0</v>
      </c>
      <c r="R1660" s="83">
        <v>0</v>
      </c>
      <c r="S1660" s="83">
        <v>0</v>
      </c>
      <c r="T1660" s="83">
        <v>199.601</v>
      </c>
      <c r="U1660" s="83">
        <v>0</v>
      </c>
      <c r="V1660" s="83">
        <v>118836.369381775</v>
      </c>
      <c r="W1660" s="83">
        <v>0</v>
      </c>
      <c r="X1660" s="83">
        <v>0</v>
      </c>
      <c r="Y1660" s="83">
        <v>2861445.048</v>
      </c>
      <c r="Z1660" s="83">
        <v>0</v>
      </c>
      <c r="AA1660" s="83">
        <v>530179.60786117997</v>
      </c>
      <c r="AB1660" s="83">
        <v>9340114.4640049506</v>
      </c>
      <c r="AC1660" s="83">
        <v>59497.919999999998</v>
      </c>
      <c r="AD1660" s="83">
        <v>0</v>
      </c>
      <c r="AE1660" s="83">
        <v>839346.77133000002</v>
      </c>
      <c r="AF1660" s="83">
        <v>0</v>
      </c>
      <c r="AG1660" s="83">
        <v>0</v>
      </c>
      <c r="AH1660" s="83">
        <v>0</v>
      </c>
      <c r="AI1660" s="83">
        <v>0</v>
      </c>
      <c r="AJ1660" s="83">
        <v>0</v>
      </c>
      <c r="AK1660" s="83">
        <v>7597611.9061247203</v>
      </c>
      <c r="AL1660" s="83">
        <v>0</v>
      </c>
      <c r="AM1660" s="83">
        <v>0</v>
      </c>
      <c r="AN1660" s="83">
        <v>21347032.0867026</v>
      </c>
      <c r="AO1660" s="83">
        <v>5.9435624654369699</v>
      </c>
      <c r="AP1660" s="83">
        <v>278.42570532974901</v>
      </c>
    </row>
    <row r="1661" spans="1:42" x14ac:dyDescent="0.2">
      <c r="A1661" s="83" t="s">
        <v>435</v>
      </c>
      <c r="B1661" s="83">
        <v>2042</v>
      </c>
      <c r="C1661" s="83" t="s">
        <v>436</v>
      </c>
      <c r="D1661" s="83" t="s">
        <v>297</v>
      </c>
      <c r="E1661" s="83">
        <v>0</v>
      </c>
      <c r="F1661" s="83">
        <v>5404</v>
      </c>
      <c r="G1661" s="83">
        <v>0</v>
      </c>
      <c r="H1661" s="83">
        <v>679.2</v>
      </c>
      <c r="I1661" s="83">
        <v>0</v>
      </c>
      <c r="J1661" s="83">
        <v>1801.0900999999999</v>
      </c>
      <c r="K1661" s="83">
        <v>0</v>
      </c>
      <c r="L1661" s="83">
        <v>1290.3</v>
      </c>
      <c r="M1661" s="83">
        <v>402.504545454545</v>
      </c>
      <c r="N1661" s="83">
        <v>0</v>
      </c>
      <c r="O1661" s="83">
        <v>0</v>
      </c>
      <c r="P1661" s="83">
        <v>88.001340133602596</v>
      </c>
      <c r="Q1661" s="83">
        <v>0</v>
      </c>
      <c r="R1661" s="83">
        <v>0</v>
      </c>
      <c r="S1661" s="83">
        <v>0</v>
      </c>
      <c r="T1661" s="83">
        <v>199.601</v>
      </c>
      <c r="U1661" s="83">
        <v>0</v>
      </c>
      <c r="V1661" s="83">
        <v>125773.262532176</v>
      </c>
      <c r="W1661" s="83">
        <v>0</v>
      </c>
      <c r="X1661" s="83">
        <v>0</v>
      </c>
      <c r="Y1661" s="83">
        <v>2163423.36</v>
      </c>
      <c r="Z1661" s="83">
        <v>0</v>
      </c>
      <c r="AA1661" s="83">
        <v>544954.44532589999</v>
      </c>
      <c r="AB1661" s="83">
        <v>9273427.3895999994</v>
      </c>
      <c r="AC1661" s="83">
        <v>59497.919999999998</v>
      </c>
      <c r="AD1661" s="83">
        <v>0</v>
      </c>
      <c r="AE1661" s="83">
        <v>839346.77133000002</v>
      </c>
      <c r="AF1661" s="83">
        <v>0</v>
      </c>
      <c r="AG1661" s="83">
        <v>0</v>
      </c>
      <c r="AH1661" s="83">
        <v>0</v>
      </c>
      <c r="AI1661" s="83">
        <v>0</v>
      </c>
      <c r="AJ1661" s="83">
        <v>0</v>
      </c>
      <c r="AK1661" s="83">
        <v>7646512.6866791304</v>
      </c>
      <c r="AL1661" s="83">
        <v>0</v>
      </c>
      <c r="AM1661" s="83">
        <v>0</v>
      </c>
      <c r="AN1661" s="83">
        <v>20652935.835467201</v>
      </c>
      <c r="AO1661" s="83">
        <v>5.2952316220077602</v>
      </c>
      <c r="AP1661" s="83">
        <v>256.39123000199697</v>
      </c>
    </row>
    <row r="1662" spans="1:42" x14ac:dyDescent="0.2">
      <c r="A1662" s="83" t="s">
        <v>435</v>
      </c>
      <c r="B1662" s="83">
        <v>2044</v>
      </c>
      <c r="C1662" s="83" t="s">
        <v>436</v>
      </c>
      <c r="D1662" s="83" t="s">
        <v>297</v>
      </c>
      <c r="E1662" s="83">
        <v>0</v>
      </c>
      <c r="F1662" s="83">
        <v>4858</v>
      </c>
      <c r="G1662" s="83">
        <v>0</v>
      </c>
      <c r="H1662" s="83">
        <v>679.2</v>
      </c>
      <c r="I1662" s="83">
        <v>26.853450330605298</v>
      </c>
      <c r="J1662" s="83">
        <v>1974.3020999999901</v>
      </c>
      <c r="K1662" s="83">
        <v>0</v>
      </c>
      <c r="L1662" s="83">
        <v>1290.3</v>
      </c>
      <c r="M1662" s="83">
        <v>422.64272727272697</v>
      </c>
      <c r="N1662" s="83">
        <v>0</v>
      </c>
      <c r="O1662" s="83">
        <v>0</v>
      </c>
      <c r="P1662" s="83">
        <v>112.845345727584</v>
      </c>
      <c r="Q1662" s="83">
        <v>0</v>
      </c>
      <c r="R1662" s="83">
        <v>0</v>
      </c>
      <c r="S1662" s="83">
        <v>0</v>
      </c>
      <c r="T1662" s="83">
        <v>199.601</v>
      </c>
      <c r="U1662" s="83">
        <v>0</v>
      </c>
      <c r="V1662" s="83">
        <v>118512.088673744</v>
      </c>
      <c r="W1662" s="83">
        <v>0</v>
      </c>
      <c r="X1662" s="83">
        <v>0</v>
      </c>
      <c r="Y1662" s="83">
        <v>2260701.30192358</v>
      </c>
      <c r="Z1662" s="83">
        <v>0</v>
      </c>
      <c r="AA1662" s="83">
        <v>572219.70686526003</v>
      </c>
      <c r="AB1662" s="83">
        <v>8589552.9059999995</v>
      </c>
      <c r="AC1662" s="83">
        <v>59497.919999999998</v>
      </c>
      <c r="AD1662" s="83">
        <v>0</v>
      </c>
      <c r="AE1662" s="83">
        <v>839346.77133000002</v>
      </c>
      <c r="AF1662" s="83">
        <v>0</v>
      </c>
      <c r="AG1662" s="83">
        <v>0</v>
      </c>
      <c r="AH1662" s="83">
        <v>0</v>
      </c>
      <c r="AI1662" s="83">
        <v>56053.9582795936</v>
      </c>
      <c r="AJ1662" s="83">
        <v>0</v>
      </c>
      <c r="AK1662" s="83">
        <v>8389285.0029443298</v>
      </c>
      <c r="AL1662" s="83">
        <v>0</v>
      </c>
      <c r="AM1662" s="83">
        <v>0</v>
      </c>
      <c r="AN1662" s="83">
        <v>20885169.656016499</v>
      </c>
      <c r="AO1662" s="83">
        <v>5.1373610162754204</v>
      </c>
      <c r="AP1662" s="83">
        <v>245.981292031088</v>
      </c>
    </row>
    <row r="1663" spans="1:42" x14ac:dyDescent="0.2">
      <c r="A1663" s="83" t="s">
        <v>435</v>
      </c>
      <c r="B1663" s="83">
        <v>2046</v>
      </c>
      <c r="C1663" s="83" t="s">
        <v>436</v>
      </c>
      <c r="D1663" s="83" t="s">
        <v>297</v>
      </c>
      <c r="E1663" s="83">
        <v>0</v>
      </c>
      <c r="F1663" s="83">
        <v>3298</v>
      </c>
      <c r="G1663" s="83">
        <v>0</v>
      </c>
      <c r="H1663" s="83">
        <v>679.2</v>
      </c>
      <c r="I1663" s="83">
        <v>1564.7576022588801</v>
      </c>
      <c r="J1663" s="83">
        <v>1971.8020999999901</v>
      </c>
      <c r="K1663" s="83">
        <v>0</v>
      </c>
      <c r="L1663" s="83">
        <v>2375.79155301119</v>
      </c>
      <c r="M1663" s="83">
        <v>436.922727272727</v>
      </c>
      <c r="N1663" s="83">
        <v>0</v>
      </c>
      <c r="O1663" s="83">
        <v>0</v>
      </c>
      <c r="P1663" s="83">
        <v>567.71838532212598</v>
      </c>
      <c r="Q1663" s="83">
        <v>0</v>
      </c>
      <c r="R1663" s="83">
        <v>0</v>
      </c>
      <c r="S1663" s="83">
        <v>0</v>
      </c>
      <c r="T1663" s="83">
        <v>199.601</v>
      </c>
      <c r="U1663" s="83">
        <v>0</v>
      </c>
      <c r="V1663" s="83">
        <v>826050.25759859895</v>
      </c>
      <c r="W1663" s="83">
        <v>0</v>
      </c>
      <c r="X1663" s="83">
        <v>0</v>
      </c>
      <c r="Y1663" s="83">
        <v>1890920.64</v>
      </c>
      <c r="Z1663" s="83">
        <v>0</v>
      </c>
      <c r="AA1663" s="83">
        <v>591553.52450069995</v>
      </c>
      <c r="AB1663" s="83">
        <v>15995768.923330801</v>
      </c>
      <c r="AC1663" s="83">
        <v>59497.919999999998</v>
      </c>
      <c r="AD1663" s="83">
        <v>0</v>
      </c>
      <c r="AE1663" s="83">
        <v>839346.77133000002</v>
      </c>
      <c r="AF1663" s="83">
        <v>0</v>
      </c>
      <c r="AG1663" s="83">
        <v>0</v>
      </c>
      <c r="AH1663" s="83">
        <v>0</v>
      </c>
      <c r="AI1663" s="83">
        <v>3366530.4922019802</v>
      </c>
      <c r="AJ1663" s="83">
        <v>0</v>
      </c>
      <c r="AK1663" s="83">
        <v>8330744.9166217204</v>
      </c>
      <c r="AL1663" s="83">
        <v>0</v>
      </c>
      <c r="AM1663" s="83">
        <v>0</v>
      </c>
      <c r="AN1663" s="83">
        <v>31900413.445583802</v>
      </c>
      <c r="AO1663" s="83">
        <v>7.45872119192477</v>
      </c>
      <c r="AP1663" s="83">
        <v>233.81268097505799</v>
      </c>
    </row>
    <row r="1664" spans="1:42" x14ac:dyDescent="0.2">
      <c r="A1664" s="83" t="s">
        <v>435</v>
      </c>
      <c r="B1664" s="83">
        <v>2048</v>
      </c>
      <c r="C1664" s="83" t="s">
        <v>436</v>
      </c>
      <c r="D1664" s="83" t="s">
        <v>297</v>
      </c>
      <c r="E1664" s="83">
        <v>0</v>
      </c>
      <c r="F1664" s="83">
        <v>1995</v>
      </c>
      <c r="G1664" s="83">
        <v>0</v>
      </c>
      <c r="H1664" s="83">
        <v>679.2</v>
      </c>
      <c r="I1664" s="83">
        <v>1600.9278456975701</v>
      </c>
      <c r="J1664" s="83">
        <v>2589.2865000000002</v>
      </c>
      <c r="K1664" s="83">
        <v>0</v>
      </c>
      <c r="L1664" s="83">
        <v>3823.40954333014</v>
      </c>
      <c r="M1664" s="83">
        <v>460.76545454545402</v>
      </c>
      <c r="N1664" s="83">
        <v>0</v>
      </c>
      <c r="O1664" s="83">
        <v>0</v>
      </c>
      <c r="P1664" s="83">
        <v>687.30651980782602</v>
      </c>
      <c r="Q1664" s="83">
        <v>0</v>
      </c>
      <c r="R1664" s="83">
        <v>0</v>
      </c>
      <c r="S1664" s="83">
        <v>0</v>
      </c>
      <c r="T1664" s="83">
        <v>199.601</v>
      </c>
      <c r="U1664" s="83">
        <v>0</v>
      </c>
      <c r="V1664" s="83">
        <v>273717.81225353503</v>
      </c>
      <c r="W1664" s="83">
        <v>0</v>
      </c>
      <c r="X1664" s="83">
        <v>0</v>
      </c>
      <c r="Y1664" s="83">
        <v>1890920.64</v>
      </c>
      <c r="Z1664" s="83">
        <v>0</v>
      </c>
      <c r="AA1664" s="83">
        <v>622894.71765556</v>
      </c>
      <c r="AB1664" s="83">
        <v>25398249.556284498</v>
      </c>
      <c r="AC1664" s="83">
        <v>59497.919999999998</v>
      </c>
      <c r="AD1664" s="83">
        <v>0</v>
      </c>
      <c r="AE1664" s="83">
        <v>839346.77133000002</v>
      </c>
      <c r="AF1664" s="83">
        <v>0</v>
      </c>
      <c r="AG1664" s="83">
        <v>0</v>
      </c>
      <c r="AH1664" s="83">
        <v>0</v>
      </c>
      <c r="AI1664" s="83">
        <v>3426568.3278668802</v>
      </c>
      <c r="AJ1664" s="83">
        <v>0</v>
      </c>
      <c r="AK1664" s="83">
        <v>10794916.648178199</v>
      </c>
      <c r="AL1664" s="83">
        <v>0</v>
      </c>
      <c r="AM1664" s="83">
        <v>0</v>
      </c>
      <c r="AN1664" s="83">
        <v>43306112.393568702</v>
      </c>
      <c r="AO1664" s="83">
        <v>10.825749506585501</v>
      </c>
      <c r="AP1664" s="83">
        <v>249.982021202928</v>
      </c>
    </row>
    <row r="1665" spans="1:42" x14ac:dyDescent="0.2">
      <c r="A1665" s="83" t="s">
        <v>435</v>
      </c>
      <c r="B1665" s="83">
        <v>2050</v>
      </c>
      <c r="C1665" s="83" t="s">
        <v>436</v>
      </c>
      <c r="D1665" s="83" t="s">
        <v>297</v>
      </c>
      <c r="E1665" s="83">
        <v>0</v>
      </c>
      <c r="F1665" s="83">
        <v>1344</v>
      </c>
      <c r="G1665" s="83">
        <v>0</v>
      </c>
      <c r="H1665" s="83">
        <v>679.2</v>
      </c>
      <c r="I1665" s="83">
        <v>1609.1559007492899</v>
      </c>
      <c r="J1665" s="83">
        <v>2256.5864999999999</v>
      </c>
      <c r="K1665" s="83">
        <v>0</v>
      </c>
      <c r="L1665" s="83">
        <v>3895.4893985437898</v>
      </c>
      <c r="M1665" s="83">
        <v>485.11636363636399</v>
      </c>
      <c r="N1665" s="83">
        <v>0</v>
      </c>
      <c r="O1665" s="83">
        <v>0</v>
      </c>
      <c r="P1665" s="83">
        <v>674.39124968666795</v>
      </c>
      <c r="Q1665" s="83">
        <v>0</v>
      </c>
      <c r="R1665" s="83">
        <v>0</v>
      </c>
      <c r="S1665" s="83">
        <v>0</v>
      </c>
      <c r="T1665" s="83">
        <v>199.601</v>
      </c>
      <c r="U1665" s="83">
        <v>0</v>
      </c>
      <c r="V1665" s="83">
        <v>40191.133454699098</v>
      </c>
      <c r="W1665" s="83">
        <v>0</v>
      </c>
      <c r="X1665" s="83">
        <v>0</v>
      </c>
      <c r="Y1665" s="83">
        <v>1890920.64</v>
      </c>
      <c r="Z1665" s="83">
        <v>0</v>
      </c>
      <c r="AA1665" s="83">
        <v>656803.31278103997</v>
      </c>
      <c r="AB1665" s="83">
        <v>25932350.835894</v>
      </c>
      <c r="AC1665" s="83">
        <v>59497.919999999998</v>
      </c>
      <c r="AD1665" s="83">
        <v>0</v>
      </c>
      <c r="AE1665" s="83">
        <v>839346.77133000002</v>
      </c>
      <c r="AF1665" s="83">
        <v>0</v>
      </c>
      <c r="AG1665" s="83">
        <v>0</v>
      </c>
      <c r="AH1665" s="83">
        <v>0</v>
      </c>
      <c r="AI1665" s="83">
        <v>3396143.1880533001</v>
      </c>
      <c r="AJ1665" s="83">
        <v>0</v>
      </c>
      <c r="AK1665" s="83">
        <v>9408214.9846873805</v>
      </c>
      <c r="AL1665" s="83">
        <v>0</v>
      </c>
      <c r="AM1665" s="83">
        <v>0</v>
      </c>
      <c r="AN1665" s="83">
        <v>42223468.786200397</v>
      </c>
      <c r="AO1665" s="83">
        <v>11.0170111748136</v>
      </c>
      <c r="AP1665" s="83">
        <v>260.92150861878503</v>
      </c>
    </row>
    <row r="1666" spans="1:42" x14ac:dyDescent="0.2">
      <c r="A1666" s="83" t="s">
        <v>437</v>
      </c>
      <c r="B1666" s="83">
        <v>2020</v>
      </c>
      <c r="C1666" s="83" t="s">
        <v>436</v>
      </c>
      <c r="D1666" s="83" t="s">
        <v>297</v>
      </c>
      <c r="E1666" s="83">
        <v>0</v>
      </c>
      <c r="F1666" s="83">
        <v>4199</v>
      </c>
      <c r="G1666" s="83">
        <v>0</v>
      </c>
      <c r="H1666" s="83">
        <v>750</v>
      </c>
      <c r="I1666" s="83">
        <v>0</v>
      </c>
      <c r="J1666" s="83">
        <v>0</v>
      </c>
      <c r="K1666" s="83">
        <v>2.2000000000000002</v>
      </c>
      <c r="L1666" s="83">
        <v>0</v>
      </c>
      <c r="M1666" s="83">
        <v>4.0054545454545396</v>
      </c>
      <c r="N1666" s="83">
        <v>0</v>
      </c>
      <c r="O1666" s="83">
        <v>0</v>
      </c>
      <c r="P1666" s="83">
        <v>4</v>
      </c>
      <c r="Q1666" s="83">
        <v>0</v>
      </c>
      <c r="R1666" s="83">
        <v>0</v>
      </c>
      <c r="S1666" s="83">
        <v>0</v>
      </c>
      <c r="T1666" s="83">
        <v>31.201000000000001</v>
      </c>
      <c r="U1666" s="83">
        <v>0</v>
      </c>
      <c r="V1666" s="83">
        <v>156.80000000000001</v>
      </c>
      <c r="W1666" s="83">
        <v>10069.150079999999</v>
      </c>
      <c r="X1666" s="83">
        <v>0</v>
      </c>
      <c r="Y1666" s="83">
        <v>2829661.89043405</v>
      </c>
      <c r="Z1666" s="83">
        <v>0</v>
      </c>
      <c r="AA1666" s="83">
        <v>5397.2979482199999</v>
      </c>
      <c r="AB1666" s="83">
        <v>0</v>
      </c>
      <c r="AC1666" s="83">
        <v>65700</v>
      </c>
      <c r="AD1666" s="83">
        <v>0</v>
      </c>
      <c r="AE1666" s="83">
        <v>780076.09475759999</v>
      </c>
      <c r="AF1666" s="83">
        <v>0</v>
      </c>
      <c r="AG1666" s="83">
        <v>0</v>
      </c>
      <c r="AH1666" s="83">
        <v>0</v>
      </c>
      <c r="AI1666" s="83">
        <v>0</v>
      </c>
      <c r="AJ1666" s="83">
        <v>0</v>
      </c>
      <c r="AK1666" s="83">
        <v>0</v>
      </c>
      <c r="AL1666" s="83">
        <v>0</v>
      </c>
      <c r="AM1666" s="83">
        <v>0</v>
      </c>
      <c r="AN1666" s="83">
        <v>3691061.2332198699</v>
      </c>
      <c r="AO1666" s="83">
        <v>2.9052870737164702</v>
      </c>
      <c r="AP1666" s="83">
        <v>787.11429861109696</v>
      </c>
    </row>
    <row r="1667" spans="1:42" x14ac:dyDescent="0.2">
      <c r="A1667" s="83" t="s">
        <v>437</v>
      </c>
      <c r="B1667" s="83">
        <v>2022</v>
      </c>
      <c r="C1667" s="83" t="s">
        <v>436</v>
      </c>
      <c r="D1667" s="83" t="s">
        <v>297</v>
      </c>
      <c r="E1667" s="83">
        <v>0</v>
      </c>
      <c r="F1667" s="83">
        <v>4199</v>
      </c>
      <c r="G1667" s="83">
        <v>0</v>
      </c>
      <c r="H1667" s="83">
        <v>750</v>
      </c>
      <c r="I1667" s="83">
        <v>0</v>
      </c>
      <c r="J1667" s="83">
        <v>0</v>
      </c>
      <c r="K1667" s="83">
        <v>2.2000000000000002</v>
      </c>
      <c r="L1667" s="83">
        <v>0</v>
      </c>
      <c r="M1667" s="83">
        <v>4.0236363636363599</v>
      </c>
      <c r="N1667" s="83">
        <v>0</v>
      </c>
      <c r="O1667" s="83">
        <v>0</v>
      </c>
      <c r="P1667" s="83">
        <v>4</v>
      </c>
      <c r="Q1667" s="83">
        <v>0</v>
      </c>
      <c r="R1667" s="83">
        <v>0</v>
      </c>
      <c r="S1667" s="83">
        <v>0</v>
      </c>
      <c r="T1667" s="83">
        <v>31.201000000000001</v>
      </c>
      <c r="U1667" s="83">
        <v>0</v>
      </c>
      <c r="V1667" s="83">
        <v>156.80000000000001</v>
      </c>
      <c r="W1667" s="83">
        <v>10069.150079999999</v>
      </c>
      <c r="X1667" s="83">
        <v>0</v>
      </c>
      <c r="Y1667" s="83">
        <v>2818913.70507125</v>
      </c>
      <c r="Z1667" s="83">
        <v>0</v>
      </c>
      <c r="AA1667" s="83">
        <v>5447.7570156199999</v>
      </c>
      <c r="AB1667" s="83">
        <v>0</v>
      </c>
      <c r="AC1667" s="83">
        <v>65700</v>
      </c>
      <c r="AD1667" s="83">
        <v>0</v>
      </c>
      <c r="AE1667" s="83">
        <v>780076.09475759999</v>
      </c>
      <c r="AF1667" s="83">
        <v>0</v>
      </c>
      <c r="AG1667" s="83">
        <v>0</v>
      </c>
      <c r="AH1667" s="83">
        <v>0</v>
      </c>
      <c r="AI1667" s="83">
        <v>0</v>
      </c>
      <c r="AJ1667" s="83">
        <v>0</v>
      </c>
      <c r="AK1667" s="83">
        <v>0</v>
      </c>
      <c r="AL1667" s="83">
        <v>0</v>
      </c>
      <c r="AM1667" s="83">
        <v>0</v>
      </c>
      <c r="AN1667" s="83">
        <v>3680363.50692447</v>
      </c>
      <c r="AO1667" s="83">
        <v>2.89615647840174</v>
      </c>
      <c r="AP1667" s="83">
        <v>786.92131169998004</v>
      </c>
    </row>
    <row r="1668" spans="1:42" x14ac:dyDescent="0.2">
      <c r="A1668" s="83" t="s">
        <v>437</v>
      </c>
      <c r="B1668" s="83">
        <v>2024</v>
      </c>
      <c r="C1668" s="83" t="s">
        <v>436</v>
      </c>
      <c r="D1668" s="83" t="s">
        <v>297</v>
      </c>
      <c r="E1668" s="83">
        <v>0</v>
      </c>
      <c r="F1668" s="83">
        <v>4199</v>
      </c>
      <c r="G1668" s="83">
        <v>0</v>
      </c>
      <c r="H1668" s="83">
        <v>750</v>
      </c>
      <c r="I1668" s="83">
        <v>0</v>
      </c>
      <c r="J1668" s="83">
        <v>0</v>
      </c>
      <c r="K1668" s="83">
        <v>2.2000000000000002</v>
      </c>
      <c r="L1668" s="83">
        <v>0</v>
      </c>
      <c r="M1668" s="83">
        <v>4.0563636363636402</v>
      </c>
      <c r="N1668" s="83">
        <v>0</v>
      </c>
      <c r="O1668" s="83">
        <v>0</v>
      </c>
      <c r="P1668" s="83">
        <v>2</v>
      </c>
      <c r="Q1668" s="83">
        <v>0</v>
      </c>
      <c r="R1668" s="83">
        <v>0</v>
      </c>
      <c r="S1668" s="83">
        <v>0</v>
      </c>
      <c r="T1668" s="83">
        <v>46.201000000000001</v>
      </c>
      <c r="U1668" s="83">
        <v>0</v>
      </c>
      <c r="V1668" s="83">
        <v>980</v>
      </c>
      <c r="W1668" s="83">
        <v>10069.150079999999</v>
      </c>
      <c r="X1668" s="83">
        <v>0</v>
      </c>
      <c r="Y1668" s="83">
        <v>9335912.0457782596</v>
      </c>
      <c r="Z1668" s="83">
        <v>0</v>
      </c>
      <c r="AA1668" s="83">
        <v>5492.06773694</v>
      </c>
      <c r="AB1668" s="83">
        <v>0</v>
      </c>
      <c r="AC1668" s="83">
        <v>65700</v>
      </c>
      <c r="AD1668" s="83">
        <v>0</v>
      </c>
      <c r="AE1668" s="83">
        <v>1155100.6587576</v>
      </c>
      <c r="AF1668" s="83">
        <v>0</v>
      </c>
      <c r="AG1668" s="83">
        <v>0</v>
      </c>
      <c r="AH1668" s="83">
        <v>0</v>
      </c>
      <c r="AI1668" s="83">
        <v>0</v>
      </c>
      <c r="AJ1668" s="83">
        <v>0</v>
      </c>
      <c r="AK1668" s="83">
        <v>0</v>
      </c>
      <c r="AL1668" s="83">
        <v>0</v>
      </c>
      <c r="AM1668" s="83">
        <v>0</v>
      </c>
      <c r="AN1668" s="83">
        <v>10573253.9223528</v>
      </c>
      <c r="AO1668" s="83">
        <v>9.4904535145311701</v>
      </c>
      <c r="AP1668" s="83">
        <v>897.59061725241395</v>
      </c>
    </row>
    <row r="1669" spans="1:42" x14ac:dyDescent="0.2">
      <c r="A1669" s="83" t="s">
        <v>437</v>
      </c>
      <c r="B1669" s="83">
        <v>2026</v>
      </c>
      <c r="C1669" s="83" t="s">
        <v>436</v>
      </c>
      <c r="D1669" s="83" t="s">
        <v>297</v>
      </c>
      <c r="E1669" s="83">
        <v>0</v>
      </c>
      <c r="F1669" s="83">
        <v>4199</v>
      </c>
      <c r="G1669" s="83">
        <v>0</v>
      </c>
      <c r="H1669" s="83">
        <v>750</v>
      </c>
      <c r="I1669" s="83">
        <v>0</v>
      </c>
      <c r="J1669" s="83">
        <v>0</v>
      </c>
      <c r="K1669" s="83">
        <v>2.2000000000000002</v>
      </c>
      <c r="L1669" s="83">
        <v>0</v>
      </c>
      <c r="M1669" s="83">
        <v>4.2563636363636403</v>
      </c>
      <c r="N1669" s="83">
        <v>0</v>
      </c>
      <c r="O1669" s="83">
        <v>0</v>
      </c>
      <c r="P1669" s="83">
        <v>0</v>
      </c>
      <c r="Q1669" s="83">
        <v>0</v>
      </c>
      <c r="R1669" s="83">
        <v>0</v>
      </c>
      <c r="S1669" s="83">
        <v>0</v>
      </c>
      <c r="T1669" s="83">
        <v>46.201000000000001</v>
      </c>
      <c r="U1669" s="83">
        <v>0</v>
      </c>
      <c r="V1669" s="83">
        <v>0</v>
      </c>
      <c r="W1669" s="83">
        <v>10069.150079999999</v>
      </c>
      <c r="X1669" s="83">
        <v>0</v>
      </c>
      <c r="Y1669" s="83">
        <v>8194772.6015999997</v>
      </c>
      <c r="Z1669" s="83">
        <v>0</v>
      </c>
      <c r="AA1669" s="83">
        <v>5762.8554783400004</v>
      </c>
      <c r="AB1669" s="83">
        <v>0</v>
      </c>
      <c r="AC1669" s="83">
        <v>65700</v>
      </c>
      <c r="AD1669" s="83">
        <v>0</v>
      </c>
      <c r="AE1669" s="83">
        <v>1155100.6587576</v>
      </c>
      <c r="AF1669" s="83">
        <v>0</v>
      </c>
      <c r="AG1669" s="83">
        <v>0</v>
      </c>
      <c r="AH1669" s="83">
        <v>0</v>
      </c>
      <c r="AI1669" s="83">
        <v>0</v>
      </c>
      <c r="AJ1669" s="83">
        <v>0</v>
      </c>
      <c r="AK1669" s="83">
        <v>0</v>
      </c>
      <c r="AL1669" s="83">
        <v>0</v>
      </c>
      <c r="AM1669" s="83">
        <v>0</v>
      </c>
      <c r="AN1669" s="83">
        <v>9431405.2659159396</v>
      </c>
      <c r="AO1669" s="83">
        <v>8.3251219141363197</v>
      </c>
      <c r="AP1669" s="83">
        <v>882.70217209543398</v>
      </c>
    </row>
    <row r="1670" spans="1:42" x14ac:dyDescent="0.2">
      <c r="A1670" s="83" t="s">
        <v>437</v>
      </c>
      <c r="B1670" s="83">
        <v>2028</v>
      </c>
      <c r="C1670" s="83" t="s">
        <v>436</v>
      </c>
      <c r="D1670" s="83" t="s">
        <v>297</v>
      </c>
      <c r="E1670" s="83">
        <v>0</v>
      </c>
      <c r="F1670" s="83">
        <v>4199</v>
      </c>
      <c r="G1670" s="83">
        <v>0</v>
      </c>
      <c r="H1670" s="83">
        <v>750</v>
      </c>
      <c r="I1670" s="83">
        <v>0</v>
      </c>
      <c r="J1670" s="83">
        <v>0</v>
      </c>
      <c r="K1670" s="83">
        <v>2.2000000000000002</v>
      </c>
      <c r="L1670" s="83">
        <v>0</v>
      </c>
      <c r="M1670" s="83">
        <v>4.9472727272727299</v>
      </c>
      <c r="N1670" s="83">
        <v>0</v>
      </c>
      <c r="O1670" s="83">
        <v>0</v>
      </c>
      <c r="P1670" s="83">
        <v>0</v>
      </c>
      <c r="Q1670" s="83">
        <v>0</v>
      </c>
      <c r="R1670" s="83">
        <v>0</v>
      </c>
      <c r="S1670" s="83">
        <v>0</v>
      </c>
      <c r="T1670" s="83">
        <v>46.201000000000001</v>
      </c>
      <c r="U1670" s="83">
        <v>0</v>
      </c>
      <c r="V1670" s="83">
        <v>0</v>
      </c>
      <c r="W1670" s="83">
        <v>10069.150079999999</v>
      </c>
      <c r="X1670" s="83">
        <v>0</v>
      </c>
      <c r="Y1670" s="83">
        <v>7759077.1858294001</v>
      </c>
      <c r="Z1670" s="83">
        <v>0</v>
      </c>
      <c r="AA1670" s="83">
        <v>6697.20003953996</v>
      </c>
      <c r="AB1670" s="83">
        <v>0</v>
      </c>
      <c r="AC1670" s="83">
        <v>65700</v>
      </c>
      <c r="AD1670" s="83">
        <v>0</v>
      </c>
      <c r="AE1670" s="83">
        <v>1155100.6587576</v>
      </c>
      <c r="AF1670" s="83">
        <v>0</v>
      </c>
      <c r="AG1670" s="83">
        <v>0</v>
      </c>
      <c r="AH1670" s="83">
        <v>0</v>
      </c>
      <c r="AI1670" s="83">
        <v>0</v>
      </c>
      <c r="AJ1670" s="83">
        <v>0</v>
      </c>
      <c r="AK1670" s="83">
        <v>0</v>
      </c>
      <c r="AL1670" s="83">
        <v>0</v>
      </c>
      <c r="AM1670" s="83">
        <v>0</v>
      </c>
      <c r="AN1670" s="83">
        <v>8996644.1947065406</v>
      </c>
      <c r="AO1670" s="83">
        <v>7.8849824051248598</v>
      </c>
      <c r="AP1670" s="83">
        <v>876.43595039184004</v>
      </c>
    </row>
    <row r="1671" spans="1:42" x14ac:dyDescent="0.2">
      <c r="A1671" s="83" t="s">
        <v>437</v>
      </c>
      <c r="B1671" s="83">
        <v>2030</v>
      </c>
      <c r="C1671" s="83" t="s">
        <v>436</v>
      </c>
      <c r="D1671" s="83" t="s">
        <v>297</v>
      </c>
      <c r="E1671" s="83">
        <v>0</v>
      </c>
      <c r="F1671" s="83">
        <v>4199</v>
      </c>
      <c r="G1671" s="83">
        <v>0</v>
      </c>
      <c r="H1671" s="83">
        <v>750</v>
      </c>
      <c r="I1671" s="83">
        <v>1427.5938461538501</v>
      </c>
      <c r="J1671" s="83">
        <v>0</v>
      </c>
      <c r="K1671" s="83">
        <v>2.2000000000000002</v>
      </c>
      <c r="L1671" s="83">
        <v>0</v>
      </c>
      <c r="M1671" s="83">
        <v>6.4745454545454502</v>
      </c>
      <c r="N1671" s="83">
        <v>0</v>
      </c>
      <c r="O1671" s="83">
        <v>0</v>
      </c>
      <c r="P1671" s="83">
        <v>0</v>
      </c>
      <c r="Q1671" s="83">
        <v>0</v>
      </c>
      <c r="R1671" s="83">
        <v>0</v>
      </c>
      <c r="S1671" s="83">
        <v>0</v>
      </c>
      <c r="T1671" s="83">
        <v>46.201000000000001</v>
      </c>
      <c r="U1671" s="83">
        <v>0</v>
      </c>
      <c r="V1671" s="83">
        <v>0</v>
      </c>
      <c r="W1671" s="83">
        <v>10069.150079999999</v>
      </c>
      <c r="X1671" s="83">
        <v>0</v>
      </c>
      <c r="Y1671" s="83">
        <v>5797099.0363950096</v>
      </c>
      <c r="Z1671" s="83">
        <v>0</v>
      </c>
      <c r="AA1671" s="83">
        <v>8766.13770114</v>
      </c>
      <c r="AB1671" s="83">
        <v>0</v>
      </c>
      <c r="AC1671" s="83">
        <v>65700</v>
      </c>
      <c r="AD1671" s="83">
        <v>0</v>
      </c>
      <c r="AE1671" s="83">
        <v>1155100.6587576</v>
      </c>
      <c r="AF1671" s="83">
        <v>0</v>
      </c>
      <c r="AG1671" s="83">
        <v>0</v>
      </c>
      <c r="AH1671" s="83">
        <v>0</v>
      </c>
      <c r="AI1671" s="83">
        <v>2894597.9247287</v>
      </c>
      <c r="AJ1671" s="83">
        <v>0</v>
      </c>
      <c r="AK1671" s="83">
        <v>0</v>
      </c>
      <c r="AL1671" s="83">
        <v>0</v>
      </c>
      <c r="AM1671" s="83">
        <v>0</v>
      </c>
      <c r="AN1671" s="83">
        <v>9931332.9076624494</v>
      </c>
      <c r="AO1671" s="83">
        <v>5.90299207856624</v>
      </c>
      <c r="AP1671" s="83">
        <v>594.38064693328602</v>
      </c>
    </row>
    <row r="1672" spans="1:42" x14ac:dyDescent="0.2">
      <c r="A1672" s="83" t="s">
        <v>437</v>
      </c>
      <c r="B1672" s="83">
        <v>2032</v>
      </c>
      <c r="C1672" s="83" t="s">
        <v>436</v>
      </c>
      <c r="D1672" s="83" t="s">
        <v>297</v>
      </c>
      <c r="E1672" s="83">
        <v>0</v>
      </c>
      <c r="F1672" s="83">
        <v>4199</v>
      </c>
      <c r="G1672" s="83">
        <v>0</v>
      </c>
      <c r="H1672" s="83">
        <v>750</v>
      </c>
      <c r="I1672" s="83">
        <v>1427.5938461538501</v>
      </c>
      <c r="J1672" s="83">
        <v>0</v>
      </c>
      <c r="K1672" s="83">
        <v>2.2000000000000002</v>
      </c>
      <c r="L1672" s="83">
        <v>0</v>
      </c>
      <c r="M1672" s="83">
        <v>8.8554545454545295</v>
      </c>
      <c r="N1672" s="83">
        <v>0</v>
      </c>
      <c r="O1672" s="83">
        <v>0</v>
      </c>
      <c r="P1672" s="83">
        <v>0</v>
      </c>
      <c r="Q1672" s="83">
        <v>0</v>
      </c>
      <c r="R1672" s="83">
        <v>0</v>
      </c>
      <c r="S1672" s="83">
        <v>0</v>
      </c>
      <c r="T1672" s="83">
        <v>46.201000000000001</v>
      </c>
      <c r="U1672" s="83">
        <v>0</v>
      </c>
      <c r="V1672" s="83">
        <v>0</v>
      </c>
      <c r="W1672" s="83">
        <v>10069.150079999999</v>
      </c>
      <c r="X1672" s="83">
        <v>0</v>
      </c>
      <c r="Y1672" s="83">
        <v>3385651.6512000002</v>
      </c>
      <c r="Z1672" s="83">
        <v>0</v>
      </c>
      <c r="AA1672" s="83">
        <v>11891.821937217999</v>
      </c>
      <c r="AB1672" s="83">
        <v>0</v>
      </c>
      <c r="AC1672" s="83">
        <v>65700</v>
      </c>
      <c r="AD1672" s="83">
        <v>0</v>
      </c>
      <c r="AE1672" s="83">
        <v>1155100.6587576</v>
      </c>
      <c r="AF1672" s="83">
        <v>0</v>
      </c>
      <c r="AG1672" s="83">
        <v>0</v>
      </c>
      <c r="AH1672" s="83">
        <v>0</v>
      </c>
      <c r="AI1672" s="83">
        <v>2972096.8259791601</v>
      </c>
      <c r="AJ1672" s="83">
        <v>0</v>
      </c>
      <c r="AK1672" s="83">
        <v>0</v>
      </c>
      <c r="AL1672" s="83">
        <v>0</v>
      </c>
      <c r="AM1672" s="83">
        <v>0</v>
      </c>
      <c r="AN1672" s="83">
        <v>7600510.1079539703</v>
      </c>
      <c r="AO1672" s="83">
        <v>3.4669479300422399</v>
      </c>
      <c r="AP1672" s="83">
        <v>456.14674288954001</v>
      </c>
    </row>
    <row r="1673" spans="1:42" x14ac:dyDescent="0.2">
      <c r="A1673" s="83" t="s">
        <v>437</v>
      </c>
      <c r="B1673" s="83">
        <v>2034</v>
      </c>
      <c r="C1673" s="83" t="s">
        <v>436</v>
      </c>
      <c r="D1673" s="83" t="s">
        <v>297</v>
      </c>
      <c r="E1673" s="83">
        <v>0</v>
      </c>
      <c r="F1673" s="83">
        <v>4199</v>
      </c>
      <c r="G1673" s="83">
        <v>0</v>
      </c>
      <c r="H1673" s="83">
        <v>750</v>
      </c>
      <c r="I1673" s="83">
        <v>1427.5938461538501</v>
      </c>
      <c r="J1673" s="83">
        <v>0</v>
      </c>
      <c r="K1673" s="83">
        <v>2.2000000000000002</v>
      </c>
      <c r="L1673" s="83">
        <v>0</v>
      </c>
      <c r="M1673" s="83">
        <v>12.5081818181818</v>
      </c>
      <c r="N1673" s="83">
        <v>0</v>
      </c>
      <c r="O1673" s="83">
        <v>0</v>
      </c>
      <c r="P1673" s="83">
        <v>0</v>
      </c>
      <c r="Q1673" s="83">
        <v>0</v>
      </c>
      <c r="R1673" s="83">
        <v>0</v>
      </c>
      <c r="S1673" s="83">
        <v>0</v>
      </c>
      <c r="T1673" s="83">
        <v>46.201000000000001</v>
      </c>
      <c r="U1673" s="83">
        <v>0</v>
      </c>
      <c r="V1673" s="83">
        <v>0</v>
      </c>
      <c r="W1673" s="83">
        <v>10069.150079999999</v>
      </c>
      <c r="X1673" s="83">
        <v>0</v>
      </c>
      <c r="Y1673" s="83">
        <v>0</v>
      </c>
      <c r="Z1673" s="83">
        <v>0</v>
      </c>
      <c r="AA1673" s="83">
        <v>16935.31151783</v>
      </c>
      <c r="AB1673" s="83">
        <v>0</v>
      </c>
      <c r="AC1673" s="83">
        <v>65700</v>
      </c>
      <c r="AD1673" s="83">
        <v>0</v>
      </c>
      <c r="AE1673" s="83">
        <v>1155100.6587576</v>
      </c>
      <c r="AF1673" s="83">
        <v>0</v>
      </c>
      <c r="AG1673" s="83">
        <v>0</v>
      </c>
      <c r="AH1673" s="83">
        <v>0</v>
      </c>
      <c r="AI1673" s="83">
        <v>2930800.9573017601</v>
      </c>
      <c r="AJ1673" s="83">
        <v>0</v>
      </c>
      <c r="AK1673" s="83">
        <v>0</v>
      </c>
      <c r="AL1673" s="83">
        <v>0</v>
      </c>
      <c r="AM1673" s="83">
        <v>0</v>
      </c>
      <c r="AN1673" s="83">
        <v>4178606.0776571902</v>
      </c>
      <c r="AO1673" s="83">
        <v>4.6762631999999998E-2</v>
      </c>
      <c r="AP1673" s="83">
        <v>11.1909644342972</v>
      </c>
    </row>
    <row r="1674" spans="1:42" x14ac:dyDescent="0.2">
      <c r="A1674" s="83" t="s">
        <v>437</v>
      </c>
      <c r="B1674" s="83">
        <v>2036</v>
      </c>
      <c r="C1674" s="83" t="s">
        <v>436</v>
      </c>
      <c r="D1674" s="83" t="s">
        <v>297</v>
      </c>
      <c r="E1674" s="83">
        <v>0</v>
      </c>
      <c r="F1674" s="83">
        <v>4199</v>
      </c>
      <c r="G1674" s="83">
        <v>0</v>
      </c>
      <c r="H1674" s="83">
        <v>750</v>
      </c>
      <c r="I1674" s="83">
        <v>1430.90723115332</v>
      </c>
      <c r="J1674" s="83">
        <v>0</v>
      </c>
      <c r="K1674" s="83">
        <v>2.2000000000000002</v>
      </c>
      <c r="L1674" s="83">
        <v>0</v>
      </c>
      <c r="M1674" s="83">
        <v>18.042727272727301</v>
      </c>
      <c r="N1674" s="83">
        <v>0</v>
      </c>
      <c r="O1674" s="83">
        <v>0</v>
      </c>
      <c r="P1674" s="83">
        <v>0.34170854969229197</v>
      </c>
      <c r="Q1674" s="83">
        <v>0</v>
      </c>
      <c r="R1674" s="83">
        <v>0</v>
      </c>
      <c r="S1674" s="83">
        <v>0</v>
      </c>
      <c r="T1674" s="83">
        <v>46.201000000000001</v>
      </c>
      <c r="U1674" s="83">
        <v>0</v>
      </c>
      <c r="V1674" s="83">
        <v>434.073470975649</v>
      </c>
      <c r="W1674" s="83">
        <v>10069.150079999999</v>
      </c>
      <c r="X1674" s="83">
        <v>0</v>
      </c>
      <c r="Y1674" s="83">
        <v>0</v>
      </c>
      <c r="Z1674" s="83">
        <v>0</v>
      </c>
      <c r="AA1674" s="83">
        <v>24428.74683439</v>
      </c>
      <c r="AB1674" s="83">
        <v>0</v>
      </c>
      <c r="AC1674" s="83">
        <v>65700</v>
      </c>
      <c r="AD1674" s="83">
        <v>0</v>
      </c>
      <c r="AE1674" s="83">
        <v>1155100.6587576</v>
      </c>
      <c r="AF1674" s="83">
        <v>0</v>
      </c>
      <c r="AG1674" s="83">
        <v>0</v>
      </c>
      <c r="AH1674" s="83">
        <v>0</v>
      </c>
      <c r="AI1674" s="83">
        <v>2896798.5635428298</v>
      </c>
      <c r="AJ1674" s="83">
        <v>0</v>
      </c>
      <c r="AK1674" s="83">
        <v>0</v>
      </c>
      <c r="AL1674" s="83">
        <v>0</v>
      </c>
      <c r="AM1674" s="83">
        <v>0</v>
      </c>
      <c r="AN1674" s="83">
        <v>4152531.1926858001</v>
      </c>
      <c r="AO1674" s="83">
        <v>4.6762631999999998E-2</v>
      </c>
      <c r="AP1674" s="83">
        <v>11.2612355765964</v>
      </c>
    </row>
    <row r="1675" spans="1:42" x14ac:dyDescent="0.2">
      <c r="A1675" s="83" t="s">
        <v>437</v>
      </c>
      <c r="B1675" s="83">
        <v>2038</v>
      </c>
      <c r="C1675" s="83" t="s">
        <v>436</v>
      </c>
      <c r="D1675" s="83" t="s">
        <v>297</v>
      </c>
      <c r="E1675" s="83">
        <v>0</v>
      </c>
      <c r="F1675" s="83">
        <v>4199</v>
      </c>
      <c r="G1675" s="83">
        <v>0</v>
      </c>
      <c r="H1675" s="83">
        <v>750</v>
      </c>
      <c r="I1675" s="83">
        <v>3419.8449230769202</v>
      </c>
      <c r="J1675" s="83">
        <v>0</v>
      </c>
      <c r="K1675" s="83">
        <v>2.2000000000000002</v>
      </c>
      <c r="L1675" s="83">
        <v>0</v>
      </c>
      <c r="M1675" s="83">
        <v>26.3527272727273</v>
      </c>
      <c r="N1675" s="83">
        <v>0</v>
      </c>
      <c r="O1675" s="83">
        <v>0</v>
      </c>
      <c r="P1675" s="83">
        <v>0.51136414374160899</v>
      </c>
      <c r="Q1675" s="83">
        <v>0</v>
      </c>
      <c r="R1675" s="83">
        <v>0</v>
      </c>
      <c r="S1675" s="83">
        <v>0</v>
      </c>
      <c r="T1675" s="83">
        <v>46.201000000000001</v>
      </c>
      <c r="U1675" s="83">
        <v>0</v>
      </c>
      <c r="V1675" s="83">
        <v>717.02746467348902</v>
      </c>
      <c r="W1675" s="83">
        <v>10069.150079999999</v>
      </c>
      <c r="X1675" s="83">
        <v>0</v>
      </c>
      <c r="Y1675" s="83">
        <v>0</v>
      </c>
      <c r="Z1675" s="83">
        <v>0</v>
      </c>
      <c r="AA1675" s="83">
        <v>35679.977489559999</v>
      </c>
      <c r="AB1675" s="83">
        <v>0</v>
      </c>
      <c r="AC1675" s="83">
        <v>65700</v>
      </c>
      <c r="AD1675" s="83">
        <v>0</v>
      </c>
      <c r="AE1675" s="83">
        <v>1155100.6587576</v>
      </c>
      <c r="AF1675" s="83">
        <v>0</v>
      </c>
      <c r="AG1675" s="83">
        <v>0</v>
      </c>
      <c r="AH1675" s="83">
        <v>0</v>
      </c>
      <c r="AI1675" s="83">
        <v>6988567.4608288798</v>
      </c>
      <c r="AJ1675" s="83">
        <v>0</v>
      </c>
      <c r="AK1675" s="83">
        <v>0</v>
      </c>
      <c r="AL1675" s="83">
        <v>0</v>
      </c>
      <c r="AM1675" s="83">
        <v>0</v>
      </c>
      <c r="AN1675" s="83">
        <v>8255834.2746207202</v>
      </c>
      <c r="AO1675" s="83">
        <v>4.6762631999999998E-2</v>
      </c>
      <c r="AP1675" s="83">
        <v>5.6641921875482701</v>
      </c>
    </row>
    <row r="1676" spans="1:42" x14ac:dyDescent="0.2">
      <c r="A1676" s="83" t="s">
        <v>437</v>
      </c>
      <c r="B1676" s="83">
        <v>2040</v>
      </c>
      <c r="C1676" s="83" t="s">
        <v>436</v>
      </c>
      <c r="D1676" s="83" t="s">
        <v>297</v>
      </c>
      <c r="E1676" s="83">
        <v>0</v>
      </c>
      <c r="F1676" s="83">
        <v>4199</v>
      </c>
      <c r="G1676" s="83">
        <v>0</v>
      </c>
      <c r="H1676" s="83">
        <v>750</v>
      </c>
      <c r="I1676" s="83">
        <v>3419.8449230769202</v>
      </c>
      <c r="J1676" s="83">
        <v>0</v>
      </c>
      <c r="K1676" s="83">
        <v>2.2000000000000002</v>
      </c>
      <c r="L1676" s="83">
        <v>0</v>
      </c>
      <c r="M1676" s="83">
        <v>38.554545454545398</v>
      </c>
      <c r="N1676" s="83">
        <v>0</v>
      </c>
      <c r="O1676" s="83">
        <v>0</v>
      </c>
      <c r="P1676" s="83">
        <v>0.51136414374160899</v>
      </c>
      <c r="Q1676" s="83">
        <v>0</v>
      </c>
      <c r="R1676" s="83">
        <v>0</v>
      </c>
      <c r="S1676" s="83">
        <v>0</v>
      </c>
      <c r="T1676" s="83">
        <v>46.201000000000001</v>
      </c>
      <c r="U1676" s="83">
        <v>0</v>
      </c>
      <c r="V1676" s="83">
        <v>594.25031386604701</v>
      </c>
      <c r="W1676" s="83">
        <v>10069.150079999999</v>
      </c>
      <c r="X1676" s="83">
        <v>0</v>
      </c>
      <c r="Y1676" s="83">
        <v>0</v>
      </c>
      <c r="Z1676" s="83">
        <v>0</v>
      </c>
      <c r="AA1676" s="83">
        <v>52200.491421699997</v>
      </c>
      <c r="AB1676" s="83">
        <v>0</v>
      </c>
      <c r="AC1676" s="83">
        <v>65700</v>
      </c>
      <c r="AD1676" s="83">
        <v>0</v>
      </c>
      <c r="AE1676" s="83">
        <v>1155100.6587576</v>
      </c>
      <c r="AF1676" s="83">
        <v>0</v>
      </c>
      <c r="AG1676" s="83">
        <v>0</v>
      </c>
      <c r="AH1676" s="83">
        <v>0</v>
      </c>
      <c r="AI1676" s="83">
        <v>6977838.1208979096</v>
      </c>
      <c r="AJ1676" s="83">
        <v>0</v>
      </c>
      <c r="AK1676" s="83">
        <v>0</v>
      </c>
      <c r="AL1676" s="83">
        <v>0</v>
      </c>
      <c r="AM1676" s="83">
        <v>0</v>
      </c>
      <c r="AN1676" s="83">
        <v>8261502.6714710798</v>
      </c>
      <c r="AO1676" s="83">
        <v>4.6762631999999998E-2</v>
      </c>
      <c r="AP1676" s="83">
        <v>5.6603058619689604</v>
      </c>
    </row>
    <row r="1677" spans="1:42" x14ac:dyDescent="0.2">
      <c r="A1677" s="83" t="s">
        <v>437</v>
      </c>
      <c r="B1677" s="83">
        <v>2042</v>
      </c>
      <c r="C1677" s="83" t="s">
        <v>436</v>
      </c>
      <c r="D1677" s="83" t="s">
        <v>297</v>
      </c>
      <c r="E1677" s="83">
        <v>0</v>
      </c>
      <c r="F1677" s="83">
        <v>4199</v>
      </c>
      <c r="G1677" s="83">
        <v>0</v>
      </c>
      <c r="H1677" s="83">
        <v>750</v>
      </c>
      <c r="I1677" s="83">
        <v>3419.8449230769202</v>
      </c>
      <c r="J1677" s="83">
        <v>217.8252</v>
      </c>
      <c r="K1677" s="83">
        <v>2.2000000000000002</v>
      </c>
      <c r="L1677" s="83">
        <v>0</v>
      </c>
      <c r="M1677" s="83">
        <v>45.6190909090909</v>
      </c>
      <c r="N1677" s="83">
        <v>0</v>
      </c>
      <c r="O1677" s="83">
        <v>0</v>
      </c>
      <c r="P1677" s="83">
        <v>28.636831539350901</v>
      </c>
      <c r="Q1677" s="83">
        <v>0</v>
      </c>
      <c r="R1677" s="83">
        <v>0</v>
      </c>
      <c r="S1677" s="83">
        <v>0</v>
      </c>
      <c r="T1677" s="83">
        <v>46.201000000000001</v>
      </c>
      <c r="U1677" s="83">
        <v>0</v>
      </c>
      <c r="V1677" s="83">
        <v>70185.350999455404</v>
      </c>
      <c r="W1677" s="83">
        <v>10069.150079999999</v>
      </c>
      <c r="X1677" s="83">
        <v>0</v>
      </c>
      <c r="Y1677" s="83">
        <v>0</v>
      </c>
      <c r="Z1677" s="83">
        <v>0</v>
      </c>
      <c r="AA1677" s="83">
        <v>61765.452959970004</v>
      </c>
      <c r="AB1677" s="83">
        <v>0</v>
      </c>
      <c r="AC1677" s="83">
        <v>65700</v>
      </c>
      <c r="AD1677" s="83">
        <v>0</v>
      </c>
      <c r="AE1677" s="83">
        <v>1155100.6587576</v>
      </c>
      <c r="AF1677" s="83">
        <v>0</v>
      </c>
      <c r="AG1677" s="83">
        <v>0</v>
      </c>
      <c r="AH1677" s="83">
        <v>0</v>
      </c>
      <c r="AI1677" s="83">
        <v>6880788.7595323399</v>
      </c>
      <c r="AJ1677" s="83">
        <v>0</v>
      </c>
      <c r="AK1677" s="83">
        <v>826642.44593074499</v>
      </c>
      <c r="AL1677" s="83">
        <v>0</v>
      </c>
      <c r="AM1677" s="83">
        <v>0</v>
      </c>
      <c r="AN1677" s="83">
        <v>9070251.8182601109</v>
      </c>
      <c r="AO1677" s="83">
        <v>4.6762631999999998E-2</v>
      </c>
      <c r="AP1677" s="83">
        <v>5.1556046002888296</v>
      </c>
    </row>
    <row r="1678" spans="1:42" x14ac:dyDescent="0.2">
      <c r="A1678" s="83" t="s">
        <v>437</v>
      </c>
      <c r="B1678" s="83">
        <v>2044</v>
      </c>
      <c r="C1678" s="83" t="s">
        <v>436</v>
      </c>
      <c r="D1678" s="83" t="s">
        <v>297</v>
      </c>
      <c r="E1678" s="83">
        <v>0</v>
      </c>
      <c r="F1678" s="83">
        <v>4199</v>
      </c>
      <c r="G1678" s="83">
        <v>0</v>
      </c>
      <c r="H1678" s="83">
        <v>750</v>
      </c>
      <c r="I1678" s="83">
        <v>3419.8449230769202</v>
      </c>
      <c r="J1678" s="83">
        <v>352.64159999999998</v>
      </c>
      <c r="K1678" s="83">
        <v>2.2000000000000002</v>
      </c>
      <c r="L1678" s="83">
        <v>0</v>
      </c>
      <c r="M1678" s="83">
        <v>67.107272727272701</v>
      </c>
      <c r="N1678" s="83">
        <v>0</v>
      </c>
      <c r="O1678" s="83">
        <v>0</v>
      </c>
      <c r="P1678" s="83">
        <v>46.892080432602199</v>
      </c>
      <c r="Q1678" s="83">
        <v>0</v>
      </c>
      <c r="R1678" s="83">
        <v>0</v>
      </c>
      <c r="S1678" s="83">
        <v>0</v>
      </c>
      <c r="T1678" s="83">
        <v>46.201000000000001</v>
      </c>
      <c r="U1678" s="83">
        <v>0</v>
      </c>
      <c r="V1678" s="83">
        <v>76173.343912310505</v>
      </c>
      <c r="W1678" s="83">
        <v>10069.150079999999</v>
      </c>
      <c r="X1678" s="83">
        <v>0</v>
      </c>
      <c r="Y1678" s="83">
        <v>0</v>
      </c>
      <c r="Z1678" s="83">
        <v>0</v>
      </c>
      <c r="AA1678" s="83">
        <v>90859.134066660001</v>
      </c>
      <c r="AB1678" s="83">
        <v>0</v>
      </c>
      <c r="AC1678" s="83">
        <v>65700</v>
      </c>
      <c r="AD1678" s="83">
        <v>0</v>
      </c>
      <c r="AE1678" s="83">
        <v>1155100.6587576</v>
      </c>
      <c r="AF1678" s="83">
        <v>0</v>
      </c>
      <c r="AG1678" s="83">
        <v>0</v>
      </c>
      <c r="AH1678" s="83">
        <v>0</v>
      </c>
      <c r="AI1678" s="83">
        <v>6784416.0136646898</v>
      </c>
      <c r="AJ1678" s="83">
        <v>0</v>
      </c>
      <c r="AK1678" s="83">
        <v>1346026.6902416199</v>
      </c>
      <c r="AL1678" s="83">
        <v>0</v>
      </c>
      <c r="AM1678" s="83">
        <v>0</v>
      </c>
      <c r="AN1678" s="83">
        <v>9528344.9907228891</v>
      </c>
      <c r="AO1678" s="83">
        <v>4.6762631999999998E-2</v>
      </c>
      <c r="AP1678" s="83">
        <v>4.90773917669119</v>
      </c>
    </row>
    <row r="1679" spans="1:42" x14ac:dyDescent="0.2">
      <c r="A1679" s="83" t="s">
        <v>437</v>
      </c>
      <c r="B1679" s="83">
        <v>2046</v>
      </c>
      <c r="C1679" s="83" t="s">
        <v>436</v>
      </c>
      <c r="D1679" s="83" t="s">
        <v>297</v>
      </c>
      <c r="E1679" s="83">
        <v>0</v>
      </c>
      <c r="F1679" s="83">
        <v>3399</v>
      </c>
      <c r="G1679" s="83">
        <v>0</v>
      </c>
      <c r="H1679" s="83">
        <v>750</v>
      </c>
      <c r="I1679" s="83">
        <v>3419.8449230769202</v>
      </c>
      <c r="J1679" s="83">
        <v>491.44319999999999</v>
      </c>
      <c r="K1679" s="83">
        <v>2.2000000000000002</v>
      </c>
      <c r="L1679" s="83">
        <v>2627.9816958112401</v>
      </c>
      <c r="M1679" s="83">
        <v>79.752727272727299</v>
      </c>
      <c r="N1679" s="83">
        <v>0</v>
      </c>
      <c r="O1679" s="83">
        <v>0</v>
      </c>
      <c r="P1679" s="83">
        <v>68.878048261755595</v>
      </c>
      <c r="Q1679" s="83">
        <v>0</v>
      </c>
      <c r="R1679" s="83">
        <v>0</v>
      </c>
      <c r="S1679" s="83">
        <v>0</v>
      </c>
      <c r="T1679" s="83">
        <v>46.201000000000001</v>
      </c>
      <c r="U1679" s="83">
        <v>0</v>
      </c>
      <c r="V1679" s="83">
        <v>50866.0899083943</v>
      </c>
      <c r="W1679" s="83">
        <v>10069.150079999999</v>
      </c>
      <c r="X1679" s="83">
        <v>0</v>
      </c>
      <c r="Y1679" s="83">
        <v>0</v>
      </c>
      <c r="Z1679" s="83">
        <v>0</v>
      </c>
      <c r="AA1679" s="83">
        <v>107980.30444336</v>
      </c>
      <c r="AB1679" s="83">
        <v>13352135.826582599</v>
      </c>
      <c r="AC1679" s="83">
        <v>65700</v>
      </c>
      <c r="AD1679" s="83">
        <v>0</v>
      </c>
      <c r="AE1679" s="83">
        <v>1155100.6587576</v>
      </c>
      <c r="AF1679" s="83">
        <v>0</v>
      </c>
      <c r="AG1679" s="83">
        <v>0</v>
      </c>
      <c r="AH1679" s="83">
        <v>0</v>
      </c>
      <c r="AI1679" s="83">
        <v>6690214.3219137797</v>
      </c>
      <c r="AJ1679" s="83">
        <v>0</v>
      </c>
      <c r="AK1679" s="83">
        <v>1877695.37967122</v>
      </c>
      <c r="AL1679" s="83">
        <v>0</v>
      </c>
      <c r="AM1679" s="83">
        <v>0</v>
      </c>
      <c r="AN1679" s="83">
        <v>23309761.7313569</v>
      </c>
      <c r="AO1679" s="83">
        <v>4.8281624714992297</v>
      </c>
      <c r="AP1679" s="83">
        <v>207.130494388719</v>
      </c>
    </row>
    <row r="1680" spans="1:42" x14ac:dyDescent="0.2">
      <c r="A1680" s="83" t="s">
        <v>437</v>
      </c>
      <c r="B1680" s="83">
        <v>2048</v>
      </c>
      <c r="C1680" s="83" t="s">
        <v>436</v>
      </c>
      <c r="D1680" s="83" t="s">
        <v>297</v>
      </c>
      <c r="E1680" s="83">
        <v>0</v>
      </c>
      <c r="F1680" s="83">
        <v>1299</v>
      </c>
      <c r="G1680" s="83">
        <v>0</v>
      </c>
      <c r="H1680" s="83">
        <v>750</v>
      </c>
      <c r="I1680" s="83">
        <v>3419.8449230769202</v>
      </c>
      <c r="J1680" s="83">
        <v>491.44319999999999</v>
      </c>
      <c r="K1680" s="83">
        <v>2.2000000000000002</v>
      </c>
      <c r="L1680" s="83">
        <v>2783.4612021500602</v>
      </c>
      <c r="M1680" s="83">
        <v>112.747272727273</v>
      </c>
      <c r="N1680" s="83">
        <v>0</v>
      </c>
      <c r="O1680" s="83">
        <v>0</v>
      </c>
      <c r="P1680" s="83">
        <v>69.344049701937095</v>
      </c>
      <c r="Q1680" s="83">
        <v>0</v>
      </c>
      <c r="R1680" s="83">
        <v>0</v>
      </c>
      <c r="S1680" s="83">
        <v>0</v>
      </c>
      <c r="T1680" s="83">
        <v>46.201000000000001</v>
      </c>
      <c r="U1680" s="83">
        <v>0</v>
      </c>
      <c r="V1680" s="83">
        <v>35950.949119105397</v>
      </c>
      <c r="W1680" s="83">
        <v>10069.150079999999</v>
      </c>
      <c r="X1680" s="83">
        <v>0</v>
      </c>
      <c r="Y1680" s="83">
        <v>0</v>
      </c>
      <c r="Z1680" s="83">
        <v>0</v>
      </c>
      <c r="AA1680" s="83">
        <v>152652.89665414</v>
      </c>
      <c r="AB1680" s="83">
        <v>14644181.8492123</v>
      </c>
      <c r="AC1680" s="83">
        <v>65700</v>
      </c>
      <c r="AD1680" s="83">
        <v>0</v>
      </c>
      <c r="AE1680" s="83">
        <v>1155100.6587576</v>
      </c>
      <c r="AF1680" s="83">
        <v>0</v>
      </c>
      <c r="AG1680" s="83">
        <v>0</v>
      </c>
      <c r="AH1680" s="83">
        <v>0</v>
      </c>
      <c r="AI1680" s="83">
        <v>6596737.4866136303</v>
      </c>
      <c r="AJ1680" s="83">
        <v>0</v>
      </c>
      <c r="AK1680" s="83">
        <v>1870990.65513926</v>
      </c>
      <c r="AL1680" s="83">
        <v>0</v>
      </c>
      <c r="AM1680" s="83">
        <v>0</v>
      </c>
      <c r="AN1680" s="83">
        <v>24531383.645576</v>
      </c>
      <c r="AO1680" s="83">
        <v>5.2908441522029097</v>
      </c>
      <c r="AP1680" s="83">
        <v>215.67654840199199</v>
      </c>
    </row>
    <row r="1681" spans="1:42" x14ac:dyDescent="0.2">
      <c r="A1681" s="83" t="s">
        <v>437</v>
      </c>
      <c r="B1681" s="83">
        <v>2050</v>
      </c>
      <c r="C1681" s="83" t="s">
        <v>436</v>
      </c>
      <c r="D1681" s="83" t="s">
        <v>297</v>
      </c>
      <c r="E1681" s="83">
        <v>0</v>
      </c>
      <c r="F1681" s="83">
        <v>1299</v>
      </c>
      <c r="G1681" s="83">
        <v>0</v>
      </c>
      <c r="H1681" s="83">
        <v>1675.7750623141501</v>
      </c>
      <c r="I1681" s="83">
        <v>4263.6406153846201</v>
      </c>
      <c r="J1681" s="83">
        <v>491.44319999999999</v>
      </c>
      <c r="K1681" s="83">
        <v>2.2000000000000002</v>
      </c>
      <c r="L1681" s="83">
        <v>2783.4612021500602</v>
      </c>
      <c r="M1681" s="83">
        <v>149.52090909090899</v>
      </c>
      <c r="N1681" s="83">
        <v>0</v>
      </c>
      <c r="O1681" s="83">
        <v>0</v>
      </c>
      <c r="P1681" s="83">
        <v>69.344049701937095</v>
      </c>
      <c r="Q1681" s="83">
        <v>0</v>
      </c>
      <c r="R1681" s="83">
        <v>0</v>
      </c>
      <c r="S1681" s="83">
        <v>0</v>
      </c>
      <c r="T1681" s="83">
        <v>46.201000000000001</v>
      </c>
      <c r="U1681" s="83">
        <v>0</v>
      </c>
      <c r="V1681" s="83">
        <v>26484.9749229351</v>
      </c>
      <c r="W1681" s="83">
        <v>10069.150079999999</v>
      </c>
      <c r="X1681" s="83">
        <v>0</v>
      </c>
      <c r="Y1681" s="83">
        <v>0</v>
      </c>
      <c r="Z1681" s="83">
        <v>0</v>
      </c>
      <c r="AA1681" s="83">
        <v>202442.14632401001</v>
      </c>
      <c r="AB1681" s="83">
        <v>12930155.2996946</v>
      </c>
      <c r="AC1681" s="83">
        <v>146797.89545871899</v>
      </c>
      <c r="AD1681" s="83">
        <v>0</v>
      </c>
      <c r="AE1681" s="83">
        <v>1155100.6587576</v>
      </c>
      <c r="AF1681" s="83">
        <v>0</v>
      </c>
      <c r="AG1681" s="83">
        <v>0</v>
      </c>
      <c r="AH1681" s="83">
        <v>0</v>
      </c>
      <c r="AI1681" s="83">
        <v>8273020.5301691899</v>
      </c>
      <c r="AJ1681" s="83">
        <v>0</v>
      </c>
      <c r="AK1681" s="83">
        <v>1860904.23587383</v>
      </c>
      <c r="AL1681" s="83">
        <v>0</v>
      </c>
      <c r="AM1681" s="83">
        <v>0</v>
      </c>
      <c r="AN1681" s="83">
        <v>24604974.8912808</v>
      </c>
      <c r="AO1681" s="83">
        <v>4.7241447927135001</v>
      </c>
      <c r="AP1681" s="83">
        <v>191.99957787347901</v>
      </c>
    </row>
    <row r="1682" spans="1:42" x14ac:dyDescent="0.2">
      <c r="A1682" s="83" t="s">
        <v>438</v>
      </c>
      <c r="B1682" s="83">
        <v>2020</v>
      </c>
      <c r="C1682" s="83" t="s">
        <v>419</v>
      </c>
      <c r="D1682" s="83" t="s">
        <v>297</v>
      </c>
      <c r="E1682" s="83">
        <v>0</v>
      </c>
      <c r="F1682" s="83">
        <v>610</v>
      </c>
      <c r="G1682" s="83">
        <v>0</v>
      </c>
      <c r="H1682" s="83">
        <v>330</v>
      </c>
      <c r="I1682" s="83">
        <v>3</v>
      </c>
      <c r="J1682" s="83">
        <v>202.05449999999999</v>
      </c>
      <c r="K1682" s="83">
        <v>11.8</v>
      </c>
      <c r="L1682" s="83">
        <v>0</v>
      </c>
      <c r="M1682" s="83">
        <v>12.150909090909099</v>
      </c>
      <c r="N1682" s="83">
        <v>0</v>
      </c>
      <c r="O1682" s="83">
        <v>0</v>
      </c>
      <c r="P1682" s="83">
        <v>26.67</v>
      </c>
      <c r="Q1682" s="83">
        <v>0</v>
      </c>
      <c r="R1682" s="83">
        <v>0</v>
      </c>
      <c r="S1682" s="83">
        <v>0</v>
      </c>
      <c r="T1682" s="83">
        <v>502.21</v>
      </c>
      <c r="U1682" s="83">
        <v>461.3</v>
      </c>
      <c r="V1682" s="83">
        <v>90572.156985395995</v>
      </c>
      <c r="W1682" s="83">
        <v>54007.25952</v>
      </c>
      <c r="X1682" s="83">
        <v>0</v>
      </c>
      <c r="Y1682" s="83">
        <v>1595246.6240000001</v>
      </c>
      <c r="Z1682" s="83">
        <v>0</v>
      </c>
      <c r="AA1682" s="83">
        <v>17627.062755899999</v>
      </c>
      <c r="AB1682" s="83">
        <v>0</v>
      </c>
      <c r="AC1682" s="83">
        <v>28908</v>
      </c>
      <c r="AD1682" s="83">
        <v>0</v>
      </c>
      <c r="AE1682" s="83">
        <v>792053.35681681498</v>
      </c>
      <c r="AF1682" s="83">
        <v>0</v>
      </c>
      <c r="AG1682" s="83">
        <v>0</v>
      </c>
      <c r="AH1682" s="83">
        <v>0</v>
      </c>
      <c r="AI1682" s="83">
        <v>6191.9287978859902</v>
      </c>
      <c r="AJ1682" s="83">
        <v>0</v>
      </c>
      <c r="AK1682" s="83">
        <v>747588.22473931196</v>
      </c>
      <c r="AL1682" s="83">
        <v>0</v>
      </c>
      <c r="AM1682" s="83">
        <v>0</v>
      </c>
      <c r="AN1682" s="83">
        <v>3332194.6136153</v>
      </c>
      <c r="AO1682" s="83">
        <v>1.4465670062303999</v>
      </c>
      <c r="AP1682" s="83">
        <v>434.11840362496901</v>
      </c>
    </row>
    <row r="1683" spans="1:42" x14ac:dyDescent="0.2">
      <c r="A1683" s="83" t="s">
        <v>438</v>
      </c>
      <c r="B1683" s="83">
        <v>2022</v>
      </c>
      <c r="C1683" s="83" t="s">
        <v>419</v>
      </c>
      <c r="D1683" s="83" t="s">
        <v>297</v>
      </c>
      <c r="E1683" s="83">
        <v>0</v>
      </c>
      <c r="F1683" s="83">
        <v>610</v>
      </c>
      <c r="G1683" s="83">
        <v>0</v>
      </c>
      <c r="H1683" s="83">
        <v>330</v>
      </c>
      <c r="I1683" s="83">
        <v>3</v>
      </c>
      <c r="J1683" s="83">
        <v>202.05449999999999</v>
      </c>
      <c r="K1683" s="83">
        <v>11.8</v>
      </c>
      <c r="L1683" s="83">
        <v>0</v>
      </c>
      <c r="M1683" s="83">
        <v>17.3245454545455</v>
      </c>
      <c r="N1683" s="83">
        <v>0</v>
      </c>
      <c r="O1683" s="83">
        <v>0</v>
      </c>
      <c r="P1683" s="83">
        <v>80</v>
      </c>
      <c r="Q1683" s="83">
        <v>0</v>
      </c>
      <c r="R1683" s="83">
        <v>0</v>
      </c>
      <c r="S1683" s="83">
        <v>0</v>
      </c>
      <c r="T1683" s="83">
        <v>502.21</v>
      </c>
      <c r="U1683" s="83">
        <v>461.3</v>
      </c>
      <c r="V1683" s="83">
        <v>12896</v>
      </c>
      <c r="W1683" s="83">
        <v>54007.25952</v>
      </c>
      <c r="X1683" s="83">
        <v>0</v>
      </c>
      <c r="Y1683" s="83">
        <v>3732347.3664000002</v>
      </c>
      <c r="Z1683" s="83">
        <v>0</v>
      </c>
      <c r="AA1683" s="83">
        <v>25132.345873049999</v>
      </c>
      <c r="AB1683" s="83">
        <v>0</v>
      </c>
      <c r="AC1683" s="83">
        <v>28908</v>
      </c>
      <c r="AD1683" s="83">
        <v>0</v>
      </c>
      <c r="AE1683" s="83">
        <v>792053.35681681498</v>
      </c>
      <c r="AF1683" s="83">
        <v>0</v>
      </c>
      <c r="AG1683" s="83">
        <v>0</v>
      </c>
      <c r="AH1683" s="83">
        <v>0</v>
      </c>
      <c r="AI1683" s="83">
        <v>6105.8948987673002</v>
      </c>
      <c r="AJ1683" s="83">
        <v>0</v>
      </c>
      <c r="AK1683" s="83">
        <v>838790.05318455899</v>
      </c>
      <c r="AL1683" s="83">
        <v>0</v>
      </c>
      <c r="AM1683" s="83">
        <v>0</v>
      </c>
      <c r="AN1683" s="83">
        <v>5490240.2766931904</v>
      </c>
      <c r="AO1683" s="83">
        <v>3.35841733038143</v>
      </c>
      <c r="AP1683" s="83">
        <v>611.70680355072398</v>
      </c>
    </row>
    <row r="1684" spans="1:42" x14ac:dyDescent="0.2">
      <c r="A1684" s="83" t="s">
        <v>438</v>
      </c>
      <c r="B1684" s="83">
        <v>2024</v>
      </c>
      <c r="C1684" s="83" t="s">
        <v>419</v>
      </c>
      <c r="D1684" s="83" t="s">
        <v>297</v>
      </c>
      <c r="E1684" s="83">
        <v>0</v>
      </c>
      <c r="F1684" s="83">
        <v>0</v>
      </c>
      <c r="G1684" s="83">
        <v>0</v>
      </c>
      <c r="H1684" s="83">
        <v>330</v>
      </c>
      <c r="I1684" s="83">
        <v>3</v>
      </c>
      <c r="J1684" s="83">
        <v>259.82775645864001</v>
      </c>
      <c r="K1684" s="83">
        <v>11.8</v>
      </c>
      <c r="L1684" s="83">
        <v>0</v>
      </c>
      <c r="M1684" s="83">
        <v>26.006363636363599</v>
      </c>
      <c r="N1684" s="83">
        <v>0</v>
      </c>
      <c r="O1684" s="83">
        <v>0</v>
      </c>
      <c r="P1684" s="83">
        <v>133.33000000000001</v>
      </c>
      <c r="Q1684" s="83">
        <v>0</v>
      </c>
      <c r="R1684" s="83">
        <v>0</v>
      </c>
      <c r="S1684" s="83">
        <v>0</v>
      </c>
      <c r="T1684" s="83">
        <v>502.21</v>
      </c>
      <c r="U1684" s="83">
        <v>461.3</v>
      </c>
      <c r="V1684" s="83">
        <v>110688.851910457</v>
      </c>
      <c r="W1684" s="83">
        <v>54007.25952</v>
      </c>
      <c r="X1684" s="83">
        <v>0</v>
      </c>
      <c r="Y1684" s="83">
        <v>0</v>
      </c>
      <c r="Z1684" s="83">
        <v>0</v>
      </c>
      <c r="AA1684" s="83">
        <v>37726.872980549997</v>
      </c>
      <c r="AB1684" s="83">
        <v>0</v>
      </c>
      <c r="AC1684" s="83">
        <v>28908</v>
      </c>
      <c r="AD1684" s="83">
        <v>0</v>
      </c>
      <c r="AE1684" s="83">
        <v>792053.35681681498</v>
      </c>
      <c r="AF1684" s="83">
        <v>0</v>
      </c>
      <c r="AG1684" s="83">
        <v>0</v>
      </c>
      <c r="AH1684" s="83">
        <v>0</v>
      </c>
      <c r="AI1684" s="83">
        <v>6020.4889843136998</v>
      </c>
      <c r="AJ1684" s="83">
        <v>0</v>
      </c>
      <c r="AK1684" s="83">
        <v>1034804.96057801</v>
      </c>
      <c r="AL1684" s="83">
        <v>0</v>
      </c>
      <c r="AM1684" s="83">
        <v>0</v>
      </c>
      <c r="AN1684" s="83">
        <v>2064209.7907901399</v>
      </c>
      <c r="AO1684" s="83">
        <v>1.9459376399999999E-2</v>
      </c>
      <c r="AP1684" s="83">
        <v>9.4270342514707597</v>
      </c>
    </row>
    <row r="1685" spans="1:42" x14ac:dyDescent="0.2">
      <c r="A1685" s="83" t="s">
        <v>438</v>
      </c>
      <c r="B1685" s="83">
        <v>2026</v>
      </c>
      <c r="C1685" s="83" t="s">
        <v>419</v>
      </c>
      <c r="D1685" s="83" t="s">
        <v>297</v>
      </c>
      <c r="E1685" s="83">
        <v>0</v>
      </c>
      <c r="F1685" s="83">
        <v>0</v>
      </c>
      <c r="G1685" s="83">
        <v>0</v>
      </c>
      <c r="H1685" s="83">
        <v>330</v>
      </c>
      <c r="I1685" s="83">
        <v>127.216615384615</v>
      </c>
      <c r="J1685" s="83">
        <v>259.82775645864001</v>
      </c>
      <c r="K1685" s="83">
        <v>11.8</v>
      </c>
      <c r="L1685" s="83">
        <v>0</v>
      </c>
      <c r="M1685" s="83">
        <v>30.978181818181799</v>
      </c>
      <c r="N1685" s="83">
        <v>0</v>
      </c>
      <c r="O1685" s="83">
        <v>0</v>
      </c>
      <c r="P1685" s="83">
        <v>186.67</v>
      </c>
      <c r="Q1685" s="83">
        <v>0</v>
      </c>
      <c r="R1685" s="83">
        <v>0</v>
      </c>
      <c r="S1685" s="83">
        <v>0</v>
      </c>
      <c r="T1685" s="83">
        <v>502.21</v>
      </c>
      <c r="U1685" s="83">
        <v>461.3</v>
      </c>
      <c r="V1685" s="83">
        <v>144388.99261810401</v>
      </c>
      <c r="W1685" s="83">
        <v>54007.25952</v>
      </c>
      <c r="X1685" s="83">
        <v>0</v>
      </c>
      <c r="Y1685" s="83">
        <v>0</v>
      </c>
      <c r="Z1685" s="83">
        <v>0</v>
      </c>
      <c r="AA1685" s="83">
        <v>44939.382797400001</v>
      </c>
      <c r="AB1685" s="83">
        <v>0</v>
      </c>
      <c r="AC1685" s="83">
        <v>28908</v>
      </c>
      <c r="AD1685" s="83">
        <v>0</v>
      </c>
      <c r="AE1685" s="83">
        <v>800670.37819332001</v>
      </c>
      <c r="AF1685" s="83">
        <v>0</v>
      </c>
      <c r="AG1685" s="83">
        <v>0</v>
      </c>
      <c r="AH1685" s="83">
        <v>0</v>
      </c>
      <c r="AI1685" s="83">
        <v>244025.08641346201</v>
      </c>
      <c r="AJ1685" s="83">
        <v>0</v>
      </c>
      <c r="AK1685" s="83">
        <v>1069359.7007917601</v>
      </c>
      <c r="AL1685" s="83">
        <v>0</v>
      </c>
      <c r="AM1685" s="83">
        <v>0</v>
      </c>
      <c r="AN1685" s="83">
        <v>2386298.8003340499</v>
      </c>
      <c r="AO1685" s="83">
        <v>1.9459376399999999E-2</v>
      </c>
      <c r="AP1685" s="83">
        <v>8.1546269047597502</v>
      </c>
    </row>
    <row r="1686" spans="1:42" x14ac:dyDescent="0.2">
      <c r="A1686" s="83" t="s">
        <v>438</v>
      </c>
      <c r="B1686" s="83">
        <v>2028</v>
      </c>
      <c r="C1686" s="83" t="s">
        <v>419</v>
      </c>
      <c r="D1686" s="83" t="s">
        <v>297</v>
      </c>
      <c r="E1686" s="83">
        <v>0</v>
      </c>
      <c r="F1686" s="83">
        <v>0</v>
      </c>
      <c r="G1686" s="83">
        <v>0</v>
      </c>
      <c r="H1686" s="83">
        <v>330</v>
      </c>
      <c r="I1686" s="83">
        <v>127.216615384615</v>
      </c>
      <c r="J1686" s="83">
        <v>259.82775645864001</v>
      </c>
      <c r="K1686" s="83">
        <v>11.8</v>
      </c>
      <c r="L1686" s="83">
        <v>0</v>
      </c>
      <c r="M1686" s="83">
        <v>42.524545454545397</v>
      </c>
      <c r="N1686" s="83">
        <v>0</v>
      </c>
      <c r="O1686" s="83">
        <v>0</v>
      </c>
      <c r="P1686" s="83">
        <v>240</v>
      </c>
      <c r="Q1686" s="83">
        <v>0</v>
      </c>
      <c r="R1686" s="83">
        <v>0</v>
      </c>
      <c r="S1686" s="83">
        <v>0</v>
      </c>
      <c r="T1686" s="83">
        <v>502.21</v>
      </c>
      <c r="U1686" s="83">
        <v>461.3</v>
      </c>
      <c r="V1686" s="83">
        <v>131040</v>
      </c>
      <c r="W1686" s="83">
        <v>54007.25952</v>
      </c>
      <c r="X1686" s="83">
        <v>0</v>
      </c>
      <c r="Y1686" s="83">
        <v>0</v>
      </c>
      <c r="Z1686" s="83">
        <v>0</v>
      </c>
      <c r="AA1686" s="83">
        <v>61689.444451050003</v>
      </c>
      <c r="AB1686" s="83">
        <v>0</v>
      </c>
      <c r="AC1686" s="83">
        <v>28908</v>
      </c>
      <c r="AD1686" s="83">
        <v>0</v>
      </c>
      <c r="AE1686" s="83">
        <v>800670.37819332001</v>
      </c>
      <c r="AF1686" s="83">
        <v>0</v>
      </c>
      <c r="AG1686" s="83">
        <v>0</v>
      </c>
      <c r="AH1686" s="83">
        <v>0</v>
      </c>
      <c r="AI1686" s="83">
        <v>275624.76959020999</v>
      </c>
      <c r="AJ1686" s="83">
        <v>0</v>
      </c>
      <c r="AK1686" s="83">
        <v>1066419.36581885</v>
      </c>
      <c r="AL1686" s="83">
        <v>0</v>
      </c>
      <c r="AM1686" s="83">
        <v>0</v>
      </c>
      <c r="AN1686" s="83">
        <v>2418359.2175734299</v>
      </c>
      <c r="AO1686" s="83">
        <v>1.9459376399999999E-2</v>
      </c>
      <c r="AP1686" s="83">
        <v>8.0465202433926901</v>
      </c>
    </row>
    <row r="1687" spans="1:42" x14ac:dyDescent="0.2">
      <c r="A1687" s="83" t="s">
        <v>438</v>
      </c>
      <c r="B1687" s="83">
        <v>2030</v>
      </c>
      <c r="C1687" s="83" t="s">
        <v>419</v>
      </c>
      <c r="D1687" s="83" t="s">
        <v>297</v>
      </c>
      <c r="E1687" s="83">
        <v>0</v>
      </c>
      <c r="F1687" s="83">
        <v>0</v>
      </c>
      <c r="G1687" s="83">
        <v>0</v>
      </c>
      <c r="H1687" s="83">
        <v>330</v>
      </c>
      <c r="I1687" s="83">
        <v>127.216615384615</v>
      </c>
      <c r="J1687" s="83">
        <v>318.11129999999901</v>
      </c>
      <c r="K1687" s="83">
        <v>11.8</v>
      </c>
      <c r="L1687" s="83">
        <v>0</v>
      </c>
      <c r="M1687" s="83">
        <v>72.831818181818093</v>
      </c>
      <c r="N1687" s="83">
        <v>0</v>
      </c>
      <c r="O1687" s="83">
        <v>0</v>
      </c>
      <c r="P1687" s="83">
        <v>293.32999999999902</v>
      </c>
      <c r="Q1687" s="83">
        <v>0</v>
      </c>
      <c r="R1687" s="83">
        <v>0</v>
      </c>
      <c r="S1687" s="83">
        <v>0</v>
      </c>
      <c r="T1687" s="83">
        <v>502.21</v>
      </c>
      <c r="U1687" s="83">
        <v>461.3</v>
      </c>
      <c r="V1687" s="83">
        <v>186917.872597635</v>
      </c>
      <c r="W1687" s="83">
        <v>54007.25952</v>
      </c>
      <c r="X1687" s="83">
        <v>0</v>
      </c>
      <c r="Y1687" s="83">
        <v>0</v>
      </c>
      <c r="Z1687" s="83">
        <v>0</v>
      </c>
      <c r="AA1687" s="83">
        <v>105655.55384475</v>
      </c>
      <c r="AB1687" s="83">
        <v>0</v>
      </c>
      <c r="AC1687" s="83">
        <v>28908</v>
      </c>
      <c r="AD1687" s="83">
        <v>0</v>
      </c>
      <c r="AE1687" s="83">
        <v>800670.37819332001</v>
      </c>
      <c r="AF1687" s="83">
        <v>0</v>
      </c>
      <c r="AG1687" s="83">
        <v>0</v>
      </c>
      <c r="AH1687" s="83">
        <v>0</v>
      </c>
      <c r="AI1687" s="83">
        <v>271794.79634781601</v>
      </c>
      <c r="AJ1687" s="83">
        <v>0</v>
      </c>
      <c r="AK1687" s="83">
        <v>1300178.9799546101</v>
      </c>
      <c r="AL1687" s="83">
        <v>0</v>
      </c>
      <c r="AM1687" s="83">
        <v>0</v>
      </c>
      <c r="AN1687" s="83">
        <v>2748132.84045813</v>
      </c>
      <c r="AO1687" s="83">
        <v>1.9459376399999999E-2</v>
      </c>
      <c r="AP1687" s="83">
        <v>7.0809446011918196</v>
      </c>
    </row>
    <row r="1688" spans="1:42" x14ac:dyDescent="0.2">
      <c r="A1688" s="83" t="s">
        <v>438</v>
      </c>
      <c r="B1688" s="83">
        <v>2032</v>
      </c>
      <c r="C1688" s="83" t="s">
        <v>419</v>
      </c>
      <c r="D1688" s="83" t="s">
        <v>297</v>
      </c>
      <c r="E1688" s="83">
        <v>0</v>
      </c>
      <c r="F1688" s="83">
        <v>0</v>
      </c>
      <c r="G1688" s="83">
        <v>0</v>
      </c>
      <c r="H1688" s="83">
        <v>330</v>
      </c>
      <c r="I1688" s="83">
        <v>127.216615384615</v>
      </c>
      <c r="J1688" s="83">
        <v>339.30089999999899</v>
      </c>
      <c r="K1688" s="83">
        <v>11.8</v>
      </c>
      <c r="L1688" s="83">
        <v>0</v>
      </c>
      <c r="M1688" s="83">
        <v>111.666363636364</v>
      </c>
      <c r="N1688" s="83">
        <v>0</v>
      </c>
      <c r="O1688" s="83">
        <v>0</v>
      </c>
      <c r="P1688" s="83">
        <v>346.67</v>
      </c>
      <c r="Q1688" s="83">
        <v>0</v>
      </c>
      <c r="R1688" s="83">
        <v>0</v>
      </c>
      <c r="S1688" s="83">
        <v>0</v>
      </c>
      <c r="T1688" s="83">
        <v>502.21</v>
      </c>
      <c r="U1688" s="83">
        <v>461.3</v>
      </c>
      <c r="V1688" s="83">
        <v>263272.39588696702</v>
      </c>
      <c r="W1688" s="83">
        <v>54007.25952</v>
      </c>
      <c r="X1688" s="83">
        <v>0</v>
      </c>
      <c r="Y1688" s="83">
        <v>0</v>
      </c>
      <c r="Z1688" s="83">
        <v>0</v>
      </c>
      <c r="AA1688" s="83">
        <v>161991.99457544999</v>
      </c>
      <c r="AB1688" s="83">
        <v>0</v>
      </c>
      <c r="AC1688" s="83">
        <v>28908</v>
      </c>
      <c r="AD1688" s="83">
        <v>0</v>
      </c>
      <c r="AE1688" s="83">
        <v>800670.37819332001</v>
      </c>
      <c r="AF1688" s="83">
        <v>0</v>
      </c>
      <c r="AG1688" s="83">
        <v>0</v>
      </c>
      <c r="AH1688" s="83">
        <v>0</v>
      </c>
      <c r="AI1688" s="83">
        <v>267643.94569536601</v>
      </c>
      <c r="AJ1688" s="83">
        <v>0</v>
      </c>
      <c r="AK1688" s="83">
        <v>1391650.22498483</v>
      </c>
      <c r="AL1688" s="83">
        <v>0</v>
      </c>
      <c r="AM1688" s="83">
        <v>0</v>
      </c>
      <c r="AN1688" s="83">
        <v>2968144.19885593</v>
      </c>
      <c r="AO1688" s="83">
        <v>1.9459376399999999E-2</v>
      </c>
      <c r="AP1688" s="83">
        <v>6.5560751420030599</v>
      </c>
    </row>
    <row r="1689" spans="1:42" x14ac:dyDescent="0.2">
      <c r="A1689" s="83" t="s">
        <v>438</v>
      </c>
      <c r="B1689" s="83">
        <v>2034</v>
      </c>
      <c r="C1689" s="83" t="s">
        <v>419</v>
      </c>
      <c r="D1689" s="83" t="s">
        <v>297</v>
      </c>
      <c r="E1689" s="83">
        <v>0</v>
      </c>
      <c r="F1689" s="83">
        <v>0</v>
      </c>
      <c r="G1689" s="83">
        <v>0</v>
      </c>
      <c r="H1689" s="83">
        <v>330</v>
      </c>
      <c r="I1689" s="83">
        <v>127.216615384615</v>
      </c>
      <c r="J1689" s="83">
        <v>440.344267497658</v>
      </c>
      <c r="K1689" s="83">
        <v>11.8</v>
      </c>
      <c r="L1689" s="83">
        <v>0</v>
      </c>
      <c r="M1689" s="83">
        <v>160.97454545454499</v>
      </c>
      <c r="N1689" s="83">
        <v>0</v>
      </c>
      <c r="O1689" s="83">
        <v>0</v>
      </c>
      <c r="P1689" s="83">
        <v>373.33</v>
      </c>
      <c r="Q1689" s="83">
        <v>0</v>
      </c>
      <c r="R1689" s="83">
        <v>0</v>
      </c>
      <c r="S1689" s="83">
        <v>0</v>
      </c>
      <c r="T1689" s="83">
        <v>502.21</v>
      </c>
      <c r="U1689" s="83">
        <v>1.3</v>
      </c>
      <c r="V1689" s="83">
        <v>245040.80952947499</v>
      </c>
      <c r="W1689" s="83">
        <v>54007.25952</v>
      </c>
      <c r="X1689" s="83">
        <v>0</v>
      </c>
      <c r="Y1689" s="83">
        <v>0</v>
      </c>
      <c r="Z1689" s="83">
        <v>0</v>
      </c>
      <c r="AA1689" s="83">
        <v>233522.3145528</v>
      </c>
      <c r="AB1689" s="83">
        <v>0</v>
      </c>
      <c r="AC1689" s="83">
        <v>28908</v>
      </c>
      <c r="AD1689" s="83">
        <v>0</v>
      </c>
      <c r="AE1689" s="83">
        <v>800670.37819332001</v>
      </c>
      <c r="AF1689" s="83">
        <v>0</v>
      </c>
      <c r="AG1689" s="83">
        <v>0</v>
      </c>
      <c r="AH1689" s="83">
        <v>0</v>
      </c>
      <c r="AI1689" s="83">
        <v>264274.79034241103</v>
      </c>
      <c r="AJ1689" s="83">
        <v>0</v>
      </c>
      <c r="AK1689" s="83">
        <v>1772382.96739784</v>
      </c>
      <c r="AL1689" s="83">
        <v>0</v>
      </c>
      <c r="AM1689" s="83">
        <v>0</v>
      </c>
      <c r="AN1689" s="83">
        <v>3398806.5195358498</v>
      </c>
      <c r="AO1689" s="83">
        <v>1.9459376399999999E-2</v>
      </c>
      <c r="AP1689" s="83">
        <v>5.7253557353589501</v>
      </c>
    </row>
    <row r="1690" spans="1:42" x14ac:dyDescent="0.2">
      <c r="A1690" s="83" t="s">
        <v>438</v>
      </c>
      <c r="B1690" s="83">
        <v>2036</v>
      </c>
      <c r="C1690" s="83" t="s">
        <v>419</v>
      </c>
      <c r="D1690" s="83" t="s">
        <v>297</v>
      </c>
      <c r="E1690" s="83">
        <v>0</v>
      </c>
      <c r="F1690" s="83">
        <v>0</v>
      </c>
      <c r="G1690" s="83">
        <v>0</v>
      </c>
      <c r="H1690" s="83">
        <v>330</v>
      </c>
      <c r="I1690" s="83">
        <v>251.43512665617601</v>
      </c>
      <c r="J1690" s="83">
        <v>515.62169999999901</v>
      </c>
      <c r="K1690" s="83">
        <v>11.8</v>
      </c>
      <c r="L1690" s="83">
        <v>0</v>
      </c>
      <c r="M1690" s="83">
        <v>221.16454545454499</v>
      </c>
      <c r="N1690" s="83">
        <v>0</v>
      </c>
      <c r="O1690" s="83">
        <v>0</v>
      </c>
      <c r="P1690" s="83">
        <v>400</v>
      </c>
      <c r="Q1690" s="83">
        <v>0</v>
      </c>
      <c r="R1690" s="83">
        <v>0</v>
      </c>
      <c r="S1690" s="83">
        <v>0</v>
      </c>
      <c r="T1690" s="83">
        <v>502.21</v>
      </c>
      <c r="U1690" s="83">
        <v>1.3</v>
      </c>
      <c r="V1690" s="83">
        <v>322648.08752015303</v>
      </c>
      <c r="W1690" s="83">
        <v>54007.25952</v>
      </c>
      <c r="X1690" s="83">
        <v>0</v>
      </c>
      <c r="Y1690" s="83">
        <v>0</v>
      </c>
      <c r="Z1690" s="83">
        <v>0</v>
      </c>
      <c r="AA1690" s="83">
        <v>320838.65437065001</v>
      </c>
      <c r="AB1690" s="83">
        <v>0</v>
      </c>
      <c r="AC1690" s="83">
        <v>28908</v>
      </c>
      <c r="AD1690" s="83">
        <v>0</v>
      </c>
      <c r="AE1690" s="83">
        <v>800670.37819332001</v>
      </c>
      <c r="AF1690" s="83">
        <v>0</v>
      </c>
      <c r="AG1690" s="83">
        <v>0</v>
      </c>
      <c r="AH1690" s="83">
        <v>0</v>
      </c>
      <c r="AI1690" s="83">
        <v>519929.52339947002</v>
      </c>
      <c r="AJ1690" s="83">
        <v>0</v>
      </c>
      <c r="AK1690" s="83">
        <v>2066779.56565696</v>
      </c>
      <c r="AL1690" s="83">
        <v>0</v>
      </c>
      <c r="AM1690" s="83">
        <v>0</v>
      </c>
      <c r="AN1690" s="83">
        <v>4113781.4686605502</v>
      </c>
      <c r="AO1690" s="83">
        <v>1.9459376399999999E-2</v>
      </c>
      <c r="AP1690" s="83">
        <v>4.7302892845049298</v>
      </c>
    </row>
    <row r="1691" spans="1:42" x14ac:dyDescent="0.2">
      <c r="A1691" s="83" t="s">
        <v>438</v>
      </c>
      <c r="B1691" s="83">
        <v>2038</v>
      </c>
      <c r="C1691" s="83" t="s">
        <v>419</v>
      </c>
      <c r="D1691" s="83" t="s">
        <v>297</v>
      </c>
      <c r="E1691" s="83">
        <v>0</v>
      </c>
      <c r="F1691" s="83">
        <v>0</v>
      </c>
      <c r="G1691" s="83">
        <v>0</v>
      </c>
      <c r="H1691" s="83">
        <v>330</v>
      </c>
      <c r="I1691" s="83">
        <v>967.29876485437001</v>
      </c>
      <c r="J1691" s="83">
        <v>515.62169999999901</v>
      </c>
      <c r="K1691" s="83">
        <v>11.8</v>
      </c>
      <c r="L1691" s="83">
        <v>0</v>
      </c>
      <c r="M1691" s="83">
        <v>288.79000000000002</v>
      </c>
      <c r="N1691" s="83">
        <v>0</v>
      </c>
      <c r="O1691" s="83">
        <v>0</v>
      </c>
      <c r="P1691" s="83">
        <v>438.69910344106898</v>
      </c>
      <c r="Q1691" s="83">
        <v>0</v>
      </c>
      <c r="R1691" s="83">
        <v>0</v>
      </c>
      <c r="S1691" s="83">
        <v>0</v>
      </c>
      <c r="T1691" s="83">
        <v>502.21</v>
      </c>
      <c r="U1691" s="83">
        <v>1.3</v>
      </c>
      <c r="V1691" s="83">
        <v>564848.081311099</v>
      </c>
      <c r="W1691" s="83">
        <v>54007.25952</v>
      </c>
      <c r="X1691" s="83">
        <v>0</v>
      </c>
      <c r="Y1691" s="83">
        <v>0</v>
      </c>
      <c r="Z1691" s="83">
        <v>0</v>
      </c>
      <c r="AA1691" s="83">
        <v>418941.44834685</v>
      </c>
      <c r="AB1691" s="83">
        <v>0</v>
      </c>
      <c r="AC1691" s="83">
        <v>28908</v>
      </c>
      <c r="AD1691" s="83">
        <v>0</v>
      </c>
      <c r="AE1691" s="83">
        <v>800670.37819332001</v>
      </c>
      <c r="AF1691" s="83">
        <v>0</v>
      </c>
      <c r="AG1691" s="83">
        <v>0</v>
      </c>
      <c r="AH1691" s="83">
        <v>0</v>
      </c>
      <c r="AI1691" s="83">
        <v>2043338.25894924</v>
      </c>
      <c r="AJ1691" s="83">
        <v>0</v>
      </c>
      <c r="AK1691" s="83">
        <v>2040484.0732584901</v>
      </c>
      <c r="AL1691" s="83">
        <v>0</v>
      </c>
      <c r="AM1691" s="83">
        <v>0</v>
      </c>
      <c r="AN1691" s="83">
        <v>5951197.4995790096</v>
      </c>
      <c r="AO1691" s="83">
        <v>1.9459376399999999E-2</v>
      </c>
      <c r="AP1691" s="83">
        <v>3.2698253421057699</v>
      </c>
    </row>
    <row r="1692" spans="1:42" x14ac:dyDescent="0.2">
      <c r="A1692" s="83" t="s">
        <v>438</v>
      </c>
      <c r="B1692" s="83">
        <v>2040</v>
      </c>
      <c r="C1692" s="83" t="s">
        <v>419</v>
      </c>
      <c r="D1692" s="83" t="s">
        <v>297</v>
      </c>
      <c r="E1692" s="83">
        <v>0</v>
      </c>
      <c r="F1692" s="83">
        <v>0</v>
      </c>
      <c r="G1692" s="83">
        <v>0</v>
      </c>
      <c r="H1692" s="83">
        <v>330</v>
      </c>
      <c r="I1692" s="83">
        <v>2689.0584374117302</v>
      </c>
      <c r="J1692" s="83">
        <v>598.41179999999895</v>
      </c>
      <c r="K1692" s="83">
        <v>11.8</v>
      </c>
      <c r="L1692" s="83">
        <v>0</v>
      </c>
      <c r="M1692" s="83">
        <v>355.32545454545499</v>
      </c>
      <c r="N1692" s="83">
        <v>0</v>
      </c>
      <c r="O1692" s="83">
        <v>0</v>
      </c>
      <c r="P1692" s="83">
        <v>842.06060631647995</v>
      </c>
      <c r="Q1692" s="83">
        <v>0</v>
      </c>
      <c r="R1692" s="83">
        <v>0</v>
      </c>
      <c r="S1692" s="83">
        <v>0</v>
      </c>
      <c r="T1692" s="83">
        <v>502.21</v>
      </c>
      <c r="U1692" s="83">
        <v>1.3</v>
      </c>
      <c r="V1692" s="83">
        <v>1257878.5315334101</v>
      </c>
      <c r="W1692" s="83">
        <v>54007.25952</v>
      </c>
      <c r="X1692" s="83">
        <v>0</v>
      </c>
      <c r="Y1692" s="83">
        <v>0</v>
      </c>
      <c r="Z1692" s="83">
        <v>0</v>
      </c>
      <c r="AA1692" s="83">
        <v>515463.00274169998</v>
      </c>
      <c r="AB1692" s="83">
        <v>0</v>
      </c>
      <c r="AC1692" s="83">
        <v>28908</v>
      </c>
      <c r="AD1692" s="83">
        <v>0</v>
      </c>
      <c r="AE1692" s="83">
        <v>800670.37819332001</v>
      </c>
      <c r="AF1692" s="83">
        <v>0</v>
      </c>
      <c r="AG1692" s="83">
        <v>0</v>
      </c>
      <c r="AH1692" s="83">
        <v>0</v>
      </c>
      <c r="AI1692" s="83">
        <v>5805269.3998253699</v>
      </c>
      <c r="AJ1692" s="83">
        <v>0</v>
      </c>
      <c r="AK1692" s="83">
        <v>2295472.6036522202</v>
      </c>
      <c r="AL1692" s="83">
        <v>0</v>
      </c>
      <c r="AM1692" s="83">
        <v>0</v>
      </c>
      <c r="AN1692" s="83">
        <v>10757669.175465999</v>
      </c>
      <c r="AO1692" s="83">
        <v>1.9459376399999999E-2</v>
      </c>
      <c r="AP1692" s="83">
        <v>1.8088840698298301</v>
      </c>
    </row>
    <row r="1693" spans="1:42" x14ac:dyDescent="0.2">
      <c r="A1693" s="83" t="s">
        <v>438</v>
      </c>
      <c r="B1693" s="83">
        <v>2042</v>
      </c>
      <c r="C1693" s="83" t="s">
        <v>419</v>
      </c>
      <c r="D1693" s="83" t="s">
        <v>297</v>
      </c>
      <c r="E1693" s="83">
        <v>0</v>
      </c>
      <c r="F1693" s="83">
        <v>0</v>
      </c>
      <c r="G1693" s="83">
        <v>0</v>
      </c>
      <c r="H1693" s="83">
        <v>330</v>
      </c>
      <c r="I1693" s="83">
        <v>5507.4110769230701</v>
      </c>
      <c r="J1693" s="83">
        <v>598.41179999999895</v>
      </c>
      <c r="K1693" s="83">
        <v>11.8</v>
      </c>
      <c r="L1693" s="83">
        <v>0</v>
      </c>
      <c r="M1693" s="83">
        <v>411.67636363636399</v>
      </c>
      <c r="N1693" s="83">
        <v>0</v>
      </c>
      <c r="O1693" s="83">
        <v>0</v>
      </c>
      <c r="P1693" s="83">
        <v>1311.42657015176</v>
      </c>
      <c r="Q1693" s="83">
        <v>0</v>
      </c>
      <c r="R1693" s="83">
        <v>0</v>
      </c>
      <c r="S1693" s="83">
        <v>0</v>
      </c>
      <c r="T1693" s="83">
        <v>502.21</v>
      </c>
      <c r="U1693" s="83">
        <v>1.3</v>
      </c>
      <c r="V1693" s="83">
        <v>2019202.49293318</v>
      </c>
      <c r="W1693" s="83">
        <v>54007.25952</v>
      </c>
      <c r="X1693" s="83">
        <v>0</v>
      </c>
      <c r="Y1693" s="83">
        <v>0</v>
      </c>
      <c r="Z1693" s="83">
        <v>0</v>
      </c>
      <c r="AA1693" s="83">
        <v>597210.05586059997</v>
      </c>
      <c r="AB1693" s="83">
        <v>0</v>
      </c>
      <c r="AC1693" s="83">
        <v>28908</v>
      </c>
      <c r="AD1693" s="83">
        <v>0</v>
      </c>
      <c r="AE1693" s="83">
        <v>800670.37819332001</v>
      </c>
      <c r="AF1693" s="83">
        <v>0</v>
      </c>
      <c r="AG1693" s="83">
        <v>0</v>
      </c>
      <c r="AH1693" s="83">
        <v>0</v>
      </c>
      <c r="AI1693" s="83">
        <v>11857679.1694008</v>
      </c>
      <c r="AJ1693" s="83">
        <v>0</v>
      </c>
      <c r="AK1693" s="83">
        <v>2364198.7703038901</v>
      </c>
      <c r="AL1693" s="83">
        <v>0</v>
      </c>
      <c r="AM1693" s="83">
        <v>0</v>
      </c>
      <c r="AN1693" s="83">
        <v>17721876.1262118</v>
      </c>
      <c r="AO1693" s="83">
        <v>1.9459376399999999E-2</v>
      </c>
      <c r="AP1693" s="83">
        <v>1.0980426824684899</v>
      </c>
    </row>
    <row r="1694" spans="1:42" x14ac:dyDescent="0.2">
      <c r="A1694" s="83" t="s">
        <v>438</v>
      </c>
      <c r="B1694" s="83">
        <v>2044</v>
      </c>
      <c r="C1694" s="83" t="s">
        <v>419</v>
      </c>
      <c r="D1694" s="83" t="s">
        <v>297</v>
      </c>
      <c r="E1694" s="83">
        <v>0</v>
      </c>
      <c r="F1694" s="83">
        <v>0</v>
      </c>
      <c r="G1694" s="83">
        <v>0</v>
      </c>
      <c r="H1694" s="83">
        <v>330</v>
      </c>
      <c r="I1694" s="83">
        <v>5507.4110769230701</v>
      </c>
      <c r="J1694" s="83">
        <v>598.41179999999895</v>
      </c>
      <c r="K1694" s="83">
        <v>11.8</v>
      </c>
      <c r="L1694" s="83">
        <v>0</v>
      </c>
      <c r="M1694" s="83">
        <v>462.25818181818198</v>
      </c>
      <c r="N1694" s="83">
        <v>0</v>
      </c>
      <c r="O1694" s="83">
        <v>0</v>
      </c>
      <c r="P1694" s="83">
        <v>1258.09657015176</v>
      </c>
      <c r="Q1694" s="83">
        <v>0</v>
      </c>
      <c r="R1694" s="83">
        <v>0</v>
      </c>
      <c r="S1694" s="83">
        <v>0</v>
      </c>
      <c r="T1694" s="83">
        <v>502.21</v>
      </c>
      <c r="U1694" s="83">
        <v>1.3</v>
      </c>
      <c r="V1694" s="83">
        <v>1718784.11347958</v>
      </c>
      <c r="W1694" s="83">
        <v>54007.25952</v>
      </c>
      <c r="X1694" s="83">
        <v>0</v>
      </c>
      <c r="Y1694" s="83">
        <v>0</v>
      </c>
      <c r="Z1694" s="83">
        <v>0</v>
      </c>
      <c r="AA1694" s="83">
        <v>670588.01274659997</v>
      </c>
      <c r="AB1694" s="83">
        <v>0</v>
      </c>
      <c r="AC1694" s="83">
        <v>28908</v>
      </c>
      <c r="AD1694" s="83">
        <v>0</v>
      </c>
      <c r="AE1694" s="83">
        <v>800670.37819332001</v>
      </c>
      <c r="AF1694" s="83">
        <v>0</v>
      </c>
      <c r="AG1694" s="83">
        <v>0</v>
      </c>
      <c r="AH1694" s="83">
        <v>0</v>
      </c>
      <c r="AI1694" s="83">
        <v>12005166.6881526</v>
      </c>
      <c r="AJ1694" s="83">
        <v>0</v>
      </c>
      <c r="AK1694" s="83">
        <v>2367282.7110802201</v>
      </c>
      <c r="AL1694" s="83">
        <v>0</v>
      </c>
      <c r="AM1694" s="83">
        <v>0</v>
      </c>
      <c r="AN1694" s="83">
        <v>17645407.163172401</v>
      </c>
      <c r="AO1694" s="83">
        <v>1.9459376399999999E-2</v>
      </c>
      <c r="AP1694" s="83">
        <v>1.1028012116724299</v>
      </c>
    </row>
    <row r="1695" spans="1:42" x14ac:dyDescent="0.2">
      <c r="A1695" s="83" t="s">
        <v>438</v>
      </c>
      <c r="B1695" s="83">
        <v>2046</v>
      </c>
      <c r="C1695" s="83" t="s">
        <v>419</v>
      </c>
      <c r="D1695" s="83" t="s">
        <v>297</v>
      </c>
      <c r="E1695" s="83">
        <v>0</v>
      </c>
      <c r="F1695" s="83">
        <v>0</v>
      </c>
      <c r="G1695" s="83">
        <v>0</v>
      </c>
      <c r="H1695" s="83">
        <v>0</v>
      </c>
      <c r="I1695" s="83">
        <v>5507.4110769230701</v>
      </c>
      <c r="J1695" s="83">
        <v>598.41179999999895</v>
      </c>
      <c r="K1695" s="83">
        <v>11.8</v>
      </c>
      <c r="L1695" s="83">
        <v>0</v>
      </c>
      <c r="M1695" s="83">
        <v>519.93181818181802</v>
      </c>
      <c r="N1695" s="83">
        <v>0</v>
      </c>
      <c r="O1695" s="83">
        <v>0</v>
      </c>
      <c r="P1695" s="83">
        <v>1204.7665701517601</v>
      </c>
      <c r="Q1695" s="83">
        <v>0</v>
      </c>
      <c r="R1695" s="83">
        <v>0</v>
      </c>
      <c r="S1695" s="83">
        <v>0</v>
      </c>
      <c r="T1695" s="83">
        <v>502.21</v>
      </c>
      <c r="U1695" s="83">
        <v>0</v>
      </c>
      <c r="V1695" s="83">
        <v>757293.76738156995</v>
      </c>
      <c r="W1695" s="83">
        <v>54007.25952</v>
      </c>
      <c r="X1695" s="83">
        <v>0</v>
      </c>
      <c r="Y1695" s="83">
        <v>0</v>
      </c>
      <c r="Z1695" s="83">
        <v>0</v>
      </c>
      <c r="AA1695" s="83">
        <v>754253.91790124995</v>
      </c>
      <c r="AB1695" s="83">
        <v>0</v>
      </c>
      <c r="AC1695" s="83">
        <v>0</v>
      </c>
      <c r="AD1695" s="83">
        <v>0</v>
      </c>
      <c r="AE1695" s="83">
        <v>800670.37819332001</v>
      </c>
      <c r="AF1695" s="83">
        <v>0</v>
      </c>
      <c r="AG1695" s="83">
        <v>0</v>
      </c>
      <c r="AH1695" s="83">
        <v>0</v>
      </c>
      <c r="AI1695" s="83">
        <v>11838011.7774563</v>
      </c>
      <c r="AJ1695" s="83">
        <v>0</v>
      </c>
      <c r="AK1695" s="83">
        <v>2354504.3307862901</v>
      </c>
      <c r="AL1695" s="83">
        <v>0</v>
      </c>
      <c r="AM1695" s="83">
        <v>0</v>
      </c>
      <c r="AN1695" s="83">
        <v>16558741.4312387</v>
      </c>
      <c r="AO1695" s="83">
        <v>0</v>
      </c>
      <c r="AP1695" s="83">
        <v>0</v>
      </c>
    </row>
    <row r="1696" spans="1:42" x14ac:dyDescent="0.2">
      <c r="A1696" s="83" t="s">
        <v>438</v>
      </c>
      <c r="B1696" s="83">
        <v>2048</v>
      </c>
      <c r="C1696" s="83" t="s">
        <v>419</v>
      </c>
      <c r="D1696" s="83" t="s">
        <v>297</v>
      </c>
      <c r="E1696" s="83">
        <v>0</v>
      </c>
      <c r="F1696" s="83">
        <v>0</v>
      </c>
      <c r="G1696" s="83">
        <v>0</v>
      </c>
      <c r="H1696" s="83">
        <v>0</v>
      </c>
      <c r="I1696" s="83">
        <v>5504.4110769230701</v>
      </c>
      <c r="J1696" s="83">
        <v>828.58139999999901</v>
      </c>
      <c r="K1696" s="83">
        <v>11.8</v>
      </c>
      <c r="L1696" s="83">
        <v>0</v>
      </c>
      <c r="M1696" s="83">
        <v>557.53545454545497</v>
      </c>
      <c r="N1696" s="83">
        <v>0</v>
      </c>
      <c r="O1696" s="83">
        <v>0</v>
      </c>
      <c r="P1696" s="83">
        <v>1229.2867979340399</v>
      </c>
      <c r="Q1696" s="83">
        <v>0</v>
      </c>
      <c r="R1696" s="83">
        <v>0</v>
      </c>
      <c r="S1696" s="83">
        <v>0</v>
      </c>
      <c r="T1696" s="83">
        <v>502.21</v>
      </c>
      <c r="U1696" s="83">
        <v>0</v>
      </c>
      <c r="V1696" s="83">
        <v>880432.70109331899</v>
      </c>
      <c r="W1696" s="83">
        <v>54007.25952</v>
      </c>
      <c r="X1696" s="83">
        <v>0</v>
      </c>
      <c r="Y1696" s="83">
        <v>0</v>
      </c>
      <c r="Z1696" s="83">
        <v>0</v>
      </c>
      <c r="AA1696" s="83">
        <v>808804.70525985002</v>
      </c>
      <c r="AB1696" s="83">
        <v>0</v>
      </c>
      <c r="AC1696" s="83">
        <v>0</v>
      </c>
      <c r="AD1696" s="83">
        <v>0</v>
      </c>
      <c r="AE1696" s="83">
        <v>800670.37819332001</v>
      </c>
      <c r="AF1696" s="83">
        <v>0</v>
      </c>
      <c r="AG1696" s="83">
        <v>0</v>
      </c>
      <c r="AH1696" s="83">
        <v>0</v>
      </c>
      <c r="AI1696" s="83">
        <v>11667828.3805125</v>
      </c>
      <c r="AJ1696" s="83">
        <v>0</v>
      </c>
      <c r="AK1696" s="83">
        <v>3205035.9845487098</v>
      </c>
      <c r="AL1696" s="83">
        <v>0</v>
      </c>
      <c r="AM1696" s="83">
        <v>0</v>
      </c>
      <c r="AN1696" s="83">
        <v>17416779.409127701</v>
      </c>
      <c r="AO1696" s="83">
        <v>0</v>
      </c>
      <c r="AP1696" s="83">
        <v>0</v>
      </c>
    </row>
    <row r="1697" spans="1:42" x14ac:dyDescent="0.2">
      <c r="A1697" s="83" t="s">
        <v>438</v>
      </c>
      <c r="B1697" s="83">
        <v>2050</v>
      </c>
      <c r="C1697" s="83" t="s">
        <v>419</v>
      </c>
      <c r="D1697" s="83" t="s">
        <v>297</v>
      </c>
      <c r="E1697" s="83">
        <v>0</v>
      </c>
      <c r="F1697" s="83">
        <v>0</v>
      </c>
      <c r="G1697" s="83">
        <v>0</v>
      </c>
      <c r="H1697" s="83">
        <v>0</v>
      </c>
      <c r="I1697" s="83">
        <v>5504.4110769230701</v>
      </c>
      <c r="J1697" s="83">
        <v>626.52689999999996</v>
      </c>
      <c r="K1697" s="83">
        <v>11.8</v>
      </c>
      <c r="L1697" s="83">
        <v>0</v>
      </c>
      <c r="M1697" s="83">
        <v>607.38181818181795</v>
      </c>
      <c r="N1697" s="83">
        <v>0</v>
      </c>
      <c r="O1697" s="83">
        <v>0</v>
      </c>
      <c r="P1697" s="83">
        <v>1202.62679793404</v>
      </c>
      <c r="Q1697" s="83">
        <v>0</v>
      </c>
      <c r="R1697" s="83">
        <v>0</v>
      </c>
      <c r="S1697" s="83">
        <v>0</v>
      </c>
      <c r="T1697" s="83">
        <v>502.21</v>
      </c>
      <c r="U1697" s="83">
        <v>0</v>
      </c>
      <c r="V1697" s="83">
        <v>306468.381889068</v>
      </c>
      <c r="W1697" s="83">
        <v>54007.25952</v>
      </c>
      <c r="X1697" s="83">
        <v>0</v>
      </c>
      <c r="Y1697" s="83">
        <v>0</v>
      </c>
      <c r="Z1697" s="83">
        <v>0</v>
      </c>
      <c r="AA1697" s="83">
        <v>881115.75403799897</v>
      </c>
      <c r="AB1697" s="83">
        <v>0</v>
      </c>
      <c r="AC1697" s="83">
        <v>0</v>
      </c>
      <c r="AD1697" s="83">
        <v>0</v>
      </c>
      <c r="AE1697" s="83">
        <v>800670.37819332001</v>
      </c>
      <c r="AF1697" s="83">
        <v>0</v>
      </c>
      <c r="AG1697" s="83">
        <v>0</v>
      </c>
      <c r="AH1697" s="83">
        <v>0</v>
      </c>
      <c r="AI1697" s="83">
        <v>11505482.501019901</v>
      </c>
      <c r="AJ1697" s="83">
        <v>0</v>
      </c>
      <c r="AK1697" s="83">
        <v>2439868.4300999399</v>
      </c>
      <c r="AL1697" s="83">
        <v>0</v>
      </c>
      <c r="AM1697" s="83">
        <v>0</v>
      </c>
      <c r="AN1697" s="83">
        <v>15987612.7047603</v>
      </c>
      <c r="AO1697" s="83">
        <v>0</v>
      </c>
      <c r="AP1697" s="83">
        <v>0</v>
      </c>
    </row>
    <row r="1698" spans="1:42" x14ac:dyDescent="0.2">
      <c r="A1698" s="83" t="s">
        <v>439</v>
      </c>
      <c r="B1698" s="83">
        <v>2020</v>
      </c>
      <c r="C1698" s="83" t="s">
        <v>440</v>
      </c>
      <c r="D1698" s="83" t="s">
        <v>297</v>
      </c>
      <c r="E1698" s="83">
        <v>0</v>
      </c>
      <c r="F1698" s="83">
        <v>0</v>
      </c>
      <c r="G1698" s="83">
        <v>0</v>
      </c>
      <c r="H1698" s="83">
        <v>0</v>
      </c>
      <c r="I1698" s="83">
        <v>1.5</v>
      </c>
      <c r="J1698" s="83">
        <v>130</v>
      </c>
      <c r="K1698" s="83">
        <v>0</v>
      </c>
      <c r="L1698" s="83">
        <v>0</v>
      </c>
      <c r="M1698" s="83">
        <v>15.314545454545501</v>
      </c>
      <c r="N1698" s="83">
        <v>0</v>
      </c>
      <c r="O1698" s="83">
        <v>0</v>
      </c>
      <c r="P1698" s="83">
        <v>13.830289038432801</v>
      </c>
      <c r="Q1698" s="83">
        <v>0</v>
      </c>
      <c r="R1698" s="83">
        <v>0</v>
      </c>
      <c r="S1698" s="83">
        <v>0</v>
      </c>
      <c r="T1698" s="83">
        <v>0</v>
      </c>
      <c r="U1698" s="83">
        <v>0</v>
      </c>
      <c r="V1698" s="83">
        <v>46060.4329412687</v>
      </c>
      <c r="W1698" s="83">
        <v>0</v>
      </c>
      <c r="X1698" s="83">
        <v>0</v>
      </c>
      <c r="Y1698" s="83">
        <v>0</v>
      </c>
      <c r="Z1698" s="83">
        <v>0</v>
      </c>
      <c r="AA1698" s="83">
        <v>20442.32063582</v>
      </c>
      <c r="AB1698" s="83">
        <v>0</v>
      </c>
      <c r="AC1698" s="83">
        <v>0</v>
      </c>
      <c r="AD1698" s="83">
        <v>0</v>
      </c>
      <c r="AE1698" s="83">
        <v>0</v>
      </c>
      <c r="AF1698" s="83">
        <v>0</v>
      </c>
      <c r="AG1698" s="83">
        <v>0</v>
      </c>
      <c r="AH1698" s="83">
        <v>0</v>
      </c>
      <c r="AI1698" s="83">
        <v>2615.359135272</v>
      </c>
      <c r="AJ1698" s="83">
        <v>0</v>
      </c>
      <c r="AK1698" s="83">
        <v>460252.92035840102</v>
      </c>
      <c r="AL1698" s="83">
        <v>0</v>
      </c>
      <c r="AM1698" s="83">
        <v>0</v>
      </c>
      <c r="AN1698" s="83">
        <v>529371.03307076101</v>
      </c>
      <c r="AO1698" s="83">
        <v>0</v>
      </c>
      <c r="AP1698" s="83">
        <v>0</v>
      </c>
    </row>
    <row r="1699" spans="1:42" x14ac:dyDescent="0.2">
      <c r="A1699" s="83" t="s">
        <v>439</v>
      </c>
      <c r="B1699" s="83">
        <v>2022</v>
      </c>
      <c r="C1699" s="83" t="s">
        <v>440</v>
      </c>
      <c r="D1699" s="83" t="s">
        <v>297</v>
      </c>
      <c r="E1699" s="83">
        <v>0</v>
      </c>
      <c r="F1699" s="83">
        <v>0</v>
      </c>
      <c r="G1699" s="83">
        <v>0</v>
      </c>
      <c r="H1699" s="83">
        <v>21</v>
      </c>
      <c r="I1699" s="83">
        <v>1.5</v>
      </c>
      <c r="J1699" s="83">
        <v>130</v>
      </c>
      <c r="K1699" s="83">
        <v>0</v>
      </c>
      <c r="L1699" s="83">
        <v>0</v>
      </c>
      <c r="M1699" s="83">
        <v>18.757272727272699</v>
      </c>
      <c r="N1699" s="83">
        <v>0</v>
      </c>
      <c r="O1699" s="83">
        <v>0</v>
      </c>
      <c r="P1699" s="83">
        <v>13.830289038432801</v>
      </c>
      <c r="Q1699" s="83">
        <v>0</v>
      </c>
      <c r="R1699" s="83">
        <v>0</v>
      </c>
      <c r="S1699" s="83">
        <v>0</v>
      </c>
      <c r="T1699" s="83">
        <v>0</v>
      </c>
      <c r="U1699" s="83">
        <v>0</v>
      </c>
      <c r="V1699" s="83">
        <v>6776.8416288320605</v>
      </c>
      <c r="W1699" s="83">
        <v>0</v>
      </c>
      <c r="X1699" s="83">
        <v>0</v>
      </c>
      <c r="Y1699" s="83">
        <v>0</v>
      </c>
      <c r="Z1699" s="83">
        <v>0</v>
      </c>
      <c r="AA1699" s="83">
        <v>25037.77761361</v>
      </c>
      <c r="AB1699" s="83">
        <v>0</v>
      </c>
      <c r="AC1699" s="83">
        <v>1839.6</v>
      </c>
      <c r="AD1699" s="83">
        <v>0</v>
      </c>
      <c r="AE1699" s="83">
        <v>0</v>
      </c>
      <c r="AF1699" s="83">
        <v>0</v>
      </c>
      <c r="AG1699" s="83">
        <v>0</v>
      </c>
      <c r="AH1699" s="83">
        <v>0</v>
      </c>
      <c r="AI1699" s="83">
        <v>2786.9260979196001</v>
      </c>
      <c r="AJ1699" s="83">
        <v>0</v>
      </c>
      <c r="AK1699" s="83">
        <v>491347.22013675998</v>
      </c>
      <c r="AL1699" s="83">
        <v>0</v>
      </c>
      <c r="AM1699" s="83">
        <v>0</v>
      </c>
      <c r="AN1699" s="83">
        <v>527788.36547712097</v>
      </c>
      <c r="AO1699" s="83">
        <v>1.0682557199999899E-3</v>
      </c>
      <c r="AP1699" s="83">
        <v>2.0240228657452399</v>
      </c>
    </row>
    <row r="1700" spans="1:42" x14ac:dyDescent="0.2">
      <c r="A1700" s="83" t="s">
        <v>439</v>
      </c>
      <c r="B1700" s="83">
        <v>2024</v>
      </c>
      <c r="C1700" s="83" t="s">
        <v>440</v>
      </c>
      <c r="D1700" s="83" t="s">
        <v>297</v>
      </c>
      <c r="E1700" s="83">
        <v>0</v>
      </c>
      <c r="F1700" s="83">
        <v>0</v>
      </c>
      <c r="G1700" s="83">
        <v>0</v>
      </c>
      <c r="H1700" s="83">
        <v>21</v>
      </c>
      <c r="I1700" s="83">
        <v>1.5</v>
      </c>
      <c r="J1700" s="83">
        <v>130</v>
      </c>
      <c r="K1700" s="83">
        <v>0</v>
      </c>
      <c r="L1700" s="83">
        <v>0</v>
      </c>
      <c r="M1700" s="83">
        <v>23.415454545454502</v>
      </c>
      <c r="N1700" s="83">
        <v>0</v>
      </c>
      <c r="O1700" s="83">
        <v>0</v>
      </c>
      <c r="P1700" s="83">
        <v>13.830289038432801</v>
      </c>
      <c r="Q1700" s="83">
        <v>0</v>
      </c>
      <c r="R1700" s="83">
        <v>0</v>
      </c>
      <c r="S1700" s="83">
        <v>0</v>
      </c>
      <c r="T1700" s="83">
        <v>0</v>
      </c>
      <c r="U1700" s="83">
        <v>0</v>
      </c>
      <c r="V1700" s="83">
        <v>5864.0425522955002</v>
      </c>
      <c r="W1700" s="83">
        <v>0</v>
      </c>
      <c r="X1700" s="83">
        <v>0</v>
      </c>
      <c r="Y1700" s="83">
        <v>0</v>
      </c>
      <c r="Z1700" s="83">
        <v>0</v>
      </c>
      <c r="AA1700" s="83">
        <v>31255.660252689999</v>
      </c>
      <c r="AB1700" s="83">
        <v>0</v>
      </c>
      <c r="AC1700" s="83">
        <v>1839.6</v>
      </c>
      <c r="AD1700" s="83">
        <v>0</v>
      </c>
      <c r="AE1700" s="83">
        <v>0</v>
      </c>
      <c r="AF1700" s="83">
        <v>0</v>
      </c>
      <c r="AG1700" s="83">
        <v>0</v>
      </c>
      <c r="AH1700" s="83">
        <v>0</v>
      </c>
      <c r="AI1700" s="83">
        <v>2747.9441016923902</v>
      </c>
      <c r="AJ1700" s="83">
        <v>0</v>
      </c>
      <c r="AK1700" s="83">
        <v>488679.53967352002</v>
      </c>
      <c r="AL1700" s="83">
        <v>0</v>
      </c>
      <c r="AM1700" s="83">
        <v>0</v>
      </c>
      <c r="AN1700" s="83">
        <v>530386.78658019705</v>
      </c>
      <c r="AO1700" s="83">
        <v>1.0682557199999899E-3</v>
      </c>
      <c r="AP1700" s="83">
        <v>2.0141069631237301</v>
      </c>
    </row>
    <row r="1701" spans="1:42" x14ac:dyDescent="0.2">
      <c r="A1701" s="83" t="s">
        <v>439</v>
      </c>
      <c r="B1701" s="83">
        <v>2026</v>
      </c>
      <c r="C1701" s="83" t="s">
        <v>440</v>
      </c>
      <c r="D1701" s="83" t="s">
        <v>297</v>
      </c>
      <c r="E1701" s="83">
        <v>0</v>
      </c>
      <c r="F1701" s="83">
        <v>0</v>
      </c>
      <c r="G1701" s="83">
        <v>0</v>
      </c>
      <c r="H1701" s="83">
        <v>21</v>
      </c>
      <c r="I1701" s="83">
        <v>1.5</v>
      </c>
      <c r="J1701" s="83">
        <v>130</v>
      </c>
      <c r="K1701" s="83">
        <v>0</v>
      </c>
      <c r="L1701" s="83">
        <v>0</v>
      </c>
      <c r="M1701" s="83">
        <v>31.137272727272698</v>
      </c>
      <c r="N1701" s="83">
        <v>0</v>
      </c>
      <c r="O1701" s="83">
        <v>0</v>
      </c>
      <c r="P1701" s="83">
        <v>13.830289038432801</v>
      </c>
      <c r="Q1701" s="83">
        <v>0</v>
      </c>
      <c r="R1701" s="83">
        <v>0</v>
      </c>
      <c r="S1701" s="83">
        <v>0</v>
      </c>
      <c r="T1701" s="83">
        <v>0</v>
      </c>
      <c r="U1701" s="83">
        <v>0</v>
      </c>
      <c r="V1701" s="83">
        <v>2544.7731830716298</v>
      </c>
      <c r="W1701" s="83">
        <v>0</v>
      </c>
      <c r="X1701" s="83">
        <v>0</v>
      </c>
      <c r="Y1701" s="83">
        <v>0</v>
      </c>
      <c r="Z1701" s="83">
        <v>0</v>
      </c>
      <c r="AA1701" s="83">
        <v>41562.977804670001</v>
      </c>
      <c r="AB1701" s="83">
        <v>0</v>
      </c>
      <c r="AC1701" s="83">
        <v>1839.6</v>
      </c>
      <c r="AD1701" s="83">
        <v>0</v>
      </c>
      <c r="AE1701" s="83">
        <v>0</v>
      </c>
      <c r="AF1701" s="83">
        <v>0</v>
      </c>
      <c r="AG1701" s="83">
        <v>0</v>
      </c>
      <c r="AH1701" s="83">
        <v>0</v>
      </c>
      <c r="AI1701" s="83">
        <v>2709.8220024407901</v>
      </c>
      <c r="AJ1701" s="83">
        <v>0</v>
      </c>
      <c r="AK1701" s="83">
        <v>486061.26070033998</v>
      </c>
      <c r="AL1701" s="83">
        <v>0</v>
      </c>
      <c r="AM1701" s="83">
        <v>0</v>
      </c>
      <c r="AN1701" s="83">
        <v>534718.43369052198</v>
      </c>
      <c r="AO1701" s="83">
        <v>1.0682557199999899E-3</v>
      </c>
      <c r="AP1701" s="83">
        <v>1.99779108535141</v>
      </c>
    </row>
    <row r="1702" spans="1:42" x14ac:dyDescent="0.2">
      <c r="A1702" s="83" t="s">
        <v>439</v>
      </c>
      <c r="B1702" s="83">
        <v>2028</v>
      </c>
      <c r="C1702" s="83" t="s">
        <v>440</v>
      </c>
      <c r="D1702" s="83" t="s">
        <v>297</v>
      </c>
      <c r="E1702" s="83">
        <v>0</v>
      </c>
      <c r="F1702" s="83">
        <v>0</v>
      </c>
      <c r="G1702" s="83">
        <v>0</v>
      </c>
      <c r="H1702" s="83">
        <v>21</v>
      </c>
      <c r="I1702" s="83">
        <v>1.5</v>
      </c>
      <c r="J1702" s="83">
        <v>130</v>
      </c>
      <c r="K1702" s="83">
        <v>0</v>
      </c>
      <c r="L1702" s="83">
        <v>0</v>
      </c>
      <c r="M1702" s="83">
        <v>42.3036363636364</v>
      </c>
      <c r="N1702" s="83">
        <v>0</v>
      </c>
      <c r="O1702" s="83">
        <v>0</v>
      </c>
      <c r="P1702" s="83">
        <v>13.830289038432801</v>
      </c>
      <c r="Q1702" s="83">
        <v>0</v>
      </c>
      <c r="R1702" s="83">
        <v>0</v>
      </c>
      <c r="S1702" s="83">
        <v>0</v>
      </c>
      <c r="T1702" s="83">
        <v>0</v>
      </c>
      <c r="U1702" s="83">
        <v>0</v>
      </c>
      <c r="V1702" s="83">
        <v>7551.3378149843002</v>
      </c>
      <c r="W1702" s="83">
        <v>0</v>
      </c>
      <c r="X1702" s="83">
        <v>0</v>
      </c>
      <c r="Y1702" s="83">
        <v>0</v>
      </c>
      <c r="Z1702" s="83">
        <v>0</v>
      </c>
      <c r="AA1702" s="83">
        <v>56468.17929878</v>
      </c>
      <c r="AB1702" s="83">
        <v>0</v>
      </c>
      <c r="AC1702" s="83">
        <v>1839.6</v>
      </c>
      <c r="AD1702" s="83">
        <v>0</v>
      </c>
      <c r="AE1702" s="83">
        <v>0</v>
      </c>
      <c r="AF1702" s="83">
        <v>0</v>
      </c>
      <c r="AG1702" s="83">
        <v>0</v>
      </c>
      <c r="AH1702" s="83">
        <v>0</v>
      </c>
      <c r="AI1702" s="83">
        <v>2671.9865355144002</v>
      </c>
      <c r="AJ1702" s="83">
        <v>0</v>
      </c>
      <c r="AK1702" s="83">
        <v>483442.98172715999</v>
      </c>
      <c r="AL1702" s="83">
        <v>0</v>
      </c>
      <c r="AM1702" s="83">
        <v>0</v>
      </c>
      <c r="AN1702" s="83">
        <v>551974.08537643799</v>
      </c>
      <c r="AO1702" s="83">
        <v>1.0682557199999899E-3</v>
      </c>
      <c r="AP1702" s="83">
        <v>1.93533672739629</v>
      </c>
    </row>
    <row r="1703" spans="1:42" x14ac:dyDescent="0.2">
      <c r="A1703" s="83" t="s">
        <v>439</v>
      </c>
      <c r="B1703" s="83">
        <v>2030</v>
      </c>
      <c r="C1703" s="83" t="s">
        <v>440</v>
      </c>
      <c r="D1703" s="83" t="s">
        <v>297</v>
      </c>
      <c r="E1703" s="83">
        <v>0</v>
      </c>
      <c r="F1703" s="83">
        <v>0</v>
      </c>
      <c r="G1703" s="83">
        <v>0</v>
      </c>
      <c r="H1703" s="83">
        <v>21</v>
      </c>
      <c r="I1703" s="83">
        <v>1.5</v>
      </c>
      <c r="J1703" s="83">
        <v>130</v>
      </c>
      <c r="K1703" s="83">
        <v>0</v>
      </c>
      <c r="L1703" s="83">
        <v>0</v>
      </c>
      <c r="M1703" s="83">
        <v>59.288181818181798</v>
      </c>
      <c r="N1703" s="83">
        <v>0</v>
      </c>
      <c r="O1703" s="83">
        <v>0</v>
      </c>
      <c r="P1703" s="83">
        <v>13.830289038432801</v>
      </c>
      <c r="Q1703" s="83">
        <v>0</v>
      </c>
      <c r="R1703" s="83">
        <v>0</v>
      </c>
      <c r="S1703" s="83">
        <v>0</v>
      </c>
      <c r="T1703" s="83">
        <v>0</v>
      </c>
      <c r="U1703" s="83">
        <v>0</v>
      </c>
      <c r="V1703" s="83">
        <v>7551.3378149843002</v>
      </c>
      <c r="W1703" s="83">
        <v>0</v>
      </c>
      <c r="X1703" s="83">
        <v>0</v>
      </c>
      <c r="Y1703" s="83">
        <v>0</v>
      </c>
      <c r="Z1703" s="83">
        <v>0</v>
      </c>
      <c r="AA1703" s="83">
        <v>79139.666680890004</v>
      </c>
      <c r="AB1703" s="83">
        <v>0</v>
      </c>
      <c r="AC1703" s="83">
        <v>1839.6</v>
      </c>
      <c r="AD1703" s="83">
        <v>0</v>
      </c>
      <c r="AE1703" s="83">
        <v>0</v>
      </c>
      <c r="AF1703" s="83">
        <v>0</v>
      </c>
      <c r="AG1703" s="83">
        <v>0</v>
      </c>
      <c r="AH1703" s="83">
        <v>0</v>
      </c>
      <c r="AI1703" s="83">
        <v>2634.7243332384</v>
      </c>
      <c r="AJ1703" s="83">
        <v>0</v>
      </c>
      <c r="AK1703" s="83">
        <v>480824.70275398</v>
      </c>
      <c r="AL1703" s="83">
        <v>0</v>
      </c>
      <c r="AM1703" s="83">
        <v>0</v>
      </c>
      <c r="AN1703" s="83">
        <v>571990.03158309194</v>
      </c>
      <c r="AO1703" s="83">
        <v>1.0682557199999899E-3</v>
      </c>
      <c r="AP1703" s="83">
        <v>1.8676124775171199</v>
      </c>
    </row>
    <row r="1704" spans="1:42" x14ac:dyDescent="0.2">
      <c r="A1704" s="83" t="s">
        <v>439</v>
      </c>
      <c r="B1704" s="83">
        <v>2032</v>
      </c>
      <c r="C1704" s="83" t="s">
        <v>440</v>
      </c>
      <c r="D1704" s="83" t="s">
        <v>297</v>
      </c>
      <c r="E1704" s="83">
        <v>0</v>
      </c>
      <c r="F1704" s="83">
        <v>0</v>
      </c>
      <c r="G1704" s="83">
        <v>0</v>
      </c>
      <c r="H1704" s="83">
        <v>21</v>
      </c>
      <c r="I1704" s="83">
        <v>1.5</v>
      </c>
      <c r="J1704" s="83">
        <v>130</v>
      </c>
      <c r="K1704" s="83">
        <v>0</v>
      </c>
      <c r="L1704" s="83">
        <v>0</v>
      </c>
      <c r="M1704" s="83">
        <v>76.278181818181807</v>
      </c>
      <c r="N1704" s="83">
        <v>0</v>
      </c>
      <c r="O1704" s="83">
        <v>0</v>
      </c>
      <c r="P1704" s="83">
        <v>13.830289038432801</v>
      </c>
      <c r="Q1704" s="83">
        <v>0</v>
      </c>
      <c r="R1704" s="83">
        <v>0</v>
      </c>
      <c r="S1704" s="83">
        <v>0</v>
      </c>
      <c r="T1704" s="83">
        <v>0</v>
      </c>
      <c r="U1704" s="83">
        <v>0</v>
      </c>
      <c r="V1704" s="83">
        <v>7551.3378149843002</v>
      </c>
      <c r="W1704" s="83">
        <v>0</v>
      </c>
      <c r="X1704" s="83">
        <v>0</v>
      </c>
      <c r="Y1704" s="83">
        <v>0</v>
      </c>
      <c r="Z1704" s="83">
        <v>0</v>
      </c>
      <c r="AA1704" s="83">
        <v>101818.43495602001</v>
      </c>
      <c r="AB1704" s="83">
        <v>0</v>
      </c>
      <c r="AC1704" s="83">
        <v>1839.6</v>
      </c>
      <c r="AD1704" s="83">
        <v>0</v>
      </c>
      <c r="AE1704" s="83">
        <v>0</v>
      </c>
      <c r="AF1704" s="83">
        <v>0</v>
      </c>
      <c r="AG1704" s="83">
        <v>0</v>
      </c>
      <c r="AH1704" s="83">
        <v>0</v>
      </c>
      <c r="AI1704" s="83">
        <v>2597.7487632876</v>
      </c>
      <c r="AJ1704" s="83">
        <v>0</v>
      </c>
      <c r="AK1704" s="83">
        <v>478255.82527085999</v>
      </c>
      <c r="AL1704" s="83">
        <v>0</v>
      </c>
      <c r="AM1704" s="83">
        <v>0</v>
      </c>
      <c r="AN1704" s="83">
        <v>592062.94680515095</v>
      </c>
      <c r="AO1704" s="83">
        <v>1.0682557199999899E-3</v>
      </c>
      <c r="AP1704" s="83">
        <v>1.80429416460605</v>
      </c>
    </row>
    <row r="1705" spans="1:42" x14ac:dyDescent="0.2">
      <c r="A1705" s="83" t="s">
        <v>439</v>
      </c>
      <c r="B1705" s="83">
        <v>2034</v>
      </c>
      <c r="C1705" s="83" t="s">
        <v>440</v>
      </c>
      <c r="D1705" s="83" t="s">
        <v>297</v>
      </c>
      <c r="E1705" s="83">
        <v>0</v>
      </c>
      <c r="F1705" s="83">
        <v>0</v>
      </c>
      <c r="G1705" s="83">
        <v>0</v>
      </c>
      <c r="H1705" s="83">
        <v>21</v>
      </c>
      <c r="I1705" s="83">
        <v>1.5</v>
      </c>
      <c r="J1705" s="83">
        <v>130</v>
      </c>
      <c r="K1705" s="83">
        <v>0</v>
      </c>
      <c r="L1705" s="83">
        <v>0</v>
      </c>
      <c r="M1705" s="83">
        <v>79.078181818181804</v>
      </c>
      <c r="N1705" s="83">
        <v>0</v>
      </c>
      <c r="O1705" s="83">
        <v>0</v>
      </c>
      <c r="P1705" s="83">
        <v>13.830289038432801</v>
      </c>
      <c r="Q1705" s="83">
        <v>0</v>
      </c>
      <c r="R1705" s="83">
        <v>0</v>
      </c>
      <c r="S1705" s="83">
        <v>0</v>
      </c>
      <c r="T1705" s="83">
        <v>0</v>
      </c>
      <c r="U1705" s="83">
        <v>0</v>
      </c>
      <c r="V1705" s="83">
        <v>7551.3378149843002</v>
      </c>
      <c r="W1705" s="83">
        <v>0</v>
      </c>
      <c r="X1705" s="83">
        <v>0</v>
      </c>
      <c r="Y1705" s="83">
        <v>0</v>
      </c>
      <c r="Z1705" s="83">
        <v>0</v>
      </c>
      <c r="AA1705" s="83">
        <v>105555.96003962</v>
      </c>
      <c r="AB1705" s="83">
        <v>0</v>
      </c>
      <c r="AC1705" s="83">
        <v>1839.6</v>
      </c>
      <c r="AD1705" s="83">
        <v>0</v>
      </c>
      <c r="AE1705" s="83">
        <v>0</v>
      </c>
      <c r="AF1705" s="83">
        <v>0</v>
      </c>
      <c r="AG1705" s="83">
        <v>0</v>
      </c>
      <c r="AH1705" s="83">
        <v>0</v>
      </c>
      <c r="AI1705" s="83">
        <v>2561.6330903123999</v>
      </c>
      <c r="AJ1705" s="83">
        <v>0</v>
      </c>
      <c r="AK1705" s="83">
        <v>475686.94778773998</v>
      </c>
      <c r="AL1705" s="83">
        <v>0</v>
      </c>
      <c r="AM1705" s="83">
        <v>0</v>
      </c>
      <c r="AN1705" s="83">
        <v>593195.47873265599</v>
      </c>
      <c r="AO1705" s="83">
        <v>1.0682557199999899E-3</v>
      </c>
      <c r="AP1705" s="83">
        <v>1.80084939669852</v>
      </c>
    </row>
    <row r="1706" spans="1:42" x14ac:dyDescent="0.2">
      <c r="A1706" s="83" t="s">
        <v>439</v>
      </c>
      <c r="B1706" s="83">
        <v>2036</v>
      </c>
      <c r="C1706" s="83" t="s">
        <v>440</v>
      </c>
      <c r="D1706" s="83" t="s">
        <v>297</v>
      </c>
      <c r="E1706" s="83">
        <v>0</v>
      </c>
      <c r="F1706" s="83">
        <v>0</v>
      </c>
      <c r="G1706" s="83">
        <v>0</v>
      </c>
      <c r="H1706" s="83">
        <v>21</v>
      </c>
      <c r="I1706" s="83">
        <v>1.5</v>
      </c>
      <c r="J1706" s="83">
        <v>130</v>
      </c>
      <c r="K1706" s="83">
        <v>0</v>
      </c>
      <c r="L1706" s="83">
        <v>368.21122031741498</v>
      </c>
      <c r="M1706" s="83">
        <v>81.636363636363598</v>
      </c>
      <c r="N1706" s="83">
        <v>0</v>
      </c>
      <c r="O1706" s="83">
        <v>0</v>
      </c>
      <c r="P1706" s="83">
        <v>0</v>
      </c>
      <c r="Q1706" s="83">
        <v>0</v>
      </c>
      <c r="R1706" s="83">
        <v>0</v>
      </c>
      <c r="S1706" s="83">
        <v>0</v>
      </c>
      <c r="T1706" s="83">
        <v>0</v>
      </c>
      <c r="U1706" s="83">
        <v>0</v>
      </c>
      <c r="V1706" s="83">
        <v>0</v>
      </c>
      <c r="W1706" s="83">
        <v>0</v>
      </c>
      <c r="X1706" s="83">
        <v>0</v>
      </c>
      <c r="Y1706" s="83">
        <v>0</v>
      </c>
      <c r="Z1706" s="83">
        <v>0</v>
      </c>
      <c r="AA1706" s="83">
        <v>108970.69886600001</v>
      </c>
      <c r="AB1706" s="83">
        <v>2757863.7462105299</v>
      </c>
      <c r="AC1706" s="83">
        <v>1839.6</v>
      </c>
      <c r="AD1706" s="83">
        <v>0</v>
      </c>
      <c r="AE1706" s="83">
        <v>0</v>
      </c>
      <c r="AF1706" s="83">
        <v>0</v>
      </c>
      <c r="AG1706" s="83">
        <v>0</v>
      </c>
      <c r="AH1706" s="83">
        <v>0</v>
      </c>
      <c r="AI1706" s="83">
        <v>2525.8040496623998</v>
      </c>
      <c r="AJ1706" s="83">
        <v>0</v>
      </c>
      <c r="AK1706" s="83">
        <v>473118.07030462002</v>
      </c>
      <c r="AL1706" s="83">
        <v>0</v>
      </c>
      <c r="AM1706" s="83">
        <v>0</v>
      </c>
      <c r="AN1706" s="83">
        <v>3344317.91943081</v>
      </c>
      <c r="AO1706" s="83">
        <v>0.98865926323799003</v>
      </c>
      <c r="AP1706" s="83">
        <v>295.623588144471</v>
      </c>
    </row>
    <row r="1707" spans="1:42" x14ac:dyDescent="0.2">
      <c r="A1707" s="83" t="s">
        <v>439</v>
      </c>
      <c r="B1707" s="83">
        <v>2038</v>
      </c>
      <c r="C1707" s="83" t="s">
        <v>440</v>
      </c>
      <c r="D1707" s="83" t="s">
        <v>297</v>
      </c>
      <c r="E1707" s="83">
        <v>0</v>
      </c>
      <c r="F1707" s="83">
        <v>0</v>
      </c>
      <c r="G1707" s="83">
        <v>0</v>
      </c>
      <c r="H1707" s="83">
        <v>21</v>
      </c>
      <c r="I1707" s="83">
        <v>1.5</v>
      </c>
      <c r="J1707" s="83">
        <v>130</v>
      </c>
      <c r="K1707" s="83">
        <v>0</v>
      </c>
      <c r="L1707" s="83">
        <v>747.83184000000006</v>
      </c>
      <c r="M1707" s="83">
        <v>83.950909090909093</v>
      </c>
      <c r="N1707" s="83">
        <v>0</v>
      </c>
      <c r="O1707" s="83">
        <v>0</v>
      </c>
      <c r="P1707" s="83">
        <v>0</v>
      </c>
      <c r="Q1707" s="83">
        <v>0</v>
      </c>
      <c r="R1707" s="83">
        <v>0</v>
      </c>
      <c r="S1707" s="83">
        <v>0</v>
      </c>
      <c r="T1707" s="83">
        <v>0</v>
      </c>
      <c r="U1707" s="83">
        <v>0</v>
      </c>
      <c r="V1707" s="83">
        <v>0</v>
      </c>
      <c r="W1707" s="83">
        <v>0</v>
      </c>
      <c r="X1707" s="83">
        <v>0</v>
      </c>
      <c r="Y1707" s="83">
        <v>0</v>
      </c>
      <c r="Z1707" s="83">
        <v>0</v>
      </c>
      <c r="AA1707" s="83">
        <v>112060.22447082</v>
      </c>
      <c r="AB1707" s="83">
        <v>5601182.70708864</v>
      </c>
      <c r="AC1707" s="83">
        <v>1839.6</v>
      </c>
      <c r="AD1707" s="83">
        <v>0</v>
      </c>
      <c r="AE1707" s="83">
        <v>0</v>
      </c>
      <c r="AF1707" s="83">
        <v>0</v>
      </c>
      <c r="AG1707" s="83">
        <v>0</v>
      </c>
      <c r="AH1707" s="83">
        <v>0</v>
      </c>
      <c r="AI1707" s="83">
        <v>2490.5482736628001</v>
      </c>
      <c r="AJ1707" s="83">
        <v>0</v>
      </c>
      <c r="AK1707" s="83">
        <v>470548.54882149998</v>
      </c>
      <c r="AL1707" s="83">
        <v>0</v>
      </c>
      <c r="AM1707" s="83">
        <v>0</v>
      </c>
      <c r="AN1707" s="83">
        <v>6188121.6286546197</v>
      </c>
      <c r="AO1707" s="83">
        <v>2.00685178312844</v>
      </c>
      <c r="AP1707" s="83">
        <v>324.30710053201602</v>
      </c>
    </row>
    <row r="1708" spans="1:42" x14ac:dyDescent="0.2">
      <c r="A1708" s="83" t="s">
        <v>439</v>
      </c>
      <c r="B1708" s="83">
        <v>2040</v>
      </c>
      <c r="C1708" s="83" t="s">
        <v>440</v>
      </c>
      <c r="D1708" s="83" t="s">
        <v>297</v>
      </c>
      <c r="E1708" s="83">
        <v>0</v>
      </c>
      <c r="F1708" s="83">
        <v>0</v>
      </c>
      <c r="G1708" s="83">
        <v>0</v>
      </c>
      <c r="H1708" s="83">
        <v>21</v>
      </c>
      <c r="I1708" s="83">
        <v>1.5</v>
      </c>
      <c r="J1708" s="83">
        <v>423.15519999999998</v>
      </c>
      <c r="K1708" s="83">
        <v>0</v>
      </c>
      <c r="L1708" s="83">
        <v>747.83184000000006</v>
      </c>
      <c r="M1708" s="83">
        <v>85.936363636363595</v>
      </c>
      <c r="N1708" s="83">
        <v>0</v>
      </c>
      <c r="O1708" s="83">
        <v>0</v>
      </c>
      <c r="P1708" s="83">
        <v>59.794398226144096</v>
      </c>
      <c r="Q1708" s="83">
        <v>0</v>
      </c>
      <c r="R1708" s="83">
        <v>0</v>
      </c>
      <c r="S1708" s="83">
        <v>0</v>
      </c>
      <c r="T1708" s="83">
        <v>0</v>
      </c>
      <c r="U1708" s="83">
        <v>0</v>
      </c>
      <c r="V1708" s="83">
        <v>135269.863260204</v>
      </c>
      <c r="W1708" s="83">
        <v>0</v>
      </c>
      <c r="X1708" s="83">
        <v>0</v>
      </c>
      <c r="Y1708" s="83">
        <v>0</v>
      </c>
      <c r="Z1708" s="83">
        <v>0</v>
      </c>
      <c r="AA1708" s="83">
        <v>114710.4695301</v>
      </c>
      <c r="AB1708" s="83">
        <v>5601182.70708864</v>
      </c>
      <c r="AC1708" s="83">
        <v>1839.6</v>
      </c>
      <c r="AD1708" s="83">
        <v>0</v>
      </c>
      <c r="AE1708" s="83">
        <v>0</v>
      </c>
      <c r="AF1708" s="83">
        <v>0</v>
      </c>
      <c r="AG1708" s="83">
        <v>0</v>
      </c>
      <c r="AH1708" s="83">
        <v>0</v>
      </c>
      <c r="AI1708" s="83">
        <v>2455.8657623136</v>
      </c>
      <c r="AJ1708" s="83">
        <v>0</v>
      </c>
      <c r="AK1708" s="83">
        <v>1637030.6124517999</v>
      </c>
      <c r="AL1708" s="83">
        <v>0</v>
      </c>
      <c r="AM1708" s="83">
        <v>0</v>
      </c>
      <c r="AN1708" s="83">
        <v>7492489.1180930501</v>
      </c>
      <c r="AO1708" s="83">
        <v>2.00685178312844</v>
      </c>
      <c r="AP1708" s="83">
        <v>267.848474852268</v>
      </c>
    </row>
    <row r="1709" spans="1:42" x14ac:dyDescent="0.2">
      <c r="A1709" s="83" t="s">
        <v>439</v>
      </c>
      <c r="B1709" s="83">
        <v>2042</v>
      </c>
      <c r="C1709" s="83" t="s">
        <v>440</v>
      </c>
      <c r="D1709" s="83" t="s">
        <v>297</v>
      </c>
      <c r="E1709" s="83">
        <v>0</v>
      </c>
      <c r="F1709" s="83">
        <v>0</v>
      </c>
      <c r="G1709" s="83">
        <v>0</v>
      </c>
      <c r="H1709" s="83">
        <v>21</v>
      </c>
      <c r="I1709" s="83">
        <v>1.5</v>
      </c>
      <c r="J1709" s="83">
        <v>423.15519999999998</v>
      </c>
      <c r="K1709" s="83">
        <v>0</v>
      </c>
      <c r="L1709" s="83">
        <v>747.83184000000006</v>
      </c>
      <c r="M1709" s="83">
        <v>87.647272727272707</v>
      </c>
      <c r="N1709" s="83">
        <v>0</v>
      </c>
      <c r="O1709" s="83">
        <v>0</v>
      </c>
      <c r="P1709" s="83">
        <v>73.116309061243598</v>
      </c>
      <c r="Q1709" s="83">
        <v>0</v>
      </c>
      <c r="R1709" s="83">
        <v>0</v>
      </c>
      <c r="S1709" s="83">
        <v>0</v>
      </c>
      <c r="T1709" s="83">
        <v>0</v>
      </c>
      <c r="U1709" s="83">
        <v>0</v>
      </c>
      <c r="V1709" s="83">
        <v>35867.532388742096</v>
      </c>
      <c r="W1709" s="83">
        <v>0</v>
      </c>
      <c r="X1709" s="83">
        <v>0</v>
      </c>
      <c r="Y1709" s="83">
        <v>0</v>
      </c>
      <c r="Z1709" s="83">
        <v>0</v>
      </c>
      <c r="AA1709" s="83">
        <v>116994.24297404</v>
      </c>
      <c r="AB1709" s="83">
        <v>5601182.70708864</v>
      </c>
      <c r="AC1709" s="83">
        <v>1839.6</v>
      </c>
      <c r="AD1709" s="83">
        <v>0</v>
      </c>
      <c r="AE1709" s="83">
        <v>0</v>
      </c>
      <c r="AF1709" s="83">
        <v>0</v>
      </c>
      <c r="AG1709" s="83">
        <v>0</v>
      </c>
      <c r="AH1709" s="83">
        <v>0</v>
      </c>
      <c r="AI1709" s="83">
        <v>2421.7565156147998</v>
      </c>
      <c r="AJ1709" s="83">
        <v>0</v>
      </c>
      <c r="AK1709" s="83">
        <v>1633016.1251368499</v>
      </c>
      <c r="AL1709" s="83">
        <v>0</v>
      </c>
      <c r="AM1709" s="83">
        <v>0</v>
      </c>
      <c r="AN1709" s="83">
        <v>7391321.9641038803</v>
      </c>
      <c r="AO1709" s="83">
        <v>2.00685178312844</v>
      </c>
      <c r="AP1709" s="83">
        <v>271.51459412467199</v>
      </c>
    </row>
    <row r="1710" spans="1:42" x14ac:dyDescent="0.2">
      <c r="A1710" s="83" t="s">
        <v>439</v>
      </c>
      <c r="B1710" s="83">
        <v>2044</v>
      </c>
      <c r="C1710" s="83" t="s">
        <v>440</v>
      </c>
      <c r="D1710" s="83" t="s">
        <v>297</v>
      </c>
      <c r="E1710" s="83">
        <v>0</v>
      </c>
      <c r="F1710" s="83">
        <v>0</v>
      </c>
      <c r="G1710" s="83">
        <v>0</v>
      </c>
      <c r="H1710" s="83">
        <v>21</v>
      </c>
      <c r="I1710" s="83">
        <v>1.5</v>
      </c>
      <c r="J1710" s="83">
        <v>423.15519999999998</v>
      </c>
      <c r="K1710" s="83">
        <v>0</v>
      </c>
      <c r="L1710" s="83">
        <v>747.83184000000006</v>
      </c>
      <c r="M1710" s="83">
        <v>88.9672727272727</v>
      </c>
      <c r="N1710" s="83">
        <v>0</v>
      </c>
      <c r="O1710" s="83">
        <v>0</v>
      </c>
      <c r="P1710" s="83">
        <v>94.651454202289401</v>
      </c>
      <c r="Q1710" s="83">
        <v>0</v>
      </c>
      <c r="R1710" s="83">
        <v>0</v>
      </c>
      <c r="S1710" s="83">
        <v>0</v>
      </c>
      <c r="T1710" s="83">
        <v>0</v>
      </c>
      <c r="U1710" s="83">
        <v>0</v>
      </c>
      <c r="V1710" s="83">
        <v>58981.108798694499</v>
      </c>
      <c r="W1710" s="83">
        <v>0</v>
      </c>
      <c r="X1710" s="83">
        <v>0</v>
      </c>
      <c r="Y1710" s="83">
        <v>0</v>
      </c>
      <c r="Z1710" s="83">
        <v>0</v>
      </c>
      <c r="AA1710" s="83">
        <v>118756.21908487999</v>
      </c>
      <c r="AB1710" s="83">
        <v>5601182.70708864</v>
      </c>
      <c r="AC1710" s="83">
        <v>1839.6</v>
      </c>
      <c r="AD1710" s="83">
        <v>0</v>
      </c>
      <c r="AE1710" s="83">
        <v>0</v>
      </c>
      <c r="AF1710" s="83">
        <v>0</v>
      </c>
      <c r="AG1710" s="83">
        <v>0</v>
      </c>
      <c r="AH1710" s="83">
        <v>0</v>
      </c>
      <c r="AI1710" s="83">
        <v>2387.9339012412001</v>
      </c>
      <c r="AJ1710" s="83">
        <v>0</v>
      </c>
      <c r="AK1710" s="83">
        <v>1623217.82549858</v>
      </c>
      <c r="AL1710" s="83">
        <v>0</v>
      </c>
      <c r="AM1710" s="83">
        <v>0</v>
      </c>
      <c r="AN1710" s="83">
        <v>7406365.3943720302</v>
      </c>
      <c r="AO1710" s="83">
        <v>2.00685178312844</v>
      </c>
      <c r="AP1710" s="83">
        <v>270.96310757951602</v>
      </c>
    </row>
    <row r="1711" spans="1:42" x14ac:dyDescent="0.2">
      <c r="A1711" s="83" t="s">
        <v>439</v>
      </c>
      <c r="B1711" s="83">
        <v>2046</v>
      </c>
      <c r="C1711" s="83" t="s">
        <v>440</v>
      </c>
      <c r="D1711" s="83" t="s">
        <v>297</v>
      </c>
      <c r="E1711" s="83">
        <v>0</v>
      </c>
      <c r="F1711" s="83">
        <v>0</v>
      </c>
      <c r="G1711" s="83">
        <v>0</v>
      </c>
      <c r="H1711" s="83">
        <v>21</v>
      </c>
      <c r="I1711" s="83">
        <v>1.5</v>
      </c>
      <c r="J1711" s="83">
        <v>669.90239999999994</v>
      </c>
      <c r="K1711" s="83">
        <v>0</v>
      </c>
      <c r="L1711" s="83">
        <v>747.83184000000006</v>
      </c>
      <c r="M1711" s="83">
        <v>90.686363636363595</v>
      </c>
      <c r="N1711" s="83">
        <v>0</v>
      </c>
      <c r="O1711" s="83">
        <v>0</v>
      </c>
      <c r="P1711" s="83">
        <v>179.35511038717999</v>
      </c>
      <c r="Q1711" s="83">
        <v>0</v>
      </c>
      <c r="R1711" s="83">
        <v>0</v>
      </c>
      <c r="S1711" s="83">
        <v>0</v>
      </c>
      <c r="T1711" s="83">
        <v>0</v>
      </c>
      <c r="U1711" s="83">
        <v>0</v>
      </c>
      <c r="V1711" s="83">
        <v>174048.84647478699</v>
      </c>
      <c r="W1711" s="83">
        <v>0</v>
      </c>
      <c r="X1711" s="83">
        <v>0</v>
      </c>
      <c r="Y1711" s="83">
        <v>0</v>
      </c>
      <c r="Z1711" s="83">
        <v>0</v>
      </c>
      <c r="AA1711" s="83">
        <v>121050.91386835001</v>
      </c>
      <c r="AB1711" s="83">
        <v>5601182.70708864</v>
      </c>
      <c r="AC1711" s="83">
        <v>1839.6</v>
      </c>
      <c r="AD1711" s="83">
        <v>0</v>
      </c>
      <c r="AE1711" s="83">
        <v>0</v>
      </c>
      <c r="AF1711" s="83">
        <v>0</v>
      </c>
      <c r="AG1711" s="83">
        <v>0</v>
      </c>
      <c r="AH1711" s="83">
        <v>0</v>
      </c>
      <c r="AI1711" s="83">
        <v>2354.3979191928001</v>
      </c>
      <c r="AJ1711" s="83">
        <v>0</v>
      </c>
      <c r="AK1711" s="83">
        <v>2630422.6122570601</v>
      </c>
      <c r="AL1711" s="83">
        <v>0</v>
      </c>
      <c r="AM1711" s="83">
        <v>0</v>
      </c>
      <c r="AN1711" s="83">
        <v>8530899.0776080303</v>
      </c>
      <c r="AO1711" s="83">
        <v>2.00685178312844</v>
      </c>
      <c r="AP1711" s="83">
        <v>235.24505036005399</v>
      </c>
    </row>
    <row r="1712" spans="1:42" x14ac:dyDescent="0.2">
      <c r="A1712" s="83" t="s">
        <v>439</v>
      </c>
      <c r="B1712" s="83">
        <v>2048</v>
      </c>
      <c r="C1712" s="83" t="s">
        <v>440</v>
      </c>
      <c r="D1712" s="83" t="s">
        <v>297</v>
      </c>
      <c r="E1712" s="83">
        <v>0</v>
      </c>
      <c r="F1712" s="83">
        <v>0</v>
      </c>
      <c r="G1712" s="83">
        <v>0</v>
      </c>
      <c r="H1712" s="83">
        <v>21</v>
      </c>
      <c r="I1712" s="83">
        <v>0</v>
      </c>
      <c r="J1712" s="83">
        <v>988.71839999999997</v>
      </c>
      <c r="K1712" s="83">
        <v>0</v>
      </c>
      <c r="L1712" s="83">
        <v>747.83184000000006</v>
      </c>
      <c r="M1712" s="83">
        <v>92.091818181818198</v>
      </c>
      <c r="N1712" s="83">
        <v>0</v>
      </c>
      <c r="O1712" s="83">
        <v>0</v>
      </c>
      <c r="P1712" s="83">
        <v>296.32702494502598</v>
      </c>
      <c r="Q1712" s="83">
        <v>0</v>
      </c>
      <c r="R1712" s="83">
        <v>0</v>
      </c>
      <c r="S1712" s="83">
        <v>0</v>
      </c>
      <c r="T1712" s="83">
        <v>0</v>
      </c>
      <c r="U1712" s="83">
        <v>0</v>
      </c>
      <c r="V1712" s="83">
        <v>215467.07689952999</v>
      </c>
      <c r="W1712" s="83">
        <v>0</v>
      </c>
      <c r="X1712" s="83">
        <v>0</v>
      </c>
      <c r="Y1712" s="83">
        <v>0</v>
      </c>
      <c r="Z1712" s="83">
        <v>0</v>
      </c>
      <c r="AA1712" s="83">
        <v>122926.95730317</v>
      </c>
      <c r="AB1712" s="83">
        <v>5601182.70708864</v>
      </c>
      <c r="AC1712" s="83">
        <v>1839.6</v>
      </c>
      <c r="AD1712" s="83">
        <v>0</v>
      </c>
      <c r="AE1712" s="83">
        <v>0</v>
      </c>
      <c r="AF1712" s="83">
        <v>0</v>
      </c>
      <c r="AG1712" s="83">
        <v>0</v>
      </c>
      <c r="AH1712" s="83">
        <v>0</v>
      </c>
      <c r="AI1712" s="83">
        <v>0</v>
      </c>
      <c r="AJ1712" s="83">
        <v>0</v>
      </c>
      <c r="AK1712" s="83">
        <v>3940131.7449110402</v>
      </c>
      <c r="AL1712" s="83">
        <v>0</v>
      </c>
      <c r="AM1712" s="83">
        <v>0</v>
      </c>
      <c r="AN1712" s="83">
        <v>9881548.0862023793</v>
      </c>
      <c r="AO1712" s="83">
        <v>2.00685178312844</v>
      </c>
      <c r="AP1712" s="83">
        <v>203.09082803843299</v>
      </c>
    </row>
    <row r="1713" spans="1:42" x14ac:dyDescent="0.2">
      <c r="A1713" s="83" t="s">
        <v>439</v>
      </c>
      <c r="B1713" s="83">
        <v>2050</v>
      </c>
      <c r="C1713" s="83" t="s">
        <v>440</v>
      </c>
      <c r="D1713" s="83" t="s">
        <v>297</v>
      </c>
      <c r="E1713" s="83">
        <v>0</v>
      </c>
      <c r="F1713" s="83">
        <v>0</v>
      </c>
      <c r="G1713" s="83">
        <v>0</v>
      </c>
      <c r="H1713" s="83">
        <v>21</v>
      </c>
      <c r="I1713" s="83">
        <v>0</v>
      </c>
      <c r="J1713" s="83">
        <v>858.71839999999997</v>
      </c>
      <c r="K1713" s="83">
        <v>0</v>
      </c>
      <c r="L1713" s="83">
        <v>747.83184000000006</v>
      </c>
      <c r="M1713" s="83">
        <v>93.537272727272693</v>
      </c>
      <c r="N1713" s="83">
        <v>0</v>
      </c>
      <c r="O1713" s="83">
        <v>0</v>
      </c>
      <c r="P1713" s="83">
        <v>306.69654873510399</v>
      </c>
      <c r="Q1713" s="83">
        <v>0</v>
      </c>
      <c r="R1713" s="83">
        <v>0</v>
      </c>
      <c r="S1713" s="83">
        <v>0</v>
      </c>
      <c r="T1713" s="83">
        <v>0</v>
      </c>
      <c r="U1713" s="83">
        <v>0</v>
      </c>
      <c r="V1713" s="83">
        <v>16634.121370488901</v>
      </c>
      <c r="W1713" s="83">
        <v>0</v>
      </c>
      <c r="X1713" s="83">
        <v>0</v>
      </c>
      <c r="Y1713" s="83">
        <v>0</v>
      </c>
      <c r="Z1713" s="83">
        <v>0</v>
      </c>
      <c r="AA1713" s="83">
        <v>124856.39395347</v>
      </c>
      <c r="AB1713" s="83">
        <v>5601182.70708864</v>
      </c>
      <c r="AC1713" s="83">
        <v>1839.6</v>
      </c>
      <c r="AD1713" s="83">
        <v>0</v>
      </c>
      <c r="AE1713" s="83">
        <v>0</v>
      </c>
      <c r="AF1713" s="83">
        <v>0</v>
      </c>
      <c r="AG1713" s="83">
        <v>0</v>
      </c>
      <c r="AH1713" s="83">
        <v>0</v>
      </c>
      <c r="AI1713" s="83">
        <v>0</v>
      </c>
      <c r="AJ1713" s="83">
        <v>0</v>
      </c>
      <c r="AK1713" s="83">
        <v>3471078.90057053</v>
      </c>
      <c r="AL1713" s="83">
        <v>0</v>
      </c>
      <c r="AM1713" s="83">
        <v>0</v>
      </c>
      <c r="AN1713" s="83">
        <v>9215591.7229831293</v>
      </c>
      <c r="AO1713" s="83">
        <v>2.00685178312844</v>
      </c>
      <c r="AP1713" s="83">
        <v>217.767002212508</v>
      </c>
    </row>
    <row r="1714" spans="1:42" x14ac:dyDescent="0.2">
      <c r="A1714" s="83" t="s">
        <v>441</v>
      </c>
      <c r="B1714" s="83">
        <v>2020</v>
      </c>
      <c r="C1714" s="83" t="s">
        <v>442</v>
      </c>
      <c r="D1714" s="83" t="s">
        <v>297</v>
      </c>
      <c r="E1714" s="83">
        <v>0</v>
      </c>
      <c r="F1714" s="83">
        <v>180</v>
      </c>
      <c r="G1714" s="83">
        <v>0</v>
      </c>
      <c r="H1714" s="83">
        <v>0</v>
      </c>
      <c r="I1714" s="83">
        <v>125.8</v>
      </c>
      <c r="J1714" s="83">
        <v>190</v>
      </c>
      <c r="K1714" s="83">
        <v>2</v>
      </c>
      <c r="L1714" s="83">
        <v>0</v>
      </c>
      <c r="M1714" s="83">
        <v>110.748181818181</v>
      </c>
      <c r="N1714" s="83">
        <v>0</v>
      </c>
      <c r="O1714" s="83">
        <v>0</v>
      </c>
      <c r="P1714" s="83">
        <v>14.1529637579929</v>
      </c>
      <c r="Q1714" s="83">
        <v>0</v>
      </c>
      <c r="R1714" s="83">
        <v>0</v>
      </c>
      <c r="S1714" s="83">
        <v>0</v>
      </c>
      <c r="T1714" s="83">
        <v>18</v>
      </c>
      <c r="U1714" s="83">
        <v>0</v>
      </c>
      <c r="V1714" s="83">
        <v>11383.025356874899</v>
      </c>
      <c r="W1714" s="83">
        <v>9153.7728000000006</v>
      </c>
      <c r="X1714" s="83">
        <v>0</v>
      </c>
      <c r="Y1714" s="83">
        <v>0</v>
      </c>
      <c r="Z1714" s="83">
        <v>0</v>
      </c>
      <c r="AA1714" s="83">
        <v>155634.68249303001</v>
      </c>
      <c r="AB1714" s="83">
        <v>0</v>
      </c>
      <c r="AC1714" s="83">
        <v>0</v>
      </c>
      <c r="AD1714" s="83">
        <v>0</v>
      </c>
      <c r="AE1714" s="83">
        <v>25648.090560000001</v>
      </c>
      <c r="AF1714" s="83">
        <v>0</v>
      </c>
      <c r="AG1714" s="83">
        <v>0</v>
      </c>
      <c r="AH1714" s="83">
        <v>0</v>
      </c>
      <c r="AI1714" s="83">
        <v>247089.406793467</v>
      </c>
      <c r="AJ1714" s="83">
        <v>0</v>
      </c>
      <c r="AK1714" s="83">
        <v>601702.93147770804</v>
      </c>
      <c r="AL1714" s="83">
        <v>0</v>
      </c>
      <c r="AM1714" s="83">
        <v>0</v>
      </c>
      <c r="AN1714" s="83">
        <v>1050611.90948108</v>
      </c>
      <c r="AO1714" s="83">
        <v>0</v>
      </c>
      <c r="AP1714" s="83">
        <v>0</v>
      </c>
    </row>
    <row r="1715" spans="1:42" x14ac:dyDescent="0.2">
      <c r="A1715" s="83" t="s">
        <v>441</v>
      </c>
      <c r="B1715" s="83">
        <v>2022</v>
      </c>
      <c r="C1715" s="83" t="s">
        <v>442</v>
      </c>
      <c r="D1715" s="83" t="s">
        <v>297</v>
      </c>
      <c r="E1715" s="83">
        <v>0</v>
      </c>
      <c r="F1715" s="83">
        <v>180</v>
      </c>
      <c r="G1715" s="83">
        <v>0</v>
      </c>
      <c r="H1715" s="83">
        <v>0</v>
      </c>
      <c r="I1715" s="83">
        <v>125.8</v>
      </c>
      <c r="J1715" s="83">
        <v>552.39052158129198</v>
      </c>
      <c r="K1715" s="83">
        <v>2</v>
      </c>
      <c r="L1715" s="83">
        <v>0</v>
      </c>
      <c r="M1715" s="83">
        <v>111.84272727272599</v>
      </c>
      <c r="N1715" s="83">
        <v>0</v>
      </c>
      <c r="O1715" s="83">
        <v>0</v>
      </c>
      <c r="P1715" s="83">
        <v>23.170517719483399</v>
      </c>
      <c r="Q1715" s="83">
        <v>0</v>
      </c>
      <c r="R1715" s="83">
        <v>0</v>
      </c>
      <c r="S1715" s="83">
        <v>0</v>
      </c>
      <c r="T1715" s="83">
        <v>18</v>
      </c>
      <c r="U1715" s="83">
        <v>0</v>
      </c>
      <c r="V1715" s="83">
        <v>79311.231432451299</v>
      </c>
      <c r="W1715" s="83">
        <v>9153.7728000000006</v>
      </c>
      <c r="X1715" s="83">
        <v>0</v>
      </c>
      <c r="Y1715" s="83">
        <v>0</v>
      </c>
      <c r="Z1715" s="83">
        <v>0</v>
      </c>
      <c r="AA1715" s="83">
        <v>157172.84981546999</v>
      </c>
      <c r="AB1715" s="83">
        <v>0</v>
      </c>
      <c r="AC1715" s="83">
        <v>0</v>
      </c>
      <c r="AD1715" s="83">
        <v>0</v>
      </c>
      <c r="AE1715" s="83">
        <v>25648.090560000001</v>
      </c>
      <c r="AF1715" s="83">
        <v>0</v>
      </c>
      <c r="AG1715" s="83">
        <v>0</v>
      </c>
      <c r="AH1715" s="83">
        <v>0</v>
      </c>
      <c r="AI1715" s="83">
        <v>241545.60508782699</v>
      </c>
      <c r="AJ1715" s="83">
        <v>0</v>
      </c>
      <c r="AK1715" s="83">
        <v>1733582.8045246</v>
      </c>
      <c r="AL1715" s="83">
        <v>0</v>
      </c>
      <c r="AM1715" s="83">
        <v>0</v>
      </c>
      <c r="AN1715" s="83">
        <v>2246414.3542203498</v>
      </c>
      <c r="AO1715" s="83">
        <v>0</v>
      </c>
      <c r="AP1715" s="83">
        <v>0</v>
      </c>
    </row>
    <row r="1716" spans="1:42" x14ac:dyDescent="0.2">
      <c r="A1716" s="83" t="s">
        <v>441</v>
      </c>
      <c r="B1716" s="83">
        <v>2024</v>
      </c>
      <c r="C1716" s="83" t="s">
        <v>442</v>
      </c>
      <c r="D1716" s="83" t="s">
        <v>297</v>
      </c>
      <c r="E1716" s="83">
        <v>0</v>
      </c>
      <c r="F1716" s="83">
        <v>0</v>
      </c>
      <c r="G1716" s="83">
        <v>0</v>
      </c>
      <c r="H1716" s="83">
        <v>0</v>
      </c>
      <c r="I1716" s="83">
        <v>125.8</v>
      </c>
      <c r="J1716" s="83">
        <v>552.39052158129198</v>
      </c>
      <c r="K1716" s="83">
        <v>2</v>
      </c>
      <c r="L1716" s="83">
        <v>0</v>
      </c>
      <c r="M1716" s="83">
        <v>113.321818181818</v>
      </c>
      <c r="N1716" s="83">
        <v>0</v>
      </c>
      <c r="O1716" s="83">
        <v>0</v>
      </c>
      <c r="P1716" s="83">
        <v>23.170517719483399</v>
      </c>
      <c r="Q1716" s="83">
        <v>0</v>
      </c>
      <c r="R1716" s="83">
        <v>0</v>
      </c>
      <c r="S1716" s="83">
        <v>0</v>
      </c>
      <c r="T1716" s="83">
        <v>18</v>
      </c>
      <c r="U1716" s="83">
        <v>0</v>
      </c>
      <c r="V1716" s="83">
        <v>7090.1784221619</v>
      </c>
      <c r="W1716" s="83">
        <v>9153.7728000000006</v>
      </c>
      <c r="X1716" s="83">
        <v>0</v>
      </c>
      <c r="Y1716" s="83">
        <v>0</v>
      </c>
      <c r="Z1716" s="83">
        <v>0</v>
      </c>
      <c r="AA1716" s="83">
        <v>159251.41977693999</v>
      </c>
      <c r="AB1716" s="83">
        <v>0</v>
      </c>
      <c r="AC1716" s="83">
        <v>0</v>
      </c>
      <c r="AD1716" s="83">
        <v>0</v>
      </c>
      <c r="AE1716" s="83">
        <v>25648.090560000001</v>
      </c>
      <c r="AF1716" s="83">
        <v>0</v>
      </c>
      <c r="AG1716" s="83">
        <v>0</v>
      </c>
      <c r="AH1716" s="83">
        <v>0</v>
      </c>
      <c r="AI1716" s="83">
        <v>240248.91941775501</v>
      </c>
      <c r="AJ1716" s="83">
        <v>0</v>
      </c>
      <c r="AK1716" s="83">
        <v>2041838.5486383899</v>
      </c>
      <c r="AL1716" s="83">
        <v>0</v>
      </c>
      <c r="AM1716" s="83">
        <v>0</v>
      </c>
      <c r="AN1716" s="83">
        <v>2483230.9296152499</v>
      </c>
      <c r="AO1716" s="83">
        <v>0</v>
      </c>
      <c r="AP1716" s="83">
        <v>0</v>
      </c>
    </row>
    <row r="1717" spans="1:42" x14ac:dyDescent="0.2">
      <c r="A1717" s="83" t="s">
        <v>441</v>
      </c>
      <c r="B1717" s="83">
        <v>2026</v>
      </c>
      <c r="C1717" s="83" t="s">
        <v>442</v>
      </c>
      <c r="D1717" s="83" t="s">
        <v>297</v>
      </c>
      <c r="E1717" s="83">
        <v>0</v>
      </c>
      <c r="F1717" s="83">
        <v>0</v>
      </c>
      <c r="G1717" s="83">
        <v>0</v>
      </c>
      <c r="H1717" s="83">
        <v>0</v>
      </c>
      <c r="I1717" s="83">
        <v>125.8</v>
      </c>
      <c r="J1717" s="83">
        <v>552.39052158129198</v>
      </c>
      <c r="K1717" s="83">
        <v>2</v>
      </c>
      <c r="L1717" s="83">
        <v>0</v>
      </c>
      <c r="M1717" s="83">
        <v>124.32818181818099</v>
      </c>
      <c r="N1717" s="83">
        <v>0</v>
      </c>
      <c r="O1717" s="83">
        <v>0</v>
      </c>
      <c r="P1717" s="83">
        <v>23.170517719483399</v>
      </c>
      <c r="Q1717" s="83">
        <v>0</v>
      </c>
      <c r="R1717" s="83">
        <v>0</v>
      </c>
      <c r="S1717" s="83">
        <v>0</v>
      </c>
      <c r="T1717" s="83">
        <v>18</v>
      </c>
      <c r="U1717" s="83">
        <v>0</v>
      </c>
      <c r="V1717" s="83">
        <v>12651.102674837901</v>
      </c>
      <c r="W1717" s="83">
        <v>9153.7728000000006</v>
      </c>
      <c r="X1717" s="83">
        <v>0</v>
      </c>
      <c r="Y1717" s="83">
        <v>0</v>
      </c>
      <c r="Z1717" s="83">
        <v>0</v>
      </c>
      <c r="AA1717" s="83">
        <v>174718.68869121</v>
      </c>
      <c r="AB1717" s="83">
        <v>0</v>
      </c>
      <c r="AC1717" s="83">
        <v>0</v>
      </c>
      <c r="AD1717" s="83">
        <v>0</v>
      </c>
      <c r="AE1717" s="83">
        <v>25648.090560000001</v>
      </c>
      <c r="AF1717" s="83">
        <v>0</v>
      </c>
      <c r="AG1717" s="83">
        <v>0</v>
      </c>
      <c r="AH1717" s="83">
        <v>0</v>
      </c>
      <c r="AI1717" s="83">
        <v>236890.53646220101</v>
      </c>
      <c r="AJ1717" s="83">
        <v>0</v>
      </c>
      <c r="AK1717" s="83">
        <v>2030824.80372462</v>
      </c>
      <c r="AL1717" s="83">
        <v>0</v>
      </c>
      <c r="AM1717" s="83">
        <v>0</v>
      </c>
      <c r="AN1717" s="83">
        <v>2489886.9949128702</v>
      </c>
      <c r="AO1717" s="83">
        <v>0</v>
      </c>
      <c r="AP1717" s="83">
        <v>0</v>
      </c>
    </row>
    <row r="1718" spans="1:42" x14ac:dyDescent="0.2">
      <c r="A1718" s="83" t="s">
        <v>441</v>
      </c>
      <c r="B1718" s="83">
        <v>2028</v>
      </c>
      <c r="C1718" s="83" t="s">
        <v>442</v>
      </c>
      <c r="D1718" s="83" t="s">
        <v>297</v>
      </c>
      <c r="E1718" s="83">
        <v>0</v>
      </c>
      <c r="F1718" s="83">
        <v>0</v>
      </c>
      <c r="G1718" s="83">
        <v>0</v>
      </c>
      <c r="H1718" s="83">
        <v>0</v>
      </c>
      <c r="I1718" s="83">
        <v>125.8</v>
      </c>
      <c r="J1718" s="83">
        <v>552.39052158129198</v>
      </c>
      <c r="K1718" s="83">
        <v>2</v>
      </c>
      <c r="L1718" s="83">
        <v>0</v>
      </c>
      <c r="M1718" s="83">
        <v>144.40636363636401</v>
      </c>
      <c r="N1718" s="83">
        <v>0</v>
      </c>
      <c r="O1718" s="83">
        <v>0</v>
      </c>
      <c r="P1718" s="83">
        <v>23.170517719483399</v>
      </c>
      <c r="Q1718" s="83">
        <v>0</v>
      </c>
      <c r="R1718" s="83">
        <v>0</v>
      </c>
      <c r="S1718" s="83">
        <v>0</v>
      </c>
      <c r="T1718" s="83">
        <v>18</v>
      </c>
      <c r="U1718" s="83">
        <v>0</v>
      </c>
      <c r="V1718" s="83">
        <v>12651.102674837901</v>
      </c>
      <c r="W1718" s="83">
        <v>9153.7728000000006</v>
      </c>
      <c r="X1718" s="83">
        <v>0</v>
      </c>
      <c r="Y1718" s="83">
        <v>0</v>
      </c>
      <c r="Z1718" s="83">
        <v>0</v>
      </c>
      <c r="AA1718" s="83">
        <v>202934.60520567</v>
      </c>
      <c r="AB1718" s="83">
        <v>0</v>
      </c>
      <c r="AC1718" s="83">
        <v>0</v>
      </c>
      <c r="AD1718" s="83">
        <v>0</v>
      </c>
      <c r="AE1718" s="83">
        <v>25648.090560000001</v>
      </c>
      <c r="AF1718" s="83">
        <v>0</v>
      </c>
      <c r="AG1718" s="83">
        <v>0</v>
      </c>
      <c r="AH1718" s="83">
        <v>0</v>
      </c>
      <c r="AI1718" s="83">
        <v>233593.09670195301</v>
      </c>
      <c r="AJ1718" s="83">
        <v>0</v>
      </c>
      <c r="AK1718" s="83">
        <v>2019923.28855703</v>
      </c>
      <c r="AL1718" s="83">
        <v>0</v>
      </c>
      <c r="AM1718" s="83">
        <v>0</v>
      </c>
      <c r="AN1718" s="83">
        <v>2503903.95649949</v>
      </c>
      <c r="AO1718" s="83">
        <v>0</v>
      </c>
      <c r="AP1718" s="83">
        <v>0</v>
      </c>
    </row>
    <row r="1719" spans="1:42" x14ac:dyDescent="0.2">
      <c r="A1719" s="83" t="s">
        <v>441</v>
      </c>
      <c r="B1719" s="83">
        <v>2030</v>
      </c>
      <c r="C1719" s="83" t="s">
        <v>442</v>
      </c>
      <c r="D1719" s="83" t="s">
        <v>297</v>
      </c>
      <c r="E1719" s="83">
        <v>0</v>
      </c>
      <c r="F1719" s="83">
        <v>0</v>
      </c>
      <c r="G1719" s="83">
        <v>0</v>
      </c>
      <c r="H1719" s="83">
        <v>0</v>
      </c>
      <c r="I1719" s="83">
        <v>125.8</v>
      </c>
      <c r="J1719" s="83">
        <v>552.39052158129198</v>
      </c>
      <c r="K1719" s="83">
        <v>2</v>
      </c>
      <c r="L1719" s="83">
        <v>0</v>
      </c>
      <c r="M1719" s="83">
        <v>153.548181818182</v>
      </c>
      <c r="N1719" s="83">
        <v>0</v>
      </c>
      <c r="O1719" s="83">
        <v>0</v>
      </c>
      <c r="P1719" s="83">
        <v>23.170517719483399</v>
      </c>
      <c r="Q1719" s="83">
        <v>0</v>
      </c>
      <c r="R1719" s="83">
        <v>0</v>
      </c>
      <c r="S1719" s="83">
        <v>0</v>
      </c>
      <c r="T1719" s="83">
        <v>18</v>
      </c>
      <c r="U1719" s="83">
        <v>0</v>
      </c>
      <c r="V1719" s="83">
        <v>12651.102674837901</v>
      </c>
      <c r="W1719" s="83">
        <v>9153.7728000000006</v>
      </c>
      <c r="X1719" s="83">
        <v>0</v>
      </c>
      <c r="Y1719" s="83">
        <v>0</v>
      </c>
      <c r="Z1719" s="83">
        <v>0</v>
      </c>
      <c r="AA1719" s="83">
        <v>215781.62397183001</v>
      </c>
      <c r="AB1719" s="83">
        <v>0</v>
      </c>
      <c r="AC1719" s="83">
        <v>0</v>
      </c>
      <c r="AD1719" s="83">
        <v>0</v>
      </c>
      <c r="AE1719" s="83">
        <v>25648.090560000001</v>
      </c>
      <c r="AF1719" s="83">
        <v>0</v>
      </c>
      <c r="AG1719" s="83">
        <v>0</v>
      </c>
      <c r="AH1719" s="83">
        <v>0</v>
      </c>
      <c r="AI1719" s="83">
        <v>230330.09160469699</v>
      </c>
      <c r="AJ1719" s="83">
        <v>0</v>
      </c>
      <c r="AK1719" s="83">
        <v>2009042.52443675</v>
      </c>
      <c r="AL1719" s="83">
        <v>0</v>
      </c>
      <c r="AM1719" s="83">
        <v>0</v>
      </c>
      <c r="AN1719" s="83">
        <v>2502607.2060481198</v>
      </c>
      <c r="AO1719" s="83">
        <v>0</v>
      </c>
      <c r="AP1719" s="83">
        <v>0</v>
      </c>
    </row>
    <row r="1720" spans="1:42" x14ac:dyDescent="0.2">
      <c r="A1720" s="83" t="s">
        <v>441</v>
      </c>
      <c r="B1720" s="83">
        <v>2032</v>
      </c>
      <c r="C1720" s="83" t="s">
        <v>442</v>
      </c>
      <c r="D1720" s="83" t="s">
        <v>297</v>
      </c>
      <c r="E1720" s="83">
        <v>0</v>
      </c>
      <c r="F1720" s="83">
        <v>0</v>
      </c>
      <c r="G1720" s="83">
        <v>0</v>
      </c>
      <c r="H1720" s="83">
        <v>0</v>
      </c>
      <c r="I1720" s="83">
        <v>125.8</v>
      </c>
      <c r="J1720" s="83">
        <v>552.39052158129198</v>
      </c>
      <c r="K1720" s="83">
        <v>2</v>
      </c>
      <c r="L1720" s="83">
        <v>0</v>
      </c>
      <c r="M1720" s="83">
        <v>161.31909090909099</v>
      </c>
      <c r="N1720" s="83">
        <v>0</v>
      </c>
      <c r="O1720" s="83">
        <v>0</v>
      </c>
      <c r="P1720" s="83">
        <v>13.170517719483399</v>
      </c>
      <c r="Q1720" s="83">
        <v>0</v>
      </c>
      <c r="R1720" s="83">
        <v>0</v>
      </c>
      <c r="S1720" s="83">
        <v>0</v>
      </c>
      <c r="T1720" s="83">
        <v>18</v>
      </c>
      <c r="U1720" s="83">
        <v>0</v>
      </c>
      <c r="V1720" s="83">
        <v>9614.4779352228506</v>
      </c>
      <c r="W1720" s="83">
        <v>9153.7728000000006</v>
      </c>
      <c r="X1720" s="83">
        <v>0</v>
      </c>
      <c r="Y1720" s="83">
        <v>0</v>
      </c>
      <c r="Z1720" s="83">
        <v>0</v>
      </c>
      <c r="AA1720" s="83">
        <v>226702.10094211</v>
      </c>
      <c r="AB1720" s="83">
        <v>0</v>
      </c>
      <c r="AC1720" s="83">
        <v>0</v>
      </c>
      <c r="AD1720" s="83">
        <v>0</v>
      </c>
      <c r="AE1720" s="83">
        <v>25648.090560000001</v>
      </c>
      <c r="AF1720" s="83">
        <v>0</v>
      </c>
      <c r="AG1720" s="83">
        <v>0</v>
      </c>
      <c r="AH1720" s="83">
        <v>0</v>
      </c>
      <c r="AI1720" s="83">
        <v>227117.845688979</v>
      </c>
      <c r="AJ1720" s="83">
        <v>0</v>
      </c>
      <c r="AK1720" s="83">
        <v>1998176.5824931299</v>
      </c>
      <c r="AL1720" s="83">
        <v>0</v>
      </c>
      <c r="AM1720" s="83">
        <v>0</v>
      </c>
      <c r="AN1720" s="83">
        <v>2496412.8704194399</v>
      </c>
      <c r="AO1720" s="83">
        <v>0</v>
      </c>
      <c r="AP1720" s="83">
        <v>0</v>
      </c>
    </row>
    <row r="1721" spans="1:42" x14ac:dyDescent="0.2">
      <c r="A1721" s="83" t="s">
        <v>441</v>
      </c>
      <c r="B1721" s="83">
        <v>2034</v>
      </c>
      <c r="C1721" s="83" t="s">
        <v>442</v>
      </c>
      <c r="D1721" s="83" t="s">
        <v>297</v>
      </c>
      <c r="E1721" s="83">
        <v>0</v>
      </c>
      <c r="F1721" s="83">
        <v>0</v>
      </c>
      <c r="G1721" s="83">
        <v>0</v>
      </c>
      <c r="H1721" s="83">
        <v>0</v>
      </c>
      <c r="I1721" s="83">
        <v>125.8</v>
      </c>
      <c r="J1721" s="83">
        <v>552.39052158129198</v>
      </c>
      <c r="K1721" s="83">
        <v>2</v>
      </c>
      <c r="L1721" s="83">
        <v>0</v>
      </c>
      <c r="M1721" s="83">
        <v>167.78</v>
      </c>
      <c r="N1721" s="83">
        <v>0</v>
      </c>
      <c r="O1721" s="83">
        <v>0</v>
      </c>
      <c r="P1721" s="83">
        <v>9.1705177194833496</v>
      </c>
      <c r="Q1721" s="83">
        <v>0</v>
      </c>
      <c r="R1721" s="83">
        <v>0</v>
      </c>
      <c r="S1721" s="83">
        <v>0</v>
      </c>
      <c r="T1721" s="83">
        <v>18</v>
      </c>
      <c r="U1721" s="83">
        <v>0</v>
      </c>
      <c r="V1721" s="83">
        <v>3888.2995130609402</v>
      </c>
      <c r="W1721" s="83">
        <v>9153.7728000000006</v>
      </c>
      <c r="X1721" s="83">
        <v>0</v>
      </c>
      <c r="Y1721" s="83">
        <v>0</v>
      </c>
      <c r="Z1721" s="83">
        <v>0</v>
      </c>
      <c r="AA1721" s="83">
        <v>235781.63180638</v>
      </c>
      <c r="AB1721" s="83">
        <v>0</v>
      </c>
      <c r="AC1721" s="83">
        <v>0</v>
      </c>
      <c r="AD1721" s="83">
        <v>0</v>
      </c>
      <c r="AE1721" s="83">
        <v>25648.090560000001</v>
      </c>
      <c r="AF1721" s="83">
        <v>0</v>
      </c>
      <c r="AG1721" s="83">
        <v>0</v>
      </c>
      <c r="AH1721" s="83">
        <v>0</v>
      </c>
      <c r="AI1721" s="83">
        <v>223938.50230044001</v>
      </c>
      <c r="AJ1721" s="83">
        <v>0</v>
      </c>
      <c r="AK1721" s="83">
        <v>1987470.5423616699</v>
      </c>
      <c r="AL1721" s="83">
        <v>0</v>
      </c>
      <c r="AM1721" s="83">
        <v>0</v>
      </c>
      <c r="AN1721" s="83">
        <v>2485880.8393415501</v>
      </c>
      <c r="AO1721" s="83">
        <v>0</v>
      </c>
      <c r="AP1721" s="83">
        <v>0</v>
      </c>
    </row>
    <row r="1722" spans="1:42" x14ac:dyDescent="0.2">
      <c r="A1722" s="83" t="s">
        <v>441</v>
      </c>
      <c r="B1722" s="83">
        <v>2036</v>
      </c>
      <c r="C1722" s="83" t="s">
        <v>442</v>
      </c>
      <c r="D1722" s="83" t="s">
        <v>297</v>
      </c>
      <c r="E1722" s="83">
        <v>0</v>
      </c>
      <c r="F1722" s="83">
        <v>0</v>
      </c>
      <c r="G1722" s="83">
        <v>0</v>
      </c>
      <c r="H1722" s="83">
        <v>0</v>
      </c>
      <c r="I1722" s="83">
        <v>125.8</v>
      </c>
      <c r="J1722" s="83">
        <v>552.39052158129198</v>
      </c>
      <c r="K1722" s="83">
        <v>2</v>
      </c>
      <c r="L1722" s="83">
        <v>0</v>
      </c>
      <c r="M1722" s="83">
        <v>173.000909090909</v>
      </c>
      <c r="N1722" s="83">
        <v>0</v>
      </c>
      <c r="O1722" s="83">
        <v>0</v>
      </c>
      <c r="P1722" s="83">
        <v>9.0175539614904707</v>
      </c>
      <c r="Q1722" s="83">
        <v>0</v>
      </c>
      <c r="R1722" s="83">
        <v>0</v>
      </c>
      <c r="S1722" s="83">
        <v>0</v>
      </c>
      <c r="T1722" s="83">
        <v>18</v>
      </c>
      <c r="U1722" s="83">
        <v>0</v>
      </c>
      <c r="V1722" s="83">
        <v>4923.5844629738003</v>
      </c>
      <c r="W1722" s="83">
        <v>9153.7728000000006</v>
      </c>
      <c r="X1722" s="83">
        <v>0</v>
      </c>
      <c r="Y1722" s="83">
        <v>0</v>
      </c>
      <c r="Z1722" s="83">
        <v>0</v>
      </c>
      <c r="AA1722" s="83">
        <v>243118.58773060999</v>
      </c>
      <c r="AB1722" s="83">
        <v>0</v>
      </c>
      <c r="AC1722" s="83">
        <v>0</v>
      </c>
      <c r="AD1722" s="83">
        <v>0</v>
      </c>
      <c r="AE1722" s="83">
        <v>25648.090560000001</v>
      </c>
      <c r="AF1722" s="83">
        <v>0</v>
      </c>
      <c r="AG1722" s="83">
        <v>0</v>
      </c>
      <c r="AH1722" s="83">
        <v>0</v>
      </c>
      <c r="AI1722" s="83">
        <v>220821.88244461999</v>
      </c>
      <c r="AJ1722" s="83">
        <v>0</v>
      </c>
      <c r="AK1722" s="83">
        <v>1976775.88864094</v>
      </c>
      <c r="AL1722" s="83">
        <v>0</v>
      </c>
      <c r="AM1722" s="83">
        <v>0</v>
      </c>
      <c r="AN1722" s="83">
        <v>2480441.80663914</v>
      </c>
      <c r="AO1722" s="83">
        <v>0</v>
      </c>
      <c r="AP1722" s="83">
        <v>0</v>
      </c>
    </row>
    <row r="1723" spans="1:42" x14ac:dyDescent="0.2">
      <c r="A1723" s="83" t="s">
        <v>441</v>
      </c>
      <c r="B1723" s="83">
        <v>2038</v>
      </c>
      <c r="C1723" s="83" t="s">
        <v>442</v>
      </c>
      <c r="D1723" s="83" t="s">
        <v>297</v>
      </c>
      <c r="E1723" s="83">
        <v>0</v>
      </c>
      <c r="F1723" s="83">
        <v>0</v>
      </c>
      <c r="G1723" s="83">
        <v>0</v>
      </c>
      <c r="H1723" s="83">
        <v>0</v>
      </c>
      <c r="I1723" s="83">
        <v>125.8</v>
      </c>
      <c r="J1723" s="83">
        <v>552.39052158129198</v>
      </c>
      <c r="K1723" s="83">
        <v>2</v>
      </c>
      <c r="L1723" s="83">
        <v>0</v>
      </c>
      <c r="M1723" s="83">
        <v>177.38272727272701</v>
      </c>
      <c r="N1723" s="83">
        <v>0</v>
      </c>
      <c r="O1723" s="83">
        <v>0</v>
      </c>
      <c r="P1723" s="83">
        <v>0</v>
      </c>
      <c r="Q1723" s="83">
        <v>0</v>
      </c>
      <c r="R1723" s="83">
        <v>0</v>
      </c>
      <c r="S1723" s="83">
        <v>0</v>
      </c>
      <c r="T1723" s="83">
        <v>18</v>
      </c>
      <c r="U1723" s="83">
        <v>0</v>
      </c>
      <c r="V1723" s="83">
        <v>0</v>
      </c>
      <c r="W1723" s="83">
        <v>9153.7728000000006</v>
      </c>
      <c r="X1723" s="83">
        <v>0</v>
      </c>
      <c r="Y1723" s="83">
        <v>0</v>
      </c>
      <c r="Z1723" s="83">
        <v>0</v>
      </c>
      <c r="AA1723" s="83">
        <v>249276.36721081001</v>
      </c>
      <c r="AB1723" s="83">
        <v>0</v>
      </c>
      <c r="AC1723" s="83">
        <v>0</v>
      </c>
      <c r="AD1723" s="83">
        <v>0</v>
      </c>
      <c r="AE1723" s="83">
        <v>25648.090560000001</v>
      </c>
      <c r="AF1723" s="83">
        <v>0</v>
      </c>
      <c r="AG1723" s="83">
        <v>0</v>
      </c>
      <c r="AH1723" s="83">
        <v>0</v>
      </c>
      <c r="AI1723" s="83">
        <v>217740.327196853</v>
      </c>
      <c r="AJ1723" s="83">
        <v>0</v>
      </c>
      <c r="AK1723" s="83">
        <v>1966101.9859675099</v>
      </c>
      <c r="AL1723" s="83">
        <v>0</v>
      </c>
      <c r="AM1723" s="83">
        <v>0</v>
      </c>
      <c r="AN1723" s="83">
        <v>2467920.5437351801</v>
      </c>
      <c r="AO1723" s="83">
        <v>0</v>
      </c>
      <c r="AP1723" s="83">
        <v>0</v>
      </c>
    </row>
    <row r="1724" spans="1:42" x14ac:dyDescent="0.2">
      <c r="A1724" s="83" t="s">
        <v>441</v>
      </c>
      <c r="B1724" s="83">
        <v>2040</v>
      </c>
      <c r="C1724" s="83" t="s">
        <v>442</v>
      </c>
      <c r="D1724" s="83" t="s">
        <v>297</v>
      </c>
      <c r="E1724" s="83">
        <v>0</v>
      </c>
      <c r="F1724" s="83">
        <v>0</v>
      </c>
      <c r="G1724" s="83">
        <v>0</v>
      </c>
      <c r="H1724" s="83">
        <v>0</v>
      </c>
      <c r="I1724" s="83">
        <v>125.8</v>
      </c>
      <c r="J1724" s="83">
        <v>482.39052158129198</v>
      </c>
      <c r="K1724" s="83">
        <v>2</v>
      </c>
      <c r="L1724" s="83">
        <v>0</v>
      </c>
      <c r="M1724" s="83">
        <v>181.34909090909099</v>
      </c>
      <c r="N1724" s="83">
        <v>0</v>
      </c>
      <c r="O1724" s="83">
        <v>0</v>
      </c>
      <c r="P1724" s="83">
        <v>0</v>
      </c>
      <c r="Q1724" s="83">
        <v>0</v>
      </c>
      <c r="R1724" s="83">
        <v>0</v>
      </c>
      <c r="S1724" s="83">
        <v>0</v>
      </c>
      <c r="T1724" s="83">
        <v>18</v>
      </c>
      <c r="U1724" s="83">
        <v>0</v>
      </c>
      <c r="V1724" s="83">
        <v>0</v>
      </c>
      <c r="W1724" s="83">
        <v>9153.7728000000006</v>
      </c>
      <c r="X1724" s="83">
        <v>0</v>
      </c>
      <c r="Y1724" s="83">
        <v>0</v>
      </c>
      <c r="Z1724" s="83">
        <v>0</v>
      </c>
      <c r="AA1724" s="83">
        <v>254850.30743324</v>
      </c>
      <c r="AB1724" s="83">
        <v>0</v>
      </c>
      <c r="AC1724" s="83">
        <v>0</v>
      </c>
      <c r="AD1724" s="83">
        <v>0</v>
      </c>
      <c r="AE1724" s="83">
        <v>25648.090560000001</v>
      </c>
      <c r="AF1724" s="83">
        <v>0</v>
      </c>
      <c r="AG1724" s="83">
        <v>0</v>
      </c>
      <c r="AH1724" s="83">
        <v>0</v>
      </c>
      <c r="AI1724" s="83">
        <v>214701.931982209</v>
      </c>
      <c r="AJ1724" s="83">
        <v>0</v>
      </c>
      <c r="AK1724" s="83">
        <v>1764097.49822523</v>
      </c>
      <c r="AL1724" s="83">
        <v>0</v>
      </c>
      <c r="AM1724" s="83">
        <v>0</v>
      </c>
      <c r="AN1724" s="83">
        <v>2268451.6010006801</v>
      </c>
      <c r="AO1724" s="83">
        <v>0</v>
      </c>
      <c r="AP1724" s="83">
        <v>0</v>
      </c>
    </row>
    <row r="1725" spans="1:42" x14ac:dyDescent="0.2">
      <c r="A1725" s="83" t="s">
        <v>441</v>
      </c>
      <c r="B1725" s="83">
        <v>2042</v>
      </c>
      <c r="C1725" s="83" t="s">
        <v>442</v>
      </c>
      <c r="D1725" s="83" t="s">
        <v>297</v>
      </c>
      <c r="E1725" s="83">
        <v>0</v>
      </c>
      <c r="F1725" s="83">
        <v>0</v>
      </c>
      <c r="G1725" s="83">
        <v>0</v>
      </c>
      <c r="H1725" s="83">
        <v>0</v>
      </c>
      <c r="I1725" s="83">
        <v>112.1</v>
      </c>
      <c r="J1725" s="83">
        <v>612.54614738775899</v>
      </c>
      <c r="K1725" s="83">
        <v>2</v>
      </c>
      <c r="L1725" s="83">
        <v>0</v>
      </c>
      <c r="M1725" s="83">
        <v>185.06181818181801</v>
      </c>
      <c r="N1725" s="83">
        <v>0</v>
      </c>
      <c r="O1725" s="83">
        <v>0</v>
      </c>
      <c r="P1725" s="83">
        <v>39.064889739098099</v>
      </c>
      <c r="Q1725" s="83">
        <v>0</v>
      </c>
      <c r="R1725" s="83">
        <v>0</v>
      </c>
      <c r="S1725" s="83">
        <v>0</v>
      </c>
      <c r="T1725" s="83">
        <v>18</v>
      </c>
      <c r="U1725" s="83">
        <v>0</v>
      </c>
      <c r="V1725" s="83">
        <v>110174.260210844</v>
      </c>
      <c r="W1725" s="83">
        <v>9153.7728000000006</v>
      </c>
      <c r="X1725" s="83">
        <v>0</v>
      </c>
      <c r="Y1725" s="83">
        <v>0</v>
      </c>
      <c r="Z1725" s="83">
        <v>0</v>
      </c>
      <c r="AA1725" s="83">
        <v>260067.81187248</v>
      </c>
      <c r="AB1725" s="83">
        <v>0</v>
      </c>
      <c r="AC1725" s="83">
        <v>0</v>
      </c>
      <c r="AD1725" s="83">
        <v>0</v>
      </c>
      <c r="AE1725" s="83">
        <v>25648.090560000001</v>
      </c>
      <c r="AF1725" s="83">
        <v>0</v>
      </c>
      <c r="AG1725" s="83">
        <v>0</v>
      </c>
      <c r="AH1725" s="83">
        <v>0</v>
      </c>
      <c r="AI1725" s="83">
        <v>189686.88151473901</v>
      </c>
      <c r="AJ1725" s="83">
        <v>0</v>
      </c>
      <c r="AK1725" s="83">
        <v>2335498.7294746698</v>
      </c>
      <c r="AL1725" s="83">
        <v>0</v>
      </c>
      <c r="AM1725" s="83">
        <v>0</v>
      </c>
      <c r="AN1725" s="83">
        <v>2930229.5464327401</v>
      </c>
      <c r="AO1725" s="83">
        <v>0</v>
      </c>
      <c r="AP1725" s="83">
        <v>0</v>
      </c>
    </row>
    <row r="1726" spans="1:42" x14ac:dyDescent="0.2">
      <c r="A1726" s="83" t="s">
        <v>441</v>
      </c>
      <c r="B1726" s="83">
        <v>2044</v>
      </c>
      <c r="C1726" s="83" t="s">
        <v>442</v>
      </c>
      <c r="D1726" s="83" t="s">
        <v>297</v>
      </c>
      <c r="E1726" s="83">
        <v>0</v>
      </c>
      <c r="F1726" s="83">
        <v>0</v>
      </c>
      <c r="G1726" s="83">
        <v>0</v>
      </c>
      <c r="H1726" s="83">
        <v>0</v>
      </c>
      <c r="I1726" s="83">
        <v>89.5</v>
      </c>
      <c r="J1726" s="83">
        <v>747.51440000000002</v>
      </c>
      <c r="K1726" s="83">
        <v>2</v>
      </c>
      <c r="L1726" s="83">
        <v>0</v>
      </c>
      <c r="M1726" s="83">
        <v>188.69909090908999</v>
      </c>
      <c r="N1726" s="83">
        <v>0</v>
      </c>
      <c r="O1726" s="83">
        <v>0</v>
      </c>
      <c r="P1726" s="83">
        <v>88.841586295959502</v>
      </c>
      <c r="Q1726" s="83">
        <v>0</v>
      </c>
      <c r="R1726" s="83">
        <v>0</v>
      </c>
      <c r="S1726" s="83">
        <v>0</v>
      </c>
      <c r="T1726" s="83">
        <v>18</v>
      </c>
      <c r="U1726" s="83">
        <v>0</v>
      </c>
      <c r="V1726" s="83">
        <v>157101.14942159801</v>
      </c>
      <c r="W1726" s="83">
        <v>9153.7728000000006</v>
      </c>
      <c r="X1726" s="83">
        <v>0</v>
      </c>
      <c r="Y1726" s="83">
        <v>0</v>
      </c>
      <c r="Z1726" s="83">
        <v>0</v>
      </c>
      <c r="AA1726" s="83">
        <v>265179.27986009</v>
      </c>
      <c r="AB1726" s="83">
        <v>0</v>
      </c>
      <c r="AC1726" s="83">
        <v>0</v>
      </c>
      <c r="AD1726" s="83">
        <v>0</v>
      </c>
      <c r="AE1726" s="83">
        <v>25648.090560000001</v>
      </c>
      <c r="AF1726" s="83">
        <v>0</v>
      </c>
      <c r="AG1726" s="83">
        <v>0</v>
      </c>
      <c r="AH1726" s="83">
        <v>0</v>
      </c>
      <c r="AI1726" s="83">
        <v>149708.95150977001</v>
      </c>
      <c r="AJ1726" s="83">
        <v>0</v>
      </c>
      <c r="AK1726" s="83">
        <v>2916613.9104782902</v>
      </c>
      <c r="AL1726" s="83">
        <v>0</v>
      </c>
      <c r="AM1726" s="83">
        <v>0</v>
      </c>
      <c r="AN1726" s="83">
        <v>3523405.1546297502</v>
      </c>
      <c r="AO1726" s="83">
        <v>0</v>
      </c>
      <c r="AP1726" s="83">
        <v>0</v>
      </c>
    </row>
    <row r="1727" spans="1:42" x14ac:dyDescent="0.2">
      <c r="A1727" s="83" t="s">
        <v>441</v>
      </c>
      <c r="B1727" s="83">
        <v>2046</v>
      </c>
      <c r="C1727" s="83" t="s">
        <v>442</v>
      </c>
      <c r="D1727" s="83" t="s">
        <v>297</v>
      </c>
      <c r="E1727" s="83">
        <v>0</v>
      </c>
      <c r="F1727" s="83">
        <v>0</v>
      </c>
      <c r="G1727" s="83">
        <v>0</v>
      </c>
      <c r="H1727" s="83">
        <v>0</v>
      </c>
      <c r="I1727" s="83">
        <v>118.63723076923</v>
      </c>
      <c r="J1727" s="83">
        <v>1126.8743999999999</v>
      </c>
      <c r="K1727" s="83">
        <v>2</v>
      </c>
      <c r="L1727" s="83">
        <v>336.92944042580899</v>
      </c>
      <c r="M1727" s="83">
        <v>193.398181818182</v>
      </c>
      <c r="N1727" s="83">
        <v>0</v>
      </c>
      <c r="O1727" s="83">
        <v>0</v>
      </c>
      <c r="P1727" s="83">
        <v>243.32220688004401</v>
      </c>
      <c r="Q1727" s="83">
        <v>0</v>
      </c>
      <c r="R1727" s="83">
        <v>0</v>
      </c>
      <c r="S1727" s="83">
        <v>0</v>
      </c>
      <c r="T1727" s="83">
        <v>18</v>
      </c>
      <c r="U1727" s="83">
        <v>0</v>
      </c>
      <c r="V1727" s="83">
        <v>352285.84826457198</v>
      </c>
      <c r="W1727" s="83">
        <v>9153.7728000000006</v>
      </c>
      <c r="X1727" s="83">
        <v>0</v>
      </c>
      <c r="Y1727" s="83">
        <v>0</v>
      </c>
      <c r="Z1727" s="83">
        <v>0</v>
      </c>
      <c r="AA1727" s="83">
        <v>270815.37874868</v>
      </c>
      <c r="AB1727" s="83">
        <v>2242946.0235034199</v>
      </c>
      <c r="AC1727" s="83">
        <v>0</v>
      </c>
      <c r="AD1727" s="83">
        <v>0</v>
      </c>
      <c r="AE1727" s="83">
        <v>25648.090560000001</v>
      </c>
      <c r="AF1727" s="83">
        <v>0</v>
      </c>
      <c r="AG1727" s="83">
        <v>0</v>
      </c>
      <c r="AH1727" s="83">
        <v>0</v>
      </c>
      <c r="AI1727" s="83">
        <v>179421.03730304199</v>
      </c>
      <c r="AJ1727" s="83">
        <v>0</v>
      </c>
      <c r="AK1727" s="83">
        <v>4480083.9752861699</v>
      </c>
      <c r="AL1727" s="83">
        <v>0</v>
      </c>
      <c r="AM1727" s="83">
        <v>0</v>
      </c>
      <c r="AN1727" s="83">
        <v>7560354.1264658896</v>
      </c>
      <c r="AO1727" s="83">
        <v>0.803198971016575</v>
      </c>
      <c r="AP1727" s="83">
        <v>106.238273707958</v>
      </c>
    </row>
    <row r="1728" spans="1:42" x14ac:dyDescent="0.2">
      <c r="A1728" s="83" t="s">
        <v>441</v>
      </c>
      <c r="B1728" s="83">
        <v>2048</v>
      </c>
      <c r="C1728" s="83" t="s">
        <v>442</v>
      </c>
      <c r="D1728" s="83" t="s">
        <v>297</v>
      </c>
      <c r="E1728" s="83">
        <v>0</v>
      </c>
      <c r="F1728" s="83">
        <v>0</v>
      </c>
      <c r="G1728" s="83">
        <v>0</v>
      </c>
      <c r="H1728" s="83">
        <v>0</v>
      </c>
      <c r="I1728" s="83">
        <v>142.13723076923</v>
      </c>
      <c r="J1728" s="83">
        <v>1156.8743999999999</v>
      </c>
      <c r="K1728" s="83">
        <v>2</v>
      </c>
      <c r="L1728" s="83">
        <v>336.92944042580899</v>
      </c>
      <c r="M1728" s="83">
        <v>196.940909090909</v>
      </c>
      <c r="N1728" s="83">
        <v>0</v>
      </c>
      <c r="O1728" s="83">
        <v>0</v>
      </c>
      <c r="P1728" s="83">
        <v>261.66575394541599</v>
      </c>
      <c r="Q1728" s="83">
        <v>0</v>
      </c>
      <c r="R1728" s="83">
        <v>0</v>
      </c>
      <c r="S1728" s="83">
        <v>0</v>
      </c>
      <c r="T1728" s="83">
        <v>18</v>
      </c>
      <c r="U1728" s="83">
        <v>0</v>
      </c>
      <c r="V1728" s="83">
        <v>51696.620733975797</v>
      </c>
      <c r="W1728" s="83">
        <v>9153.7728000000006</v>
      </c>
      <c r="X1728" s="83">
        <v>0</v>
      </c>
      <c r="Y1728" s="83">
        <v>0</v>
      </c>
      <c r="Z1728" s="83">
        <v>0</v>
      </c>
      <c r="AA1728" s="83">
        <v>276761.52649234998</v>
      </c>
      <c r="AB1728" s="83">
        <v>2242946.0235034199</v>
      </c>
      <c r="AC1728" s="83">
        <v>0</v>
      </c>
      <c r="AD1728" s="83">
        <v>0</v>
      </c>
      <c r="AE1728" s="83">
        <v>25648.090560000001</v>
      </c>
      <c r="AF1728" s="83">
        <v>0</v>
      </c>
      <c r="AG1728" s="83">
        <v>0</v>
      </c>
      <c r="AH1728" s="83">
        <v>0</v>
      </c>
      <c r="AI1728" s="83">
        <v>274446.26892564399</v>
      </c>
      <c r="AJ1728" s="83">
        <v>0</v>
      </c>
      <c r="AK1728" s="83">
        <v>4616113.69827238</v>
      </c>
      <c r="AL1728" s="83">
        <v>0</v>
      </c>
      <c r="AM1728" s="83">
        <v>0</v>
      </c>
      <c r="AN1728" s="83">
        <v>7496766.0012877705</v>
      </c>
      <c r="AO1728" s="83">
        <v>0.803198971016575</v>
      </c>
      <c r="AP1728" s="83">
        <v>107.139394624109</v>
      </c>
    </row>
    <row r="1729" spans="1:42" x14ac:dyDescent="0.2">
      <c r="A1729" s="83" t="s">
        <v>441</v>
      </c>
      <c r="B1729" s="83">
        <v>2050</v>
      </c>
      <c r="C1729" s="83" t="s">
        <v>442</v>
      </c>
      <c r="D1729" s="83" t="s">
        <v>297</v>
      </c>
      <c r="E1729" s="83">
        <v>0</v>
      </c>
      <c r="F1729" s="83">
        <v>0</v>
      </c>
      <c r="G1729" s="83">
        <v>0</v>
      </c>
      <c r="H1729" s="83">
        <v>0</v>
      </c>
      <c r="I1729" s="83">
        <v>271.03431147203702</v>
      </c>
      <c r="J1729" s="83">
        <v>1156.8743999999999</v>
      </c>
      <c r="K1729" s="83">
        <v>2</v>
      </c>
      <c r="L1729" s="83">
        <v>712.08955074282699</v>
      </c>
      <c r="M1729" s="83">
        <v>200.332727272727</v>
      </c>
      <c r="N1729" s="83">
        <v>0</v>
      </c>
      <c r="O1729" s="83">
        <v>0</v>
      </c>
      <c r="P1729" s="83">
        <v>262.63823620032798</v>
      </c>
      <c r="Q1729" s="83">
        <v>0</v>
      </c>
      <c r="R1729" s="83">
        <v>0</v>
      </c>
      <c r="S1729" s="83">
        <v>0</v>
      </c>
      <c r="T1729" s="83">
        <v>18</v>
      </c>
      <c r="U1729" s="83">
        <v>0</v>
      </c>
      <c r="V1729" s="83">
        <v>147653.41604542601</v>
      </c>
      <c r="W1729" s="83">
        <v>9153.7728000000006</v>
      </c>
      <c r="X1729" s="83">
        <v>0</v>
      </c>
      <c r="Y1729" s="83">
        <v>0</v>
      </c>
      <c r="Z1729" s="83">
        <v>0</v>
      </c>
      <c r="AA1729" s="83">
        <v>281528.05662525998</v>
      </c>
      <c r="AB1729" s="83">
        <v>5117810.3880543197</v>
      </c>
      <c r="AC1729" s="83">
        <v>0</v>
      </c>
      <c r="AD1729" s="83">
        <v>0</v>
      </c>
      <c r="AE1729" s="83">
        <v>25648.090560000001</v>
      </c>
      <c r="AF1729" s="83">
        <v>0</v>
      </c>
      <c r="AG1729" s="83">
        <v>0</v>
      </c>
      <c r="AH1729" s="83">
        <v>0</v>
      </c>
      <c r="AI1729" s="83">
        <v>575167.83949368296</v>
      </c>
      <c r="AJ1729" s="83">
        <v>0</v>
      </c>
      <c r="AK1729" s="83">
        <v>4591226.4516542898</v>
      </c>
      <c r="AL1729" s="83">
        <v>0</v>
      </c>
      <c r="AM1729" s="83">
        <v>0</v>
      </c>
      <c r="AN1729" s="83">
        <v>10748188.0152329</v>
      </c>
      <c r="AO1729" s="83">
        <v>1.83268789996225</v>
      </c>
      <c r="AP1729" s="83">
        <v>170.51133617730201</v>
      </c>
    </row>
    <row r="1730" spans="1:42" x14ac:dyDescent="0.2">
      <c r="A1730" s="83" t="s">
        <v>443</v>
      </c>
      <c r="B1730" s="83">
        <v>2020</v>
      </c>
      <c r="C1730" s="83" t="s">
        <v>440</v>
      </c>
      <c r="D1730" s="83" t="s">
        <v>297</v>
      </c>
      <c r="E1730" s="83">
        <v>7186.2</v>
      </c>
      <c r="F1730" s="83">
        <v>7859.2349999999997</v>
      </c>
      <c r="G1730" s="83">
        <v>0</v>
      </c>
      <c r="H1730" s="83">
        <v>1013.9</v>
      </c>
      <c r="I1730" s="83">
        <v>45.2</v>
      </c>
      <c r="J1730" s="83">
        <v>1542.7</v>
      </c>
      <c r="K1730" s="83">
        <v>303.89999999999998</v>
      </c>
      <c r="L1730" s="83">
        <v>15438.3</v>
      </c>
      <c r="M1730" s="83">
        <v>403.279090909091</v>
      </c>
      <c r="N1730" s="83">
        <v>0</v>
      </c>
      <c r="O1730" s="83">
        <v>0</v>
      </c>
      <c r="P1730" s="83">
        <v>60.8</v>
      </c>
      <c r="Q1730" s="83">
        <v>0</v>
      </c>
      <c r="R1730" s="83">
        <v>1623</v>
      </c>
      <c r="S1730" s="83">
        <v>0</v>
      </c>
      <c r="T1730" s="83">
        <v>683.18</v>
      </c>
      <c r="U1730" s="83">
        <v>4576.5</v>
      </c>
      <c r="V1730" s="83">
        <v>44384</v>
      </c>
      <c r="W1730" s="83">
        <v>1395381.8409599999</v>
      </c>
      <c r="X1730" s="83">
        <v>0</v>
      </c>
      <c r="Y1730" s="83">
        <v>14117532.1803557</v>
      </c>
      <c r="Z1730" s="83">
        <v>0</v>
      </c>
      <c r="AA1730" s="83">
        <v>553104.22813301999</v>
      </c>
      <c r="AB1730" s="83">
        <v>114945686.9848</v>
      </c>
      <c r="AC1730" s="83">
        <v>88817.64</v>
      </c>
      <c r="AD1730" s="83">
        <v>0</v>
      </c>
      <c r="AE1730" s="83">
        <v>2110671.0035231402</v>
      </c>
      <c r="AF1730" s="83">
        <v>57399444.809280001</v>
      </c>
      <c r="AG1730" s="83">
        <v>0</v>
      </c>
      <c r="AH1730" s="83">
        <v>814882.24094081495</v>
      </c>
      <c r="AI1730" s="83">
        <v>75973.879621812506</v>
      </c>
      <c r="AJ1730" s="83">
        <v>0</v>
      </c>
      <c r="AK1730" s="83">
        <v>4521284.1240088101</v>
      </c>
      <c r="AL1730" s="83">
        <v>0</v>
      </c>
      <c r="AM1730" s="83">
        <v>0</v>
      </c>
      <c r="AN1730" s="83">
        <v>196067162.93162301</v>
      </c>
      <c r="AO1730" s="83">
        <v>58.3065051480176</v>
      </c>
      <c r="AP1730" s="83">
        <v>297.38026641590898</v>
      </c>
    </row>
    <row r="1731" spans="1:42" x14ac:dyDescent="0.2">
      <c r="A1731" s="83" t="s">
        <v>443</v>
      </c>
      <c r="B1731" s="83">
        <v>2022</v>
      </c>
      <c r="C1731" s="83" t="s">
        <v>440</v>
      </c>
      <c r="D1731" s="83" t="s">
        <v>297</v>
      </c>
      <c r="E1731" s="83">
        <v>7186.2</v>
      </c>
      <c r="F1731" s="83">
        <v>7859.2349999999997</v>
      </c>
      <c r="G1731" s="83">
        <v>0</v>
      </c>
      <c r="H1731" s="83">
        <v>830.3</v>
      </c>
      <c r="I1731" s="83">
        <v>45.2</v>
      </c>
      <c r="J1731" s="83">
        <v>2189.3519999999999</v>
      </c>
      <c r="K1731" s="83">
        <v>303.89999999999998</v>
      </c>
      <c r="L1731" s="83">
        <v>16246.5</v>
      </c>
      <c r="M1731" s="83">
        <v>596.90909090909099</v>
      </c>
      <c r="N1731" s="83">
        <v>0</v>
      </c>
      <c r="O1731" s="83">
        <v>0</v>
      </c>
      <c r="P1731" s="83">
        <v>60.8</v>
      </c>
      <c r="Q1731" s="83">
        <v>0</v>
      </c>
      <c r="R1731" s="83">
        <v>1623</v>
      </c>
      <c r="S1731" s="83">
        <v>0</v>
      </c>
      <c r="T1731" s="83">
        <v>683.18</v>
      </c>
      <c r="U1731" s="83">
        <v>4398.5</v>
      </c>
      <c r="V1731" s="83">
        <v>29792</v>
      </c>
      <c r="W1731" s="83">
        <v>1379473.5609599999</v>
      </c>
      <c r="X1731" s="83">
        <v>0</v>
      </c>
      <c r="Y1731" s="83">
        <v>15869820.792302599</v>
      </c>
      <c r="Z1731" s="83">
        <v>0</v>
      </c>
      <c r="AA1731" s="83">
        <v>818671.11247599998</v>
      </c>
      <c r="AB1731" s="83">
        <v>118167840.244</v>
      </c>
      <c r="AC1731" s="83">
        <v>72734.28</v>
      </c>
      <c r="AD1731" s="83">
        <v>0</v>
      </c>
      <c r="AE1731" s="83">
        <v>2110671.00352315</v>
      </c>
      <c r="AF1731" s="83">
        <v>57399444.809280001</v>
      </c>
      <c r="AG1731" s="83">
        <v>0</v>
      </c>
      <c r="AH1731" s="83">
        <v>932275.558877</v>
      </c>
      <c r="AI1731" s="83">
        <v>83100.0703467688</v>
      </c>
      <c r="AJ1731" s="83">
        <v>0</v>
      </c>
      <c r="AK1731" s="83">
        <v>6995162.89552035</v>
      </c>
      <c r="AL1731" s="83">
        <v>0</v>
      </c>
      <c r="AM1731" s="83">
        <v>0</v>
      </c>
      <c r="AN1731" s="83">
        <v>203858986.32728499</v>
      </c>
      <c r="AO1731" s="83">
        <v>60.9677296566473</v>
      </c>
      <c r="AP1731" s="83">
        <v>299.06814879755399</v>
      </c>
    </row>
    <row r="1732" spans="1:42" x14ac:dyDescent="0.2">
      <c r="A1732" s="83" t="s">
        <v>443</v>
      </c>
      <c r="B1732" s="83">
        <v>2024</v>
      </c>
      <c r="C1732" s="83" t="s">
        <v>440</v>
      </c>
      <c r="D1732" s="83" t="s">
        <v>297</v>
      </c>
      <c r="E1732" s="83">
        <v>7186.2</v>
      </c>
      <c r="F1732" s="83">
        <v>2025</v>
      </c>
      <c r="G1732" s="83">
        <v>0</v>
      </c>
      <c r="H1732" s="83">
        <v>830.3</v>
      </c>
      <c r="I1732" s="83">
        <v>45.2</v>
      </c>
      <c r="J1732" s="83">
        <v>2189.3519999999999</v>
      </c>
      <c r="K1732" s="83">
        <v>303.89999999999998</v>
      </c>
      <c r="L1732" s="83">
        <v>16246.5</v>
      </c>
      <c r="M1732" s="83">
        <v>868.78909090909099</v>
      </c>
      <c r="N1732" s="83">
        <v>0</v>
      </c>
      <c r="O1732" s="83">
        <v>0</v>
      </c>
      <c r="P1732" s="83">
        <v>60.8</v>
      </c>
      <c r="Q1732" s="83">
        <v>0</v>
      </c>
      <c r="R1732" s="83">
        <v>1623</v>
      </c>
      <c r="S1732" s="83">
        <v>0</v>
      </c>
      <c r="T1732" s="83">
        <v>683.18</v>
      </c>
      <c r="U1732" s="83">
        <v>3852.9</v>
      </c>
      <c r="V1732" s="83">
        <v>11187.2</v>
      </c>
      <c r="W1732" s="83">
        <v>1379473.5609599999</v>
      </c>
      <c r="X1732" s="83">
        <v>0</v>
      </c>
      <c r="Y1732" s="83">
        <v>7235812.5043199901</v>
      </c>
      <c r="Z1732" s="83">
        <v>0</v>
      </c>
      <c r="AA1732" s="83">
        <v>1191559.2213184801</v>
      </c>
      <c r="AB1732" s="83">
        <v>111320797.053974</v>
      </c>
      <c r="AC1732" s="83">
        <v>72734.28</v>
      </c>
      <c r="AD1732" s="83">
        <v>0</v>
      </c>
      <c r="AE1732" s="83">
        <v>2110021.2069283202</v>
      </c>
      <c r="AF1732" s="83">
        <v>57399444.809280001</v>
      </c>
      <c r="AG1732" s="83">
        <v>0</v>
      </c>
      <c r="AH1732" s="83">
        <v>238725.713298143</v>
      </c>
      <c r="AI1732" s="83">
        <v>81941.1790361905</v>
      </c>
      <c r="AJ1732" s="83">
        <v>0</v>
      </c>
      <c r="AK1732" s="83">
        <v>7142432.9214681201</v>
      </c>
      <c r="AL1732" s="83">
        <v>0</v>
      </c>
      <c r="AM1732" s="83">
        <v>0</v>
      </c>
      <c r="AN1732" s="83">
        <v>188184129.650583</v>
      </c>
      <c r="AO1732" s="83">
        <v>49.4679706938214</v>
      </c>
      <c r="AP1732" s="83">
        <v>262.87004534161503</v>
      </c>
    </row>
    <row r="1733" spans="1:42" x14ac:dyDescent="0.2">
      <c r="A1733" s="83" t="s">
        <v>443</v>
      </c>
      <c r="B1733" s="83">
        <v>2026</v>
      </c>
      <c r="C1733" s="83" t="s">
        <v>440</v>
      </c>
      <c r="D1733" s="83" t="s">
        <v>297</v>
      </c>
      <c r="E1733" s="83">
        <v>7186.2</v>
      </c>
      <c r="F1733" s="83">
        <v>1504</v>
      </c>
      <c r="G1733" s="83">
        <v>0</v>
      </c>
      <c r="H1733" s="83">
        <v>830.3</v>
      </c>
      <c r="I1733" s="83">
        <v>45.2</v>
      </c>
      <c r="J1733" s="83">
        <v>2189.3519999999999</v>
      </c>
      <c r="K1733" s="83">
        <v>303.89999999999998</v>
      </c>
      <c r="L1733" s="83">
        <v>16246.5</v>
      </c>
      <c r="M1733" s="83">
        <v>1281.1581818181801</v>
      </c>
      <c r="N1733" s="83">
        <v>0</v>
      </c>
      <c r="O1733" s="83">
        <v>0</v>
      </c>
      <c r="P1733" s="83">
        <v>60.8</v>
      </c>
      <c r="Q1733" s="83">
        <v>0</v>
      </c>
      <c r="R1733" s="83">
        <v>1623</v>
      </c>
      <c r="S1733" s="83">
        <v>0</v>
      </c>
      <c r="T1733" s="83">
        <v>683.18</v>
      </c>
      <c r="U1733" s="83">
        <v>3852.9</v>
      </c>
      <c r="V1733" s="83">
        <v>11187.2</v>
      </c>
      <c r="W1733" s="83">
        <v>1379473.5609599999</v>
      </c>
      <c r="X1733" s="83">
        <v>0</v>
      </c>
      <c r="Y1733" s="83">
        <v>8582016.4472513609</v>
      </c>
      <c r="Z1733" s="83">
        <v>0</v>
      </c>
      <c r="AA1733" s="83">
        <v>1757130.54121764</v>
      </c>
      <c r="AB1733" s="83">
        <v>108869382.870698</v>
      </c>
      <c r="AC1733" s="83">
        <v>72734.28</v>
      </c>
      <c r="AD1733" s="83">
        <v>0</v>
      </c>
      <c r="AE1733" s="83">
        <v>2112127.98692832</v>
      </c>
      <c r="AF1733" s="83">
        <v>57399444.809280001</v>
      </c>
      <c r="AG1733" s="83">
        <v>0</v>
      </c>
      <c r="AH1733" s="83">
        <v>110147.617019071</v>
      </c>
      <c r="AI1733" s="83">
        <v>80794.391706330396</v>
      </c>
      <c r="AJ1733" s="83">
        <v>0</v>
      </c>
      <c r="AK1733" s="83">
        <v>7114125.2914701896</v>
      </c>
      <c r="AL1733" s="83">
        <v>0</v>
      </c>
      <c r="AM1733" s="83">
        <v>0</v>
      </c>
      <c r="AN1733" s="83">
        <v>187488564.99653101</v>
      </c>
      <c r="AO1733" s="83">
        <v>49.801405844749901</v>
      </c>
      <c r="AP1733" s="83">
        <v>265.62369734746801</v>
      </c>
    </row>
    <row r="1734" spans="1:42" x14ac:dyDescent="0.2">
      <c r="A1734" s="83" t="s">
        <v>443</v>
      </c>
      <c r="B1734" s="83">
        <v>2028</v>
      </c>
      <c r="C1734" s="83" t="s">
        <v>440</v>
      </c>
      <c r="D1734" s="83" t="s">
        <v>297</v>
      </c>
      <c r="E1734" s="83">
        <v>7186.2</v>
      </c>
      <c r="F1734" s="83">
        <v>1504</v>
      </c>
      <c r="G1734" s="83">
        <v>0</v>
      </c>
      <c r="H1734" s="83">
        <v>830.3</v>
      </c>
      <c r="I1734" s="83">
        <v>45.2</v>
      </c>
      <c r="J1734" s="83">
        <v>2189.3519999999999</v>
      </c>
      <c r="K1734" s="83">
        <v>303.89999999999998</v>
      </c>
      <c r="L1734" s="83">
        <v>16246.5</v>
      </c>
      <c r="M1734" s="83">
        <v>1845.0681818181799</v>
      </c>
      <c r="N1734" s="83">
        <v>0</v>
      </c>
      <c r="O1734" s="83">
        <v>0</v>
      </c>
      <c r="P1734" s="83">
        <v>60.8</v>
      </c>
      <c r="Q1734" s="83">
        <v>0</v>
      </c>
      <c r="R1734" s="83">
        <v>1623</v>
      </c>
      <c r="S1734" s="83">
        <v>0</v>
      </c>
      <c r="T1734" s="83">
        <v>683.18</v>
      </c>
      <c r="U1734" s="83">
        <v>3852.9</v>
      </c>
      <c r="V1734" s="83">
        <v>33196.800000000003</v>
      </c>
      <c r="W1734" s="83">
        <v>1379473.5609599999</v>
      </c>
      <c r="X1734" s="83">
        <v>0</v>
      </c>
      <c r="Y1734" s="83">
        <v>10057365.67296</v>
      </c>
      <c r="Z1734" s="83">
        <v>0</v>
      </c>
      <c r="AA1734" s="83">
        <v>2530542.8314095</v>
      </c>
      <c r="AB1734" s="83">
        <v>105144664.267621</v>
      </c>
      <c r="AC1734" s="83">
        <v>72734.28</v>
      </c>
      <c r="AD1734" s="83">
        <v>0</v>
      </c>
      <c r="AE1734" s="83">
        <v>2112127.98692832</v>
      </c>
      <c r="AF1734" s="83">
        <v>57399444.809280001</v>
      </c>
      <c r="AG1734" s="83">
        <v>0</v>
      </c>
      <c r="AH1734" s="83">
        <v>0</v>
      </c>
      <c r="AI1734" s="83">
        <v>79669.747543329795</v>
      </c>
      <c r="AJ1734" s="83">
        <v>0</v>
      </c>
      <c r="AK1734" s="83">
        <v>7086094.0710308999</v>
      </c>
      <c r="AL1734" s="83">
        <v>0</v>
      </c>
      <c r="AM1734" s="83">
        <v>0</v>
      </c>
      <c r="AN1734" s="83">
        <v>185895314.027733</v>
      </c>
      <c r="AO1734" s="83">
        <v>49.7910277722373</v>
      </c>
      <c r="AP1734" s="83">
        <v>267.84444800372302</v>
      </c>
    </row>
    <row r="1735" spans="1:42" x14ac:dyDescent="0.2">
      <c r="A1735" s="83" t="s">
        <v>443</v>
      </c>
      <c r="B1735" s="83">
        <v>2030</v>
      </c>
      <c r="C1735" s="83" t="s">
        <v>440</v>
      </c>
      <c r="D1735" s="83" t="s">
        <v>297</v>
      </c>
      <c r="E1735" s="83">
        <v>7186.2</v>
      </c>
      <c r="F1735" s="83">
        <v>1504</v>
      </c>
      <c r="G1735" s="83">
        <v>0</v>
      </c>
      <c r="H1735" s="83">
        <v>830.3</v>
      </c>
      <c r="I1735" s="83">
        <v>45.2</v>
      </c>
      <c r="J1735" s="83">
        <v>2189.3519999999999</v>
      </c>
      <c r="K1735" s="83">
        <v>303.89999999999998</v>
      </c>
      <c r="L1735" s="83">
        <v>16246.5</v>
      </c>
      <c r="M1735" s="83">
        <v>2653.6290909090899</v>
      </c>
      <c r="N1735" s="83">
        <v>0</v>
      </c>
      <c r="O1735" s="83">
        <v>0</v>
      </c>
      <c r="P1735" s="83">
        <v>56.8</v>
      </c>
      <c r="Q1735" s="83">
        <v>0</v>
      </c>
      <c r="R1735" s="83">
        <v>1623</v>
      </c>
      <c r="S1735" s="83">
        <v>0</v>
      </c>
      <c r="T1735" s="83">
        <v>683.18</v>
      </c>
      <c r="U1735" s="83">
        <v>3852.9</v>
      </c>
      <c r="V1735" s="83">
        <v>31012.799999999999</v>
      </c>
      <c r="W1735" s="83">
        <v>1379473.5609599999</v>
      </c>
      <c r="X1735" s="83">
        <v>0</v>
      </c>
      <c r="Y1735" s="83">
        <v>9448175.6467199996</v>
      </c>
      <c r="Z1735" s="83">
        <v>0</v>
      </c>
      <c r="AA1735" s="83">
        <v>3639498.0626691198</v>
      </c>
      <c r="AB1735" s="83">
        <v>105733338.822062</v>
      </c>
      <c r="AC1735" s="83">
        <v>72734.28</v>
      </c>
      <c r="AD1735" s="83">
        <v>0</v>
      </c>
      <c r="AE1735" s="83">
        <v>2112127.98692832</v>
      </c>
      <c r="AF1735" s="83">
        <v>57399444.809280001</v>
      </c>
      <c r="AG1735" s="83">
        <v>0</v>
      </c>
      <c r="AH1735" s="83">
        <v>3331.5519109244301</v>
      </c>
      <c r="AI1735" s="83">
        <v>78556.416913332199</v>
      </c>
      <c r="AJ1735" s="83">
        <v>0</v>
      </c>
      <c r="AK1735" s="83">
        <v>7058062.8505916102</v>
      </c>
      <c r="AL1735" s="83">
        <v>0</v>
      </c>
      <c r="AM1735" s="83">
        <v>0</v>
      </c>
      <c r="AN1735" s="83">
        <v>186955756.78803599</v>
      </c>
      <c r="AO1735" s="83">
        <v>49.399020537609502</v>
      </c>
      <c r="AP1735" s="83">
        <v>264.22840027128098</v>
      </c>
    </row>
    <row r="1736" spans="1:42" x14ac:dyDescent="0.2">
      <c r="A1736" s="83" t="s">
        <v>443</v>
      </c>
      <c r="B1736" s="83">
        <v>2032</v>
      </c>
      <c r="C1736" s="83" t="s">
        <v>440</v>
      </c>
      <c r="D1736" s="83" t="s">
        <v>297</v>
      </c>
      <c r="E1736" s="83">
        <v>7186.2</v>
      </c>
      <c r="F1736" s="83">
        <v>1504</v>
      </c>
      <c r="G1736" s="83">
        <v>0</v>
      </c>
      <c r="H1736" s="83">
        <v>830.3</v>
      </c>
      <c r="I1736" s="83">
        <v>45.2</v>
      </c>
      <c r="J1736" s="83">
        <v>2180.3519999999999</v>
      </c>
      <c r="K1736" s="83">
        <v>303.89999999999998</v>
      </c>
      <c r="L1736" s="83">
        <v>16246.5</v>
      </c>
      <c r="M1736" s="83">
        <v>3373.3536363636399</v>
      </c>
      <c r="N1736" s="83">
        <v>0</v>
      </c>
      <c r="O1736" s="83">
        <v>0</v>
      </c>
      <c r="P1736" s="83">
        <v>0</v>
      </c>
      <c r="Q1736" s="83">
        <v>0</v>
      </c>
      <c r="R1736" s="83">
        <v>1623</v>
      </c>
      <c r="S1736" s="83">
        <v>0</v>
      </c>
      <c r="T1736" s="83">
        <v>683.18</v>
      </c>
      <c r="U1736" s="83">
        <v>3852.9</v>
      </c>
      <c r="V1736" s="83">
        <v>0</v>
      </c>
      <c r="W1736" s="83">
        <v>1379473.5609599999</v>
      </c>
      <c r="X1736" s="83">
        <v>0</v>
      </c>
      <c r="Y1736" s="83">
        <v>9704676.7104000002</v>
      </c>
      <c r="Z1736" s="83">
        <v>0</v>
      </c>
      <c r="AA1736" s="83">
        <v>4626612.6891295398</v>
      </c>
      <c r="AB1736" s="83">
        <v>103915341.586353</v>
      </c>
      <c r="AC1736" s="83">
        <v>72734.28</v>
      </c>
      <c r="AD1736" s="83">
        <v>0</v>
      </c>
      <c r="AE1736" s="83">
        <v>2112127.98692832</v>
      </c>
      <c r="AF1736" s="83">
        <v>57399444.809280001</v>
      </c>
      <c r="AG1736" s="83">
        <v>0</v>
      </c>
      <c r="AH1736" s="83">
        <v>84976.8317538798</v>
      </c>
      <c r="AI1736" s="83">
        <v>77459.923319826805</v>
      </c>
      <c r="AJ1736" s="83">
        <v>0</v>
      </c>
      <c r="AK1736" s="83">
        <v>7006635.50174323</v>
      </c>
      <c r="AL1736" s="83">
        <v>0</v>
      </c>
      <c r="AM1736" s="83">
        <v>0</v>
      </c>
      <c r="AN1736" s="83">
        <v>186379483.87986699</v>
      </c>
      <c r="AO1736" s="83">
        <v>48.924303303771701</v>
      </c>
      <c r="AP1736" s="83">
        <v>262.49833020948898</v>
      </c>
    </row>
    <row r="1737" spans="1:42" x14ac:dyDescent="0.2">
      <c r="A1737" s="83" t="s">
        <v>443</v>
      </c>
      <c r="B1737" s="83">
        <v>2034</v>
      </c>
      <c r="C1737" s="83" t="s">
        <v>440</v>
      </c>
      <c r="D1737" s="83" t="s">
        <v>297</v>
      </c>
      <c r="E1737" s="83">
        <v>4735.8</v>
      </c>
      <c r="F1737" s="83">
        <v>1504</v>
      </c>
      <c r="G1737" s="83">
        <v>0</v>
      </c>
      <c r="H1737" s="83">
        <v>830.3</v>
      </c>
      <c r="I1737" s="83">
        <v>45.2</v>
      </c>
      <c r="J1737" s="83">
        <v>2189.3519999999999</v>
      </c>
      <c r="K1737" s="83">
        <v>303.89999999999998</v>
      </c>
      <c r="L1737" s="83">
        <v>16246.5</v>
      </c>
      <c r="M1737" s="83">
        <v>3427.6836363636398</v>
      </c>
      <c r="N1737" s="83">
        <v>0</v>
      </c>
      <c r="O1737" s="83">
        <v>0</v>
      </c>
      <c r="P1737" s="83">
        <v>4.8533309440599997</v>
      </c>
      <c r="Q1737" s="83">
        <v>0</v>
      </c>
      <c r="R1737" s="83">
        <v>1623</v>
      </c>
      <c r="S1737" s="83">
        <v>0</v>
      </c>
      <c r="T1737" s="83">
        <v>683.18</v>
      </c>
      <c r="U1737" s="83">
        <v>3852.9</v>
      </c>
      <c r="V1737" s="83">
        <v>18099.010822247699</v>
      </c>
      <c r="W1737" s="83">
        <v>1379473.5609599999</v>
      </c>
      <c r="X1737" s="83">
        <v>0</v>
      </c>
      <c r="Y1737" s="83">
        <v>10666555.699200001</v>
      </c>
      <c r="Z1737" s="83">
        <v>0</v>
      </c>
      <c r="AA1737" s="83">
        <v>4701127.2211047197</v>
      </c>
      <c r="AB1737" s="83">
        <v>105557231.02263001</v>
      </c>
      <c r="AC1737" s="83">
        <v>72734.28</v>
      </c>
      <c r="AD1737" s="83">
        <v>0</v>
      </c>
      <c r="AE1737" s="83">
        <v>2112127.98692832</v>
      </c>
      <c r="AF1737" s="83">
        <v>37826986.547519997</v>
      </c>
      <c r="AG1737" s="83">
        <v>0</v>
      </c>
      <c r="AH1737" s="83">
        <v>48135.948732208999</v>
      </c>
      <c r="AI1737" s="83">
        <v>76379.910609024097</v>
      </c>
      <c r="AJ1737" s="83">
        <v>0</v>
      </c>
      <c r="AK1737" s="83">
        <v>7160278.5284430496</v>
      </c>
      <c r="AL1737" s="83">
        <v>0</v>
      </c>
      <c r="AM1737" s="83">
        <v>0</v>
      </c>
      <c r="AN1737" s="83">
        <v>169619129.71695</v>
      </c>
      <c r="AO1737" s="83">
        <v>50.592580042096102</v>
      </c>
      <c r="AP1737" s="83">
        <v>298.27166385372698</v>
      </c>
    </row>
    <row r="1738" spans="1:42" x14ac:dyDescent="0.2">
      <c r="A1738" s="83" t="s">
        <v>443</v>
      </c>
      <c r="B1738" s="83">
        <v>2036</v>
      </c>
      <c r="C1738" s="83" t="s">
        <v>440</v>
      </c>
      <c r="D1738" s="83" t="s">
        <v>297</v>
      </c>
      <c r="E1738" s="83">
        <v>4735.8</v>
      </c>
      <c r="F1738" s="83">
        <v>1504</v>
      </c>
      <c r="G1738" s="83">
        <v>0</v>
      </c>
      <c r="H1738" s="83">
        <v>818.3</v>
      </c>
      <c r="I1738" s="83">
        <v>45.2</v>
      </c>
      <c r="J1738" s="83">
        <v>2189.3519999999999</v>
      </c>
      <c r="K1738" s="83">
        <v>303.89999999999998</v>
      </c>
      <c r="L1738" s="83">
        <v>16246.5</v>
      </c>
      <c r="M1738" s="83">
        <v>3474.52545454545</v>
      </c>
      <c r="N1738" s="83">
        <v>0</v>
      </c>
      <c r="O1738" s="83">
        <v>0</v>
      </c>
      <c r="P1738" s="83">
        <v>7.0492905238571097</v>
      </c>
      <c r="Q1738" s="83">
        <v>0</v>
      </c>
      <c r="R1738" s="83">
        <v>1623</v>
      </c>
      <c r="S1738" s="83">
        <v>0</v>
      </c>
      <c r="T1738" s="83">
        <v>683.18</v>
      </c>
      <c r="U1738" s="83">
        <v>3852.9</v>
      </c>
      <c r="V1738" s="83">
        <v>12140.8549663417</v>
      </c>
      <c r="W1738" s="83">
        <v>1379473.5609599999</v>
      </c>
      <c r="X1738" s="83">
        <v>0</v>
      </c>
      <c r="Y1738" s="83">
        <v>10666555.699200001</v>
      </c>
      <c r="Z1738" s="83">
        <v>0</v>
      </c>
      <c r="AA1738" s="83">
        <v>4765371.58257508</v>
      </c>
      <c r="AB1738" s="83">
        <v>105605928.177301</v>
      </c>
      <c r="AC1738" s="83">
        <v>71683.08</v>
      </c>
      <c r="AD1738" s="83">
        <v>0</v>
      </c>
      <c r="AE1738" s="83">
        <v>2112127.98692832</v>
      </c>
      <c r="AF1738" s="83">
        <v>37826986.547519997</v>
      </c>
      <c r="AG1738" s="83">
        <v>0</v>
      </c>
      <c r="AH1738" s="83">
        <v>5666.8380239181097</v>
      </c>
      <c r="AI1738" s="83">
        <v>75317.466551167599</v>
      </c>
      <c r="AJ1738" s="83">
        <v>0</v>
      </c>
      <c r="AK1738" s="83">
        <v>7188365.3995901002</v>
      </c>
      <c r="AL1738" s="83">
        <v>0</v>
      </c>
      <c r="AM1738" s="83">
        <v>0</v>
      </c>
      <c r="AN1738" s="83">
        <v>169709617.193616</v>
      </c>
      <c r="AO1738" s="83">
        <v>50.616920461829899</v>
      </c>
      <c r="AP1738" s="83">
        <v>298.25605230187102</v>
      </c>
    </row>
    <row r="1739" spans="1:42" x14ac:dyDescent="0.2">
      <c r="A1739" s="83" t="s">
        <v>443</v>
      </c>
      <c r="B1739" s="83">
        <v>2038</v>
      </c>
      <c r="C1739" s="83" t="s">
        <v>440</v>
      </c>
      <c r="D1739" s="83" t="s">
        <v>297</v>
      </c>
      <c r="E1739" s="83">
        <v>4735.8</v>
      </c>
      <c r="F1739" s="83">
        <v>1504</v>
      </c>
      <c r="G1739" s="83">
        <v>0</v>
      </c>
      <c r="H1739" s="83">
        <v>818.3</v>
      </c>
      <c r="I1739" s="83">
        <v>45.2</v>
      </c>
      <c r="J1739" s="83">
        <v>2270.4748</v>
      </c>
      <c r="K1739" s="83">
        <v>283.89999999999998</v>
      </c>
      <c r="L1739" s="83">
        <v>16845.0659443111</v>
      </c>
      <c r="M1739" s="83">
        <v>3519.79909090909</v>
      </c>
      <c r="N1739" s="83">
        <v>0</v>
      </c>
      <c r="O1739" s="83">
        <v>0</v>
      </c>
      <c r="P1739" s="83">
        <v>35.8155247823655</v>
      </c>
      <c r="Q1739" s="83">
        <v>0</v>
      </c>
      <c r="R1739" s="83">
        <v>1623</v>
      </c>
      <c r="S1739" s="83">
        <v>0</v>
      </c>
      <c r="T1739" s="83">
        <v>683.18</v>
      </c>
      <c r="U1739" s="83">
        <v>3852.9</v>
      </c>
      <c r="V1739" s="83">
        <v>103250.887989732</v>
      </c>
      <c r="W1739" s="83">
        <v>1287935.83296</v>
      </c>
      <c r="X1739" s="83">
        <v>0</v>
      </c>
      <c r="Y1739" s="83">
        <v>10666555.699200001</v>
      </c>
      <c r="Z1739" s="83">
        <v>0</v>
      </c>
      <c r="AA1739" s="83">
        <v>4827465.1556369402</v>
      </c>
      <c r="AB1739" s="83">
        <v>110075683.994168</v>
      </c>
      <c r="AC1739" s="83">
        <v>71683.08</v>
      </c>
      <c r="AD1739" s="83">
        <v>0</v>
      </c>
      <c r="AE1739" s="83">
        <v>2112127.98692832</v>
      </c>
      <c r="AF1739" s="83">
        <v>37826986.547519997</v>
      </c>
      <c r="AG1739" s="83">
        <v>0</v>
      </c>
      <c r="AH1739" s="83">
        <v>54468.375017374397</v>
      </c>
      <c r="AI1739" s="83">
        <v>74265.387489055895</v>
      </c>
      <c r="AJ1739" s="83">
        <v>0</v>
      </c>
      <c r="AK1739" s="83">
        <v>7915460.0270829201</v>
      </c>
      <c r="AL1739" s="83">
        <v>0</v>
      </c>
      <c r="AM1739" s="83">
        <v>0</v>
      </c>
      <c r="AN1739" s="83">
        <v>175015882.973993</v>
      </c>
      <c r="AO1739" s="83">
        <v>52.208799754434501</v>
      </c>
      <c r="AP1739" s="83">
        <v>298.30892412314603</v>
      </c>
    </row>
    <row r="1740" spans="1:42" x14ac:dyDescent="0.2">
      <c r="A1740" s="83" t="s">
        <v>443</v>
      </c>
      <c r="B1740" s="83">
        <v>2040</v>
      </c>
      <c r="C1740" s="83" t="s">
        <v>440</v>
      </c>
      <c r="D1740" s="83" t="s">
        <v>297</v>
      </c>
      <c r="E1740" s="83">
        <v>4735.8</v>
      </c>
      <c r="F1740" s="83">
        <v>1504</v>
      </c>
      <c r="G1740" s="83">
        <v>0</v>
      </c>
      <c r="H1740" s="83">
        <v>759.4</v>
      </c>
      <c r="I1740" s="83">
        <v>41.3</v>
      </c>
      <c r="J1740" s="83">
        <v>3326.1754000000001</v>
      </c>
      <c r="K1740" s="83">
        <v>222.6</v>
      </c>
      <c r="L1740" s="83">
        <v>18759.537157851599</v>
      </c>
      <c r="M1740" s="83">
        <v>3562.8881818181799</v>
      </c>
      <c r="N1740" s="83">
        <v>0</v>
      </c>
      <c r="O1740" s="83">
        <v>0</v>
      </c>
      <c r="P1740" s="83">
        <v>327.81781540867701</v>
      </c>
      <c r="Q1740" s="83">
        <v>0</v>
      </c>
      <c r="R1740" s="83">
        <v>1623</v>
      </c>
      <c r="S1740" s="83">
        <v>0</v>
      </c>
      <c r="T1740" s="83">
        <v>683.18</v>
      </c>
      <c r="U1740" s="83">
        <v>3359.9</v>
      </c>
      <c r="V1740" s="83">
        <v>612428.59867303504</v>
      </c>
      <c r="W1740" s="83">
        <v>1007372.69664</v>
      </c>
      <c r="X1740" s="83">
        <v>0</v>
      </c>
      <c r="Y1740" s="83">
        <v>10666555.699200001</v>
      </c>
      <c r="Z1740" s="83">
        <v>0</v>
      </c>
      <c r="AA1740" s="83">
        <v>4886562.5869332198</v>
      </c>
      <c r="AB1740" s="83">
        <v>117899952.092224</v>
      </c>
      <c r="AC1740" s="83">
        <v>66523.44</v>
      </c>
      <c r="AD1740" s="83">
        <v>0</v>
      </c>
      <c r="AE1740" s="83">
        <v>2112127.98692832</v>
      </c>
      <c r="AF1740" s="83">
        <v>37826986.547519997</v>
      </c>
      <c r="AG1740" s="83">
        <v>0</v>
      </c>
      <c r="AH1740" s="83">
        <v>158503.74226473301</v>
      </c>
      <c r="AI1740" s="83">
        <v>66983.405342588594</v>
      </c>
      <c r="AJ1740" s="83">
        <v>0</v>
      </c>
      <c r="AK1740" s="83">
        <v>12969591.265598699</v>
      </c>
      <c r="AL1740" s="83">
        <v>0</v>
      </c>
      <c r="AM1740" s="83">
        <v>0</v>
      </c>
      <c r="AN1740" s="83">
        <v>188273588.06132501</v>
      </c>
      <c r="AO1740" s="83">
        <v>54.666230200995699</v>
      </c>
      <c r="AP1740" s="83">
        <v>290.35527905905502</v>
      </c>
    </row>
    <row r="1741" spans="1:42" x14ac:dyDescent="0.2">
      <c r="A1741" s="83" t="s">
        <v>443</v>
      </c>
      <c r="B1741" s="83">
        <v>2042</v>
      </c>
      <c r="C1741" s="83" t="s">
        <v>440</v>
      </c>
      <c r="D1741" s="83" t="s">
        <v>297</v>
      </c>
      <c r="E1741" s="83">
        <v>4735.8</v>
      </c>
      <c r="F1741" s="83">
        <v>1504</v>
      </c>
      <c r="G1741" s="83">
        <v>0</v>
      </c>
      <c r="H1741" s="83">
        <v>759.4</v>
      </c>
      <c r="I1741" s="83">
        <v>14.5</v>
      </c>
      <c r="J1741" s="83">
        <v>3328.6520999999998</v>
      </c>
      <c r="K1741" s="83">
        <v>142.6</v>
      </c>
      <c r="L1741" s="83">
        <v>20704.533333339099</v>
      </c>
      <c r="M1741" s="83">
        <v>3606.1827272727201</v>
      </c>
      <c r="N1741" s="83">
        <v>0</v>
      </c>
      <c r="O1741" s="83">
        <v>0</v>
      </c>
      <c r="P1741" s="83">
        <v>408.57711854023597</v>
      </c>
      <c r="Q1741" s="83">
        <v>0</v>
      </c>
      <c r="R1741" s="83">
        <v>1623</v>
      </c>
      <c r="S1741" s="83">
        <v>0</v>
      </c>
      <c r="T1741" s="83">
        <v>683.18</v>
      </c>
      <c r="U1741" s="83">
        <v>3359.9</v>
      </c>
      <c r="V1741" s="83">
        <v>282819.16517062997</v>
      </c>
      <c r="W1741" s="83">
        <v>641221.78463999997</v>
      </c>
      <c r="X1741" s="83">
        <v>0</v>
      </c>
      <c r="Y1741" s="83">
        <v>10313866.736640001</v>
      </c>
      <c r="Z1741" s="83">
        <v>0</v>
      </c>
      <c r="AA1741" s="83">
        <v>4945941.8026818596</v>
      </c>
      <c r="AB1741" s="83">
        <v>124531635.848775</v>
      </c>
      <c r="AC1741" s="83">
        <v>66523.44</v>
      </c>
      <c r="AD1741" s="83">
        <v>0</v>
      </c>
      <c r="AE1741" s="83">
        <v>2112127.98692832</v>
      </c>
      <c r="AF1741" s="83">
        <v>37826986.547519997</v>
      </c>
      <c r="AG1741" s="83">
        <v>0</v>
      </c>
      <c r="AH1741" s="83">
        <v>66549.679101439702</v>
      </c>
      <c r="AI1741" s="83">
        <v>24356.621025079199</v>
      </c>
      <c r="AJ1741" s="83">
        <v>0</v>
      </c>
      <c r="AK1741" s="83">
        <v>13687646.139820199</v>
      </c>
      <c r="AL1741" s="83">
        <v>0</v>
      </c>
      <c r="AM1741" s="83">
        <v>0</v>
      </c>
      <c r="AN1741" s="83">
        <v>194499675.752303</v>
      </c>
      <c r="AO1741" s="83">
        <v>56.2892590836572</v>
      </c>
      <c r="AP1741" s="83">
        <v>289.40541348429798</v>
      </c>
    </row>
    <row r="1742" spans="1:42" x14ac:dyDescent="0.2">
      <c r="A1742" s="83" t="s">
        <v>443</v>
      </c>
      <c r="B1742" s="83">
        <v>2044</v>
      </c>
      <c r="C1742" s="83" t="s">
        <v>440</v>
      </c>
      <c r="D1742" s="83" t="s">
        <v>297</v>
      </c>
      <c r="E1742" s="83">
        <v>4735.8</v>
      </c>
      <c r="F1742" s="83">
        <v>1504</v>
      </c>
      <c r="G1742" s="83">
        <v>0</v>
      </c>
      <c r="H1742" s="83">
        <v>759.4</v>
      </c>
      <c r="I1742" s="83">
        <v>26.6</v>
      </c>
      <c r="J1742" s="83">
        <v>3480.8672999999999</v>
      </c>
      <c r="K1742" s="83">
        <v>98.7</v>
      </c>
      <c r="L1742" s="83">
        <v>21348.865177191299</v>
      </c>
      <c r="M1742" s="83">
        <v>3650.9072727272701</v>
      </c>
      <c r="N1742" s="83">
        <v>0</v>
      </c>
      <c r="O1742" s="83">
        <v>0</v>
      </c>
      <c r="P1742" s="83">
        <v>595.08197740217997</v>
      </c>
      <c r="Q1742" s="83">
        <v>0</v>
      </c>
      <c r="R1742" s="83">
        <v>1623</v>
      </c>
      <c r="S1742" s="83">
        <v>0</v>
      </c>
      <c r="T1742" s="83">
        <v>683.18</v>
      </c>
      <c r="U1742" s="83">
        <v>2617.9</v>
      </c>
      <c r="V1742" s="83">
        <v>83022.672323675899</v>
      </c>
      <c r="W1742" s="83">
        <v>440296.47168000002</v>
      </c>
      <c r="X1742" s="83">
        <v>0</v>
      </c>
      <c r="Y1742" s="83">
        <v>10313866.736640001</v>
      </c>
      <c r="Z1742" s="83">
        <v>0</v>
      </c>
      <c r="AA1742" s="83">
        <v>5007282.2880922798</v>
      </c>
      <c r="AB1742" s="83">
        <v>124944994.01144101</v>
      </c>
      <c r="AC1742" s="83">
        <v>66523.44</v>
      </c>
      <c r="AD1742" s="83">
        <v>0</v>
      </c>
      <c r="AE1742" s="83">
        <v>2112127.98692832</v>
      </c>
      <c r="AF1742" s="83">
        <v>37826986.547519997</v>
      </c>
      <c r="AG1742" s="83">
        <v>0</v>
      </c>
      <c r="AH1742" s="83">
        <v>9104.1091843027898</v>
      </c>
      <c r="AI1742" s="83">
        <v>42546.157438354399</v>
      </c>
      <c r="AJ1742" s="83">
        <v>0</v>
      </c>
      <c r="AK1742" s="83">
        <v>14288070.9954939</v>
      </c>
      <c r="AL1742" s="83">
        <v>0</v>
      </c>
      <c r="AM1742" s="83">
        <v>0</v>
      </c>
      <c r="AN1742" s="83">
        <v>195134821.41674101</v>
      </c>
      <c r="AO1742" s="83">
        <v>56.327686160897798</v>
      </c>
      <c r="AP1742" s="83">
        <v>288.66035160685601</v>
      </c>
    </row>
    <row r="1743" spans="1:42" x14ac:dyDescent="0.2">
      <c r="A1743" s="83" t="s">
        <v>443</v>
      </c>
      <c r="B1743" s="83">
        <v>2046</v>
      </c>
      <c r="C1743" s="83" t="s">
        <v>440</v>
      </c>
      <c r="D1743" s="83" t="s">
        <v>297</v>
      </c>
      <c r="E1743" s="83">
        <v>3616.1</v>
      </c>
      <c r="F1743" s="83">
        <v>1504</v>
      </c>
      <c r="G1743" s="83">
        <v>0</v>
      </c>
      <c r="H1743" s="83">
        <v>759.4</v>
      </c>
      <c r="I1743" s="83">
        <v>24.6</v>
      </c>
      <c r="J1743" s="83">
        <v>4531.9359000000004</v>
      </c>
      <c r="K1743" s="83">
        <v>93.8</v>
      </c>
      <c r="L1743" s="83">
        <v>26294.474716478599</v>
      </c>
      <c r="M1743" s="83">
        <v>3702.92</v>
      </c>
      <c r="N1743" s="83">
        <v>0</v>
      </c>
      <c r="O1743" s="83">
        <v>0</v>
      </c>
      <c r="P1743" s="83">
        <v>5409.5075544466499</v>
      </c>
      <c r="Q1743" s="83">
        <v>0</v>
      </c>
      <c r="R1743" s="83">
        <v>1623</v>
      </c>
      <c r="S1743" s="83">
        <v>0</v>
      </c>
      <c r="T1743" s="83">
        <v>683.18</v>
      </c>
      <c r="U1743" s="83">
        <v>2617.9</v>
      </c>
      <c r="V1743" s="83">
        <v>534564.73029606696</v>
      </c>
      <c r="W1743" s="83">
        <v>417869.72831999999</v>
      </c>
      <c r="X1743" s="83">
        <v>0</v>
      </c>
      <c r="Y1743" s="83">
        <v>10666555.699200001</v>
      </c>
      <c r="Z1743" s="83">
        <v>0</v>
      </c>
      <c r="AA1743" s="83">
        <v>5078618.6405583201</v>
      </c>
      <c r="AB1743" s="83">
        <v>148654265.52480701</v>
      </c>
      <c r="AC1743" s="83">
        <v>66523.44</v>
      </c>
      <c r="AD1743" s="83">
        <v>0</v>
      </c>
      <c r="AE1743" s="83">
        <v>2112127.98692832</v>
      </c>
      <c r="AF1743" s="83">
        <v>28883433.855840001</v>
      </c>
      <c r="AG1743" s="83">
        <v>0</v>
      </c>
      <c r="AH1743" s="83">
        <v>79391.389368534001</v>
      </c>
      <c r="AI1743" s="83">
        <v>47109.727735358298</v>
      </c>
      <c r="AJ1743" s="83">
        <v>0</v>
      </c>
      <c r="AK1743" s="83">
        <v>18449182.589276701</v>
      </c>
      <c r="AL1743" s="83">
        <v>0</v>
      </c>
      <c r="AM1743" s="83">
        <v>0</v>
      </c>
      <c r="AN1743" s="83">
        <v>214989643.31233001</v>
      </c>
      <c r="AO1743" s="83">
        <v>64.791146192259205</v>
      </c>
      <c r="AP1743" s="83">
        <v>301.36868545864002</v>
      </c>
    </row>
    <row r="1744" spans="1:42" x14ac:dyDescent="0.2">
      <c r="A1744" s="83" t="s">
        <v>443</v>
      </c>
      <c r="B1744" s="83">
        <v>2048</v>
      </c>
      <c r="C1744" s="83" t="s">
        <v>440</v>
      </c>
      <c r="D1744" s="83" t="s">
        <v>297</v>
      </c>
      <c r="E1744" s="83">
        <v>3616.1</v>
      </c>
      <c r="F1744" s="83">
        <v>0</v>
      </c>
      <c r="G1744" s="83">
        <v>0</v>
      </c>
      <c r="H1744" s="83">
        <v>645.4</v>
      </c>
      <c r="I1744" s="83">
        <v>21.6</v>
      </c>
      <c r="J1744" s="83">
        <v>6707.5290000000005</v>
      </c>
      <c r="K1744" s="83">
        <v>87.8</v>
      </c>
      <c r="L1744" s="83">
        <v>27236.723684219902</v>
      </c>
      <c r="M1744" s="83">
        <v>3740.3127272727202</v>
      </c>
      <c r="N1744" s="83">
        <v>0</v>
      </c>
      <c r="O1744" s="83">
        <v>0</v>
      </c>
      <c r="P1744" s="83">
        <v>6328.16688900593</v>
      </c>
      <c r="Q1744" s="83">
        <v>0</v>
      </c>
      <c r="R1744" s="83">
        <v>1623</v>
      </c>
      <c r="S1744" s="83">
        <v>0</v>
      </c>
      <c r="T1744" s="83">
        <v>683.18</v>
      </c>
      <c r="U1744" s="83">
        <v>2617.9</v>
      </c>
      <c r="V1744" s="83">
        <v>1158246.6957787699</v>
      </c>
      <c r="W1744" s="83">
        <v>390408.40992000001</v>
      </c>
      <c r="X1744" s="83">
        <v>0</v>
      </c>
      <c r="Y1744" s="83">
        <v>0</v>
      </c>
      <c r="Z1744" s="83">
        <v>0</v>
      </c>
      <c r="AA1744" s="83">
        <v>5129903.4108878402</v>
      </c>
      <c r="AB1744" s="83">
        <v>153692637.637876</v>
      </c>
      <c r="AC1744" s="83">
        <v>56537.04</v>
      </c>
      <c r="AD1744" s="83">
        <v>0</v>
      </c>
      <c r="AE1744" s="83">
        <v>2112127.98692832</v>
      </c>
      <c r="AF1744" s="83">
        <v>28883433.855840001</v>
      </c>
      <c r="AG1744" s="83">
        <v>0</v>
      </c>
      <c r="AH1744" s="83">
        <v>101519.03859840101</v>
      </c>
      <c r="AI1744" s="83">
        <v>41651.618914407001</v>
      </c>
      <c r="AJ1744" s="83">
        <v>0</v>
      </c>
      <c r="AK1744" s="83">
        <v>26907265.134850498</v>
      </c>
      <c r="AL1744" s="83">
        <v>0</v>
      </c>
      <c r="AM1744" s="83">
        <v>0</v>
      </c>
      <c r="AN1744" s="83">
        <v>218473730.82959399</v>
      </c>
      <c r="AO1744" s="83">
        <v>55.5595757890827</v>
      </c>
      <c r="AP1744" s="83">
        <v>254.30780889816899</v>
      </c>
    </row>
    <row r="1745" spans="1:42" x14ac:dyDescent="0.2">
      <c r="A1745" s="83" t="s">
        <v>443</v>
      </c>
      <c r="B1745" s="83">
        <v>2050</v>
      </c>
      <c r="C1745" s="83" t="s">
        <v>440</v>
      </c>
      <c r="D1745" s="83" t="s">
        <v>297</v>
      </c>
      <c r="E1745" s="83">
        <v>2494</v>
      </c>
      <c r="F1745" s="83">
        <v>0</v>
      </c>
      <c r="G1745" s="83">
        <v>0</v>
      </c>
      <c r="H1745" s="83">
        <v>3504.1541060088098</v>
      </c>
      <c r="I1745" s="83">
        <v>17.923881363579</v>
      </c>
      <c r="J1745" s="83">
        <v>6469.4290000000001</v>
      </c>
      <c r="K1745" s="83">
        <v>87.8</v>
      </c>
      <c r="L1745" s="83">
        <v>30513.625118252901</v>
      </c>
      <c r="M1745" s="83">
        <v>3783.98727272727</v>
      </c>
      <c r="N1745" s="83">
        <v>0</v>
      </c>
      <c r="O1745" s="83">
        <v>0</v>
      </c>
      <c r="P1745" s="83">
        <v>6323.31355806187</v>
      </c>
      <c r="Q1745" s="83">
        <v>0</v>
      </c>
      <c r="R1745" s="83">
        <v>1623</v>
      </c>
      <c r="S1745" s="83">
        <v>0</v>
      </c>
      <c r="T1745" s="83">
        <v>683.18</v>
      </c>
      <c r="U1745" s="83">
        <v>1372.9</v>
      </c>
      <c r="V1745" s="83">
        <v>35927.671104724199</v>
      </c>
      <c r="W1745" s="83">
        <v>390408.40992000001</v>
      </c>
      <c r="X1745" s="83">
        <v>0</v>
      </c>
      <c r="Y1745" s="83">
        <v>0</v>
      </c>
      <c r="Z1745" s="83">
        <v>0</v>
      </c>
      <c r="AA1745" s="83">
        <v>5189803.8031899603</v>
      </c>
      <c r="AB1745" s="83">
        <v>177537691.20743999</v>
      </c>
      <c r="AC1745" s="83">
        <v>306963.89968637098</v>
      </c>
      <c r="AD1745" s="83">
        <v>0</v>
      </c>
      <c r="AE1745" s="83">
        <v>2112127.98692832</v>
      </c>
      <c r="AF1745" s="83">
        <v>19920711.273600001</v>
      </c>
      <c r="AG1745" s="83">
        <v>0</v>
      </c>
      <c r="AH1745" s="83">
        <v>926.959370455515</v>
      </c>
      <c r="AI1745" s="83">
        <v>36248.357626548597</v>
      </c>
      <c r="AJ1745" s="83">
        <v>0</v>
      </c>
      <c r="AK1745" s="83">
        <v>26007442.533369299</v>
      </c>
      <c r="AL1745" s="83">
        <v>0</v>
      </c>
      <c r="AM1745" s="83">
        <v>0</v>
      </c>
      <c r="AN1745" s="83">
        <v>231538252.102236</v>
      </c>
      <c r="AO1745" s="83">
        <v>64.173996601201395</v>
      </c>
      <c r="AP1745" s="83">
        <v>277.163691176459</v>
      </c>
    </row>
    <row r="1746" spans="1:42" x14ac:dyDescent="0.2">
      <c r="A1746" s="83" t="s">
        <v>444</v>
      </c>
      <c r="B1746" s="83">
        <v>2020</v>
      </c>
      <c r="C1746" s="83" t="s">
        <v>442</v>
      </c>
      <c r="D1746" s="83" t="s">
        <v>297</v>
      </c>
      <c r="E1746" s="83">
        <v>1725.8</v>
      </c>
      <c r="F1746" s="83">
        <v>3969</v>
      </c>
      <c r="G1746" s="83">
        <v>0</v>
      </c>
      <c r="H1746" s="83">
        <v>1605.6</v>
      </c>
      <c r="I1746" s="83">
        <v>7834.7449562436104</v>
      </c>
      <c r="J1746" s="83">
        <v>0</v>
      </c>
      <c r="K1746" s="83">
        <v>128.80000000000001</v>
      </c>
      <c r="L1746" s="83">
        <v>2824.6</v>
      </c>
      <c r="M1746" s="83">
        <v>884.75181818181795</v>
      </c>
      <c r="N1746" s="83">
        <v>0</v>
      </c>
      <c r="O1746" s="83">
        <v>0</v>
      </c>
      <c r="P1746" s="83">
        <v>377.49153448616403</v>
      </c>
      <c r="Q1746" s="83">
        <v>0</v>
      </c>
      <c r="R1746" s="83">
        <v>0</v>
      </c>
      <c r="S1746" s="83">
        <v>0</v>
      </c>
      <c r="T1746" s="83">
        <v>572.48</v>
      </c>
      <c r="U1746" s="83">
        <v>2285.9</v>
      </c>
      <c r="V1746" s="83">
        <v>839432.87981994997</v>
      </c>
      <c r="W1746" s="83">
        <v>559111.01124000002</v>
      </c>
      <c r="X1746" s="83">
        <v>0</v>
      </c>
      <c r="Y1746" s="83">
        <v>0</v>
      </c>
      <c r="Z1746" s="83">
        <v>0</v>
      </c>
      <c r="AA1746" s="83">
        <v>1270979.2021709401</v>
      </c>
      <c r="AB1746" s="83">
        <v>19442024.161600001</v>
      </c>
      <c r="AC1746" s="83">
        <v>140650.56</v>
      </c>
      <c r="AD1746" s="83">
        <v>0</v>
      </c>
      <c r="AE1746" s="83">
        <v>1811469.7026048</v>
      </c>
      <c r="AF1746" s="83">
        <v>13784748.80352</v>
      </c>
      <c r="AG1746" s="83">
        <v>0</v>
      </c>
      <c r="AH1746" s="83">
        <v>0</v>
      </c>
      <c r="AI1746" s="83">
        <v>15599205.366851499</v>
      </c>
      <c r="AJ1746" s="83">
        <v>0</v>
      </c>
      <c r="AK1746" s="83">
        <v>0</v>
      </c>
      <c r="AL1746" s="83">
        <v>0</v>
      </c>
      <c r="AM1746" s="83">
        <v>0</v>
      </c>
      <c r="AN1746" s="83">
        <v>53447621.687807202</v>
      </c>
      <c r="AO1746" s="83">
        <v>7.0665385506129601</v>
      </c>
      <c r="AP1746" s="83">
        <v>132.214274975401</v>
      </c>
    </row>
    <row r="1747" spans="1:42" x14ac:dyDescent="0.2">
      <c r="A1747" s="83" t="s">
        <v>444</v>
      </c>
      <c r="B1747" s="83">
        <v>2022</v>
      </c>
      <c r="C1747" s="83" t="s">
        <v>442</v>
      </c>
      <c r="D1747" s="83" t="s">
        <v>297</v>
      </c>
      <c r="E1747" s="83">
        <v>1725.8</v>
      </c>
      <c r="F1747" s="83">
        <v>3969</v>
      </c>
      <c r="G1747" s="83">
        <v>0</v>
      </c>
      <c r="H1747" s="83">
        <v>1605.6</v>
      </c>
      <c r="I1747" s="83">
        <v>7871.4449562436102</v>
      </c>
      <c r="J1747" s="83">
        <v>0</v>
      </c>
      <c r="K1747" s="83">
        <v>128.80000000000001</v>
      </c>
      <c r="L1747" s="83">
        <v>3832.6</v>
      </c>
      <c r="M1747" s="83">
        <v>946.45909090909095</v>
      </c>
      <c r="N1747" s="83">
        <v>0</v>
      </c>
      <c r="O1747" s="83">
        <v>0</v>
      </c>
      <c r="P1747" s="83">
        <v>377.49153448616403</v>
      </c>
      <c r="Q1747" s="83">
        <v>0</v>
      </c>
      <c r="R1747" s="83">
        <v>0</v>
      </c>
      <c r="S1747" s="83">
        <v>0</v>
      </c>
      <c r="T1747" s="83">
        <v>572.48</v>
      </c>
      <c r="U1747" s="83">
        <v>2117.9</v>
      </c>
      <c r="V1747" s="83">
        <v>272173.59866904898</v>
      </c>
      <c r="W1747" s="83">
        <v>559111.01124000002</v>
      </c>
      <c r="X1747" s="83">
        <v>0</v>
      </c>
      <c r="Y1747" s="83">
        <v>535132.89517962094</v>
      </c>
      <c r="Z1747" s="83">
        <v>0</v>
      </c>
      <c r="AA1747" s="83">
        <v>1359624.0160580999</v>
      </c>
      <c r="AB1747" s="83">
        <v>26991839.329599999</v>
      </c>
      <c r="AC1747" s="83">
        <v>140650.56</v>
      </c>
      <c r="AD1747" s="83">
        <v>0</v>
      </c>
      <c r="AE1747" s="83">
        <v>1811469.7026048</v>
      </c>
      <c r="AF1747" s="83">
        <v>13784748.80352</v>
      </c>
      <c r="AG1747" s="83">
        <v>0</v>
      </c>
      <c r="AH1747" s="83">
        <v>0</v>
      </c>
      <c r="AI1747" s="83">
        <v>16229799.9787356</v>
      </c>
      <c r="AJ1747" s="83">
        <v>0</v>
      </c>
      <c r="AK1747" s="83">
        <v>0</v>
      </c>
      <c r="AL1747" s="83">
        <v>0</v>
      </c>
      <c r="AM1747" s="83">
        <v>0</v>
      </c>
      <c r="AN1747" s="83">
        <v>61684549.895607203</v>
      </c>
      <c r="AO1747" s="83">
        <v>10.327083267017001</v>
      </c>
      <c r="AP1747" s="83">
        <v>167.41766430158199</v>
      </c>
    </row>
    <row r="1748" spans="1:42" x14ac:dyDescent="0.2">
      <c r="A1748" s="83" t="s">
        <v>444</v>
      </c>
      <c r="B1748" s="83">
        <v>2024</v>
      </c>
      <c r="C1748" s="83" t="s">
        <v>442</v>
      </c>
      <c r="D1748" s="83" t="s">
        <v>297</v>
      </c>
      <c r="E1748" s="83">
        <v>1725.8</v>
      </c>
      <c r="F1748" s="83">
        <v>3969</v>
      </c>
      <c r="G1748" s="83">
        <v>0</v>
      </c>
      <c r="H1748" s="83">
        <v>1605.6</v>
      </c>
      <c r="I1748" s="83">
        <v>7871.4449562436102</v>
      </c>
      <c r="J1748" s="83">
        <v>0</v>
      </c>
      <c r="K1748" s="83">
        <v>128.80000000000001</v>
      </c>
      <c r="L1748" s="83">
        <v>3832.6</v>
      </c>
      <c r="M1748" s="83">
        <v>1007.94909090908</v>
      </c>
      <c r="N1748" s="83">
        <v>368</v>
      </c>
      <c r="O1748" s="83">
        <v>0</v>
      </c>
      <c r="P1748" s="83">
        <v>410.608929065756</v>
      </c>
      <c r="Q1748" s="83">
        <v>0</v>
      </c>
      <c r="R1748" s="83">
        <v>0</v>
      </c>
      <c r="S1748" s="83">
        <v>0</v>
      </c>
      <c r="T1748" s="83">
        <v>572.48</v>
      </c>
      <c r="U1748" s="83">
        <v>1739.7</v>
      </c>
      <c r="V1748" s="83">
        <v>330502.39927672502</v>
      </c>
      <c r="W1748" s="83">
        <v>558125.77085538395</v>
      </c>
      <c r="X1748" s="83">
        <v>0</v>
      </c>
      <c r="Y1748" s="83">
        <v>1487951.8080971099</v>
      </c>
      <c r="Z1748" s="83">
        <v>0</v>
      </c>
      <c r="AA1748" s="83">
        <v>1447956.7095156801</v>
      </c>
      <c r="AB1748" s="83">
        <v>26991839.329599999</v>
      </c>
      <c r="AC1748" s="83">
        <v>140650.56</v>
      </c>
      <c r="AD1748" s="83">
        <v>0</v>
      </c>
      <c r="AE1748" s="83">
        <v>1811469.7026048</v>
      </c>
      <c r="AF1748" s="83">
        <v>13784748.80352</v>
      </c>
      <c r="AG1748" s="83">
        <v>0</v>
      </c>
      <c r="AH1748" s="83">
        <v>0</v>
      </c>
      <c r="AI1748" s="83">
        <v>16023791.241785301</v>
      </c>
      <c r="AJ1748" s="83">
        <v>1144499.5765289699</v>
      </c>
      <c r="AK1748" s="83">
        <v>0</v>
      </c>
      <c r="AL1748" s="83">
        <v>0</v>
      </c>
      <c r="AM1748" s="83">
        <v>0</v>
      </c>
      <c r="AN1748" s="83">
        <v>63721535.901784003</v>
      </c>
      <c r="AO1748" s="83">
        <v>11.325015617892699</v>
      </c>
      <c r="AP1748" s="83">
        <v>177.72665799123601</v>
      </c>
    </row>
    <row r="1749" spans="1:42" x14ac:dyDescent="0.2">
      <c r="A1749" s="83" t="s">
        <v>444</v>
      </c>
      <c r="B1749" s="83">
        <v>2026</v>
      </c>
      <c r="C1749" s="83" t="s">
        <v>442</v>
      </c>
      <c r="D1749" s="83" t="s">
        <v>297</v>
      </c>
      <c r="E1749" s="83">
        <v>1725.8</v>
      </c>
      <c r="F1749" s="83">
        <v>3450</v>
      </c>
      <c r="G1749" s="83">
        <v>0</v>
      </c>
      <c r="H1749" s="83">
        <v>1605.6</v>
      </c>
      <c r="I1749" s="83">
        <v>8205.5557021605491</v>
      </c>
      <c r="J1749" s="83">
        <v>0</v>
      </c>
      <c r="K1749" s="83">
        <v>128.80000000000001</v>
      </c>
      <c r="L1749" s="83">
        <v>3832.6</v>
      </c>
      <c r="M1749" s="83">
        <v>1141.1281818181801</v>
      </c>
      <c r="N1749" s="83">
        <v>769.98720000000003</v>
      </c>
      <c r="O1749" s="83">
        <v>0</v>
      </c>
      <c r="P1749" s="83">
        <v>453.70490598861397</v>
      </c>
      <c r="Q1749" s="83">
        <v>0</v>
      </c>
      <c r="R1749" s="83">
        <v>0</v>
      </c>
      <c r="S1749" s="83">
        <v>0</v>
      </c>
      <c r="T1749" s="83">
        <v>625.48</v>
      </c>
      <c r="U1749" s="83">
        <v>1739.7</v>
      </c>
      <c r="V1749" s="83">
        <v>392536.84905213601</v>
      </c>
      <c r="W1749" s="83">
        <v>564838.16159999999</v>
      </c>
      <c r="X1749" s="83">
        <v>0</v>
      </c>
      <c r="Y1749" s="83">
        <v>1617339.46574626</v>
      </c>
      <c r="Z1749" s="83">
        <v>0</v>
      </c>
      <c r="AA1749" s="83">
        <v>1639273.4734160199</v>
      </c>
      <c r="AB1749" s="83">
        <v>26991839.329599999</v>
      </c>
      <c r="AC1749" s="83">
        <v>140650.56</v>
      </c>
      <c r="AD1749" s="83">
        <v>0</v>
      </c>
      <c r="AE1749" s="83">
        <v>1979174.9398848</v>
      </c>
      <c r="AF1749" s="83">
        <v>13784748.80352</v>
      </c>
      <c r="AG1749" s="83">
        <v>0</v>
      </c>
      <c r="AH1749" s="83">
        <v>0</v>
      </c>
      <c r="AI1749" s="83">
        <v>16394076.037164399</v>
      </c>
      <c r="AJ1749" s="83">
        <v>3036805.9913146002</v>
      </c>
      <c r="AK1749" s="83">
        <v>0</v>
      </c>
      <c r="AL1749" s="83">
        <v>0</v>
      </c>
      <c r="AM1749" s="83">
        <v>0</v>
      </c>
      <c r="AN1749" s="83">
        <v>66541283.611298203</v>
      </c>
      <c r="AO1749" s="83">
        <v>11.453093246066301</v>
      </c>
      <c r="AP1749" s="83">
        <v>172.12011287563499</v>
      </c>
    </row>
    <row r="1750" spans="1:42" x14ac:dyDescent="0.2">
      <c r="A1750" s="83" t="s">
        <v>444</v>
      </c>
      <c r="B1750" s="83">
        <v>2028</v>
      </c>
      <c r="C1750" s="83" t="s">
        <v>442</v>
      </c>
      <c r="D1750" s="83" t="s">
        <v>297</v>
      </c>
      <c r="E1750" s="83">
        <v>1725.8</v>
      </c>
      <c r="F1750" s="83">
        <v>3450</v>
      </c>
      <c r="G1750" s="83">
        <v>0</v>
      </c>
      <c r="H1750" s="83">
        <v>1605.6</v>
      </c>
      <c r="I1750" s="83">
        <v>8205.5557021605491</v>
      </c>
      <c r="J1750" s="83">
        <v>0</v>
      </c>
      <c r="K1750" s="83">
        <v>128.80000000000001</v>
      </c>
      <c r="L1750" s="83">
        <v>3832.6</v>
      </c>
      <c r="M1750" s="83">
        <v>1338.36</v>
      </c>
      <c r="N1750" s="83">
        <v>1174.1451308799999</v>
      </c>
      <c r="O1750" s="83">
        <v>0</v>
      </c>
      <c r="P1750" s="83">
        <v>455.45075195724502</v>
      </c>
      <c r="Q1750" s="83">
        <v>0</v>
      </c>
      <c r="R1750" s="83">
        <v>0</v>
      </c>
      <c r="S1750" s="83">
        <v>0</v>
      </c>
      <c r="T1750" s="83">
        <v>625.48</v>
      </c>
      <c r="U1750" s="83">
        <v>1727.3</v>
      </c>
      <c r="V1750" s="83">
        <v>337424.03181654401</v>
      </c>
      <c r="W1750" s="83">
        <v>564838.16159999999</v>
      </c>
      <c r="X1750" s="83">
        <v>0</v>
      </c>
      <c r="Y1750" s="83">
        <v>1529868</v>
      </c>
      <c r="Z1750" s="83">
        <v>0</v>
      </c>
      <c r="AA1750" s="83">
        <v>1922604.38471112</v>
      </c>
      <c r="AB1750" s="83">
        <v>24914856.906949401</v>
      </c>
      <c r="AC1750" s="83">
        <v>140650.56</v>
      </c>
      <c r="AD1750" s="83">
        <v>0</v>
      </c>
      <c r="AE1750" s="83">
        <v>1979174.9398848</v>
      </c>
      <c r="AF1750" s="83">
        <v>13784748.80352</v>
      </c>
      <c r="AG1750" s="83">
        <v>0</v>
      </c>
      <c r="AH1750" s="83">
        <v>0</v>
      </c>
      <c r="AI1750" s="83">
        <v>16312217.9313205</v>
      </c>
      <c r="AJ1750" s="83">
        <v>4667399.9843458701</v>
      </c>
      <c r="AK1750" s="83">
        <v>0</v>
      </c>
      <c r="AL1750" s="83">
        <v>0</v>
      </c>
      <c r="AM1750" s="83">
        <v>0</v>
      </c>
      <c r="AN1750" s="83">
        <v>66153783.704148203</v>
      </c>
      <c r="AO1750" s="83">
        <v>10.618652919122599</v>
      </c>
      <c r="AP1750" s="83">
        <v>160.51467239744201</v>
      </c>
    </row>
    <row r="1751" spans="1:42" x14ac:dyDescent="0.2">
      <c r="A1751" s="83" t="s">
        <v>444</v>
      </c>
      <c r="B1751" s="83">
        <v>2030</v>
      </c>
      <c r="C1751" s="83" t="s">
        <v>442</v>
      </c>
      <c r="D1751" s="83" t="s">
        <v>297</v>
      </c>
      <c r="E1751" s="83">
        <v>1725.8</v>
      </c>
      <c r="F1751" s="83">
        <v>3450</v>
      </c>
      <c r="G1751" s="83">
        <v>0</v>
      </c>
      <c r="H1751" s="83">
        <v>1605.6</v>
      </c>
      <c r="I1751" s="83">
        <v>8205.5557021605491</v>
      </c>
      <c r="J1751" s="83">
        <v>0</v>
      </c>
      <c r="K1751" s="83">
        <v>128.80000000000001</v>
      </c>
      <c r="L1751" s="83">
        <v>3832.6</v>
      </c>
      <c r="M1751" s="83">
        <v>1438.9172727272601</v>
      </c>
      <c r="N1751" s="83">
        <v>1580.4487145867499</v>
      </c>
      <c r="O1751" s="83">
        <v>0</v>
      </c>
      <c r="P1751" s="83">
        <v>458.30729963752401</v>
      </c>
      <c r="Q1751" s="83">
        <v>0</v>
      </c>
      <c r="R1751" s="83">
        <v>0</v>
      </c>
      <c r="S1751" s="83">
        <v>0</v>
      </c>
      <c r="T1751" s="83">
        <v>625.48</v>
      </c>
      <c r="U1751" s="83">
        <v>1727.3</v>
      </c>
      <c r="V1751" s="83">
        <v>324658.40304840897</v>
      </c>
      <c r="W1751" s="83">
        <v>560003.04264</v>
      </c>
      <c r="X1751" s="83">
        <v>0</v>
      </c>
      <c r="Y1751" s="83">
        <v>0</v>
      </c>
      <c r="Z1751" s="83">
        <v>0</v>
      </c>
      <c r="AA1751" s="83">
        <v>2067058.6821049801</v>
      </c>
      <c r="AB1751" s="83">
        <v>23749625.201764099</v>
      </c>
      <c r="AC1751" s="83">
        <v>140650.56</v>
      </c>
      <c r="AD1751" s="83">
        <v>0</v>
      </c>
      <c r="AE1751" s="83">
        <v>1979174.9398848</v>
      </c>
      <c r="AF1751" s="83">
        <v>13784748.80352</v>
      </c>
      <c r="AG1751" s="83">
        <v>0</v>
      </c>
      <c r="AH1751" s="83">
        <v>0</v>
      </c>
      <c r="AI1751" s="83">
        <v>16084511.217927299</v>
      </c>
      <c r="AJ1751" s="83">
        <v>6303312.2612572201</v>
      </c>
      <c r="AK1751" s="83">
        <v>0</v>
      </c>
      <c r="AL1751" s="83">
        <v>0</v>
      </c>
      <c r="AM1751" s="83">
        <v>0</v>
      </c>
      <c r="AN1751" s="83">
        <v>64993743.112146802</v>
      </c>
      <c r="AO1751" s="83">
        <v>8.6081587990957207</v>
      </c>
      <c r="AP1751" s="83">
        <v>132.44596151728501</v>
      </c>
    </row>
    <row r="1752" spans="1:42" x14ac:dyDescent="0.2">
      <c r="A1752" s="83" t="s">
        <v>444</v>
      </c>
      <c r="B1752" s="83">
        <v>2032</v>
      </c>
      <c r="C1752" s="83" t="s">
        <v>442</v>
      </c>
      <c r="D1752" s="83" t="s">
        <v>297</v>
      </c>
      <c r="E1752" s="83">
        <v>1725.8</v>
      </c>
      <c r="F1752" s="83">
        <v>3450</v>
      </c>
      <c r="G1752" s="83">
        <v>0</v>
      </c>
      <c r="H1752" s="83">
        <v>1605.6</v>
      </c>
      <c r="I1752" s="83">
        <v>8205.5557021605491</v>
      </c>
      <c r="J1752" s="83">
        <v>0</v>
      </c>
      <c r="K1752" s="83">
        <v>128.80000000000001</v>
      </c>
      <c r="L1752" s="83">
        <v>3832.6</v>
      </c>
      <c r="M1752" s="83">
        <v>1521.97545454545</v>
      </c>
      <c r="N1752" s="83">
        <v>1588.9061389255201</v>
      </c>
      <c r="O1752" s="83">
        <v>0</v>
      </c>
      <c r="P1752" s="83">
        <v>460.48326630171499</v>
      </c>
      <c r="Q1752" s="83">
        <v>0</v>
      </c>
      <c r="R1752" s="83">
        <v>0</v>
      </c>
      <c r="S1752" s="83">
        <v>0</v>
      </c>
      <c r="T1752" s="83">
        <v>625.48</v>
      </c>
      <c r="U1752" s="83">
        <v>1601.3</v>
      </c>
      <c r="V1752" s="83">
        <v>340452.68912177801</v>
      </c>
      <c r="W1752" s="83">
        <v>556549.38624000002</v>
      </c>
      <c r="X1752" s="83">
        <v>0</v>
      </c>
      <c r="Y1752" s="83">
        <v>0</v>
      </c>
      <c r="Z1752" s="83">
        <v>0</v>
      </c>
      <c r="AA1752" s="83">
        <v>2186374.8784570601</v>
      </c>
      <c r="AB1752" s="83">
        <v>22739435.860466801</v>
      </c>
      <c r="AC1752" s="83">
        <v>140650.56</v>
      </c>
      <c r="AD1752" s="83">
        <v>0</v>
      </c>
      <c r="AE1752" s="83">
        <v>1979174.9398848</v>
      </c>
      <c r="AF1752" s="83">
        <v>13784748.80352</v>
      </c>
      <c r="AG1752" s="83">
        <v>0</v>
      </c>
      <c r="AH1752" s="83">
        <v>0</v>
      </c>
      <c r="AI1752" s="83">
        <v>15860160.251919599</v>
      </c>
      <c r="AJ1752" s="83">
        <v>6357661.2295122501</v>
      </c>
      <c r="AK1752" s="83">
        <v>0</v>
      </c>
      <c r="AL1752" s="83">
        <v>0</v>
      </c>
      <c r="AM1752" s="83">
        <v>0</v>
      </c>
      <c r="AN1752" s="83">
        <v>63945208.599122301</v>
      </c>
      <c r="AO1752" s="83">
        <v>8.2464099959771495</v>
      </c>
      <c r="AP1752" s="83">
        <v>128.960561340483</v>
      </c>
    </row>
    <row r="1753" spans="1:42" x14ac:dyDescent="0.2">
      <c r="A1753" s="83" t="s">
        <v>444</v>
      </c>
      <c r="B1753" s="83">
        <v>2034</v>
      </c>
      <c r="C1753" s="83" t="s">
        <v>442</v>
      </c>
      <c r="D1753" s="83" t="s">
        <v>297</v>
      </c>
      <c r="E1753" s="83">
        <v>1725.8</v>
      </c>
      <c r="F1753" s="83">
        <v>3450</v>
      </c>
      <c r="G1753" s="83">
        <v>0</v>
      </c>
      <c r="H1753" s="83">
        <v>1605.6</v>
      </c>
      <c r="I1753" s="83">
        <v>8205.5557021605491</v>
      </c>
      <c r="J1753" s="83">
        <v>0</v>
      </c>
      <c r="K1753" s="83">
        <v>71.8</v>
      </c>
      <c r="L1753" s="83">
        <v>3832.6</v>
      </c>
      <c r="M1753" s="83">
        <v>1589.1245454545499</v>
      </c>
      <c r="N1753" s="83">
        <v>1597.3688175626301</v>
      </c>
      <c r="O1753" s="83">
        <v>0</v>
      </c>
      <c r="P1753" s="83">
        <v>463.03100049250702</v>
      </c>
      <c r="Q1753" s="83">
        <v>0</v>
      </c>
      <c r="R1753" s="83">
        <v>0</v>
      </c>
      <c r="S1753" s="83">
        <v>0</v>
      </c>
      <c r="T1753" s="83">
        <v>625.48</v>
      </c>
      <c r="U1753" s="83">
        <v>1601.3</v>
      </c>
      <c r="V1753" s="83">
        <v>257499.29904361599</v>
      </c>
      <c r="W1753" s="83">
        <v>297412.76783999999</v>
      </c>
      <c r="X1753" s="83">
        <v>0</v>
      </c>
      <c r="Y1753" s="83">
        <v>0</v>
      </c>
      <c r="Z1753" s="83">
        <v>0</v>
      </c>
      <c r="AA1753" s="83">
        <v>2282837.0684591401</v>
      </c>
      <c r="AB1753" s="83">
        <v>22992741.145805702</v>
      </c>
      <c r="AC1753" s="83">
        <v>140650.56</v>
      </c>
      <c r="AD1753" s="83">
        <v>0</v>
      </c>
      <c r="AE1753" s="83">
        <v>1979174.9398848</v>
      </c>
      <c r="AF1753" s="83">
        <v>13784748.80352</v>
      </c>
      <c r="AG1753" s="83">
        <v>0</v>
      </c>
      <c r="AH1753" s="83">
        <v>0</v>
      </c>
      <c r="AI1753" s="83">
        <v>15637737.690638</v>
      </c>
      <c r="AJ1753" s="83">
        <v>6359325.2703943504</v>
      </c>
      <c r="AK1753" s="83">
        <v>0</v>
      </c>
      <c r="AL1753" s="83">
        <v>0</v>
      </c>
      <c r="AM1753" s="83">
        <v>0</v>
      </c>
      <c r="AN1753" s="83">
        <v>63732127.545585603</v>
      </c>
      <c r="AO1753" s="83">
        <v>8.3371186186569997</v>
      </c>
      <c r="AP1753" s="83">
        <v>130.81500555106501</v>
      </c>
    </row>
    <row r="1754" spans="1:42" x14ac:dyDescent="0.2">
      <c r="A1754" s="83" t="s">
        <v>444</v>
      </c>
      <c r="B1754" s="83">
        <v>2036</v>
      </c>
      <c r="C1754" s="83" t="s">
        <v>442</v>
      </c>
      <c r="D1754" s="83" t="s">
        <v>297</v>
      </c>
      <c r="E1754" s="83">
        <v>853.8</v>
      </c>
      <c r="F1754" s="83">
        <v>3450</v>
      </c>
      <c r="G1754" s="83">
        <v>0</v>
      </c>
      <c r="H1754" s="83">
        <v>1605.6</v>
      </c>
      <c r="I1754" s="83">
        <v>8205.5557021605491</v>
      </c>
      <c r="J1754" s="83">
        <v>0</v>
      </c>
      <c r="K1754" s="83">
        <v>71.8</v>
      </c>
      <c r="L1754" s="83">
        <v>3832.6</v>
      </c>
      <c r="M1754" s="83">
        <v>1646.8627272727299</v>
      </c>
      <c r="N1754" s="83">
        <v>1605.799764306</v>
      </c>
      <c r="O1754" s="83">
        <v>0</v>
      </c>
      <c r="P1754" s="83">
        <v>88.361678454647205</v>
      </c>
      <c r="Q1754" s="83">
        <v>0</v>
      </c>
      <c r="R1754" s="83">
        <v>0</v>
      </c>
      <c r="S1754" s="83">
        <v>0</v>
      </c>
      <c r="T1754" s="83">
        <v>625.48</v>
      </c>
      <c r="U1754" s="83">
        <v>1601.3</v>
      </c>
      <c r="V1754" s="83">
        <v>62285.848809055104</v>
      </c>
      <c r="W1754" s="83">
        <v>297412.76783999999</v>
      </c>
      <c r="X1754" s="83">
        <v>0</v>
      </c>
      <c r="Y1754" s="83">
        <v>0</v>
      </c>
      <c r="Z1754" s="83">
        <v>0</v>
      </c>
      <c r="AA1754" s="83">
        <v>2365780.1342477798</v>
      </c>
      <c r="AB1754" s="83">
        <v>23706745.249443501</v>
      </c>
      <c r="AC1754" s="83">
        <v>140650.56</v>
      </c>
      <c r="AD1754" s="83">
        <v>0</v>
      </c>
      <c r="AE1754" s="83">
        <v>1979174.9398848</v>
      </c>
      <c r="AF1754" s="83">
        <v>6819688.5667199995</v>
      </c>
      <c r="AG1754" s="83">
        <v>0</v>
      </c>
      <c r="AH1754" s="83">
        <v>0</v>
      </c>
      <c r="AI1754" s="83">
        <v>15420255.935906</v>
      </c>
      <c r="AJ1754" s="83">
        <v>6360299.0416721897</v>
      </c>
      <c r="AK1754" s="83">
        <v>0</v>
      </c>
      <c r="AL1754" s="83">
        <v>0</v>
      </c>
      <c r="AM1754" s="83">
        <v>0</v>
      </c>
      <c r="AN1754" s="83">
        <v>57152293.044523403</v>
      </c>
      <c r="AO1754" s="83">
        <v>8.5928034881697499</v>
      </c>
      <c r="AP1754" s="83">
        <v>150.349234132665</v>
      </c>
    </row>
    <row r="1755" spans="1:42" x14ac:dyDescent="0.2">
      <c r="A1755" s="83" t="s">
        <v>444</v>
      </c>
      <c r="B1755" s="83">
        <v>2038</v>
      </c>
      <c r="C1755" s="83" t="s">
        <v>442</v>
      </c>
      <c r="D1755" s="83" t="s">
        <v>297</v>
      </c>
      <c r="E1755" s="83">
        <v>0</v>
      </c>
      <c r="F1755" s="83">
        <v>3450</v>
      </c>
      <c r="G1755" s="83">
        <v>0</v>
      </c>
      <c r="H1755" s="83">
        <v>1605.6</v>
      </c>
      <c r="I1755" s="83">
        <v>8215.0415405949898</v>
      </c>
      <c r="J1755" s="83">
        <v>0</v>
      </c>
      <c r="K1755" s="83">
        <v>71.8</v>
      </c>
      <c r="L1755" s="83">
        <v>3832.6</v>
      </c>
      <c r="M1755" s="83">
        <v>1701.0563636363599</v>
      </c>
      <c r="N1755" s="83">
        <v>1614.23519369936</v>
      </c>
      <c r="O1755" s="83">
        <v>0</v>
      </c>
      <c r="P1755" s="83">
        <v>89.107437245636106</v>
      </c>
      <c r="Q1755" s="83">
        <v>0</v>
      </c>
      <c r="R1755" s="83">
        <v>0</v>
      </c>
      <c r="S1755" s="83">
        <v>0</v>
      </c>
      <c r="T1755" s="83">
        <v>625.48</v>
      </c>
      <c r="U1755" s="83">
        <v>1601.3</v>
      </c>
      <c r="V1755" s="83">
        <v>47432.511372764697</v>
      </c>
      <c r="W1755" s="83">
        <v>297412.76783999999</v>
      </c>
      <c r="X1755" s="83">
        <v>0</v>
      </c>
      <c r="Y1755" s="83">
        <v>84872.440065080096</v>
      </c>
      <c r="Z1755" s="83">
        <v>0</v>
      </c>
      <c r="AA1755" s="83">
        <v>2443631.32742164</v>
      </c>
      <c r="AB1755" s="83">
        <v>23982580.252</v>
      </c>
      <c r="AC1755" s="83">
        <v>140650.56</v>
      </c>
      <c r="AD1755" s="83">
        <v>0</v>
      </c>
      <c r="AE1755" s="83">
        <v>1979174.9398848</v>
      </c>
      <c r="AF1755" s="83">
        <v>0</v>
      </c>
      <c r="AG1755" s="83">
        <v>0</v>
      </c>
      <c r="AH1755" s="83">
        <v>0</v>
      </c>
      <c r="AI1755" s="83">
        <v>15225156.436344899</v>
      </c>
      <c r="AJ1755" s="83">
        <v>6361861.6839983501</v>
      </c>
      <c r="AK1755" s="83">
        <v>0</v>
      </c>
      <c r="AL1755" s="83">
        <v>0</v>
      </c>
      <c r="AM1755" s="83">
        <v>0</v>
      </c>
      <c r="AN1755" s="83">
        <v>50562772.918927498</v>
      </c>
      <c r="AO1755" s="83">
        <v>8.7795587739566603</v>
      </c>
      <c r="AP1755" s="83">
        <v>173.63681355122301</v>
      </c>
    </row>
    <row r="1756" spans="1:42" x14ac:dyDescent="0.2">
      <c r="A1756" s="83" t="s">
        <v>444</v>
      </c>
      <c r="B1756" s="83">
        <v>2040</v>
      </c>
      <c r="C1756" s="83" t="s">
        <v>442</v>
      </c>
      <c r="D1756" s="83" t="s">
        <v>297</v>
      </c>
      <c r="E1756" s="83">
        <v>0</v>
      </c>
      <c r="F1756" s="83">
        <v>2783</v>
      </c>
      <c r="G1756" s="83">
        <v>0</v>
      </c>
      <c r="H1756" s="83">
        <v>1534.6</v>
      </c>
      <c r="I1756" s="83">
        <v>10185.9475137586</v>
      </c>
      <c r="J1756" s="83">
        <v>0</v>
      </c>
      <c r="K1756" s="83">
        <v>71.8</v>
      </c>
      <c r="L1756" s="83">
        <v>3832.6</v>
      </c>
      <c r="M1756" s="83">
        <v>1749.73727272727</v>
      </c>
      <c r="N1756" s="83">
        <v>1622.6749123504901</v>
      </c>
      <c r="O1756" s="83">
        <v>0</v>
      </c>
      <c r="P1756" s="83">
        <v>744.86981555694797</v>
      </c>
      <c r="Q1756" s="83">
        <v>0</v>
      </c>
      <c r="R1756" s="83">
        <v>0</v>
      </c>
      <c r="S1756" s="83">
        <v>0</v>
      </c>
      <c r="T1756" s="83">
        <v>625.48</v>
      </c>
      <c r="U1756" s="83">
        <v>1586.2</v>
      </c>
      <c r="V1756" s="83">
        <v>1221088.4734402101</v>
      </c>
      <c r="W1756" s="83">
        <v>295666.86144000001</v>
      </c>
      <c r="X1756" s="83">
        <v>0</v>
      </c>
      <c r="Y1756" s="83">
        <v>0</v>
      </c>
      <c r="Z1756" s="83">
        <v>0</v>
      </c>
      <c r="AA1756" s="83">
        <v>2513563.28090942</v>
      </c>
      <c r="AB1756" s="83">
        <v>23783986.782850198</v>
      </c>
      <c r="AC1756" s="83">
        <v>134430.96</v>
      </c>
      <c r="AD1756" s="83">
        <v>0</v>
      </c>
      <c r="AE1756" s="83">
        <v>1979174.9398848</v>
      </c>
      <c r="AF1756" s="83">
        <v>0</v>
      </c>
      <c r="AG1756" s="83">
        <v>0</v>
      </c>
      <c r="AH1756" s="83">
        <v>0</v>
      </c>
      <c r="AI1756" s="83">
        <v>19470659.888407901</v>
      </c>
      <c r="AJ1756" s="83">
        <v>6349294.12538346</v>
      </c>
      <c r="AK1756" s="83">
        <v>0</v>
      </c>
      <c r="AL1756" s="83">
        <v>0</v>
      </c>
      <c r="AM1756" s="83">
        <v>0</v>
      </c>
      <c r="AN1756" s="83">
        <v>55747865.312316097</v>
      </c>
      <c r="AO1756" s="83">
        <v>8.6148616174827009</v>
      </c>
      <c r="AP1756" s="83">
        <v>154.53258289298901</v>
      </c>
    </row>
    <row r="1757" spans="1:42" x14ac:dyDescent="0.2">
      <c r="A1757" s="83" t="s">
        <v>444</v>
      </c>
      <c r="B1757" s="83">
        <v>2042</v>
      </c>
      <c r="C1757" s="83" t="s">
        <v>442</v>
      </c>
      <c r="D1757" s="83" t="s">
        <v>297</v>
      </c>
      <c r="E1757" s="83">
        <v>0</v>
      </c>
      <c r="F1757" s="83">
        <v>2478</v>
      </c>
      <c r="G1757" s="83">
        <v>0</v>
      </c>
      <c r="H1757" s="83">
        <v>932.6</v>
      </c>
      <c r="I1757" s="83">
        <v>12996.368360967101</v>
      </c>
      <c r="J1757" s="83">
        <v>0</v>
      </c>
      <c r="K1757" s="83">
        <v>71.8</v>
      </c>
      <c r="L1757" s="83">
        <v>3832.6</v>
      </c>
      <c r="M1757" s="83">
        <v>1793.25636363636</v>
      </c>
      <c r="N1757" s="83">
        <v>1631.11873202931</v>
      </c>
      <c r="O1757" s="83">
        <v>0</v>
      </c>
      <c r="P1757" s="83">
        <v>1631.9717442327301</v>
      </c>
      <c r="Q1757" s="83">
        <v>0</v>
      </c>
      <c r="R1757" s="83">
        <v>0</v>
      </c>
      <c r="S1757" s="83">
        <v>0</v>
      </c>
      <c r="T1757" s="83">
        <v>625.48</v>
      </c>
      <c r="U1757" s="83">
        <v>1586.2</v>
      </c>
      <c r="V1757" s="83">
        <v>1924822.5533169899</v>
      </c>
      <c r="W1757" s="83">
        <v>295666.86144000001</v>
      </c>
      <c r="X1757" s="83">
        <v>0</v>
      </c>
      <c r="Y1757" s="83">
        <v>0</v>
      </c>
      <c r="Z1757" s="83">
        <v>0</v>
      </c>
      <c r="AA1757" s="83">
        <v>2576080.08879404</v>
      </c>
      <c r="AB1757" s="83">
        <v>23567428.2022007</v>
      </c>
      <c r="AC1757" s="83">
        <v>81695.759999999995</v>
      </c>
      <c r="AD1757" s="83">
        <v>0</v>
      </c>
      <c r="AE1757" s="83">
        <v>1979174.9398848</v>
      </c>
      <c r="AF1757" s="83">
        <v>0</v>
      </c>
      <c r="AG1757" s="83">
        <v>0</v>
      </c>
      <c r="AH1757" s="83">
        <v>0</v>
      </c>
      <c r="AI1757" s="83">
        <v>25683837.419015002</v>
      </c>
      <c r="AJ1757" s="83">
        <v>6354186.9671243196</v>
      </c>
      <c r="AK1757" s="83">
        <v>0</v>
      </c>
      <c r="AL1757" s="83">
        <v>0</v>
      </c>
      <c r="AM1757" s="83">
        <v>0</v>
      </c>
      <c r="AN1757" s="83">
        <v>62462892.791775897</v>
      </c>
      <c r="AO1757" s="83">
        <v>8.4932054948720808</v>
      </c>
      <c r="AP1757" s="83">
        <v>135.972016588868</v>
      </c>
    </row>
    <row r="1758" spans="1:42" x14ac:dyDescent="0.2">
      <c r="A1758" s="83" t="s">
        <v>444</v>
      </c>
      <c r="B1758" s="83">
        <v>2044</v>
      </c>
      <c r="C1758" s="83" t="s">
        <v>442</v>
      </c>
      <c r="D1758" s="83" t="s">
        <v>297</v>
      </c>
      <c r="E1758" s="83">
        <v>0</v>
      </c>
      <c r="F1758" s="83">
        <v>2478</v>
      </c>
      <c r="G1758" s="83">
        <v>0</v>
      </c>
      <c r="H1758" s="83">
        <v>932.6</v>
      </c>
      <c r="I1758" s="83">
        <v>16225.0113846154</v>
      </c>
      <c r="J1758" s="83">
        <v>0</v>
      </c>
      <c r="K1758" s="83">
        <v>71.8</v>
      </c>
      <c r="L1758" s="83">
        <v>3832.6</v>
      </c>
      <c r="M1758" s="83">
        <v>1834.6381818181701</v>
      </c>
      <c r="N1758" s="83">
        <v>1639.5696590489999</v>
      </c>
      <c r="O1758" s="83">
        <v>0</v>
      </c>
      <c r="P1758" s="83">
        <v>2728.3922407554301</v>
      </c>
      <c r="Q1758" s="83">
        <v>0</v>
      </c>
      <c r="R1758" s="83">
        <v>0</v>
      </c>
      <c r="S1758" s="83">
        <v>0</v>
      </c>
      <c r="T1758" s="83">
        <v>625.48</v>
      </c>
      <c r="U1758" s="83">
        <v>1585</v>
      </c>
      <c r="V1758" s="83">
        <v>2826566.2392426599</v>
      </c>
      <c r="W1758" s="83">
        <v>295666.86144000001</v>
      </c>
      <c r="X1758" s="83">
        <v>0</v>
      </c>
      <c r="Y1758" s="83">
        <v>0</v>
      </c>
      <c r="Z1758" s="83">
        <v>0</v>
      </c>
      <c r="AA1758" s="83">
        <v>2635526.6241684398</v>
      </c>
      <c r="AB1758" s="83">
        <v>22029431.286270902</v>
      </c>
      <c r="AC1758" s="83">
        <v>81695.759999999995</v>
      </c>
      <c r="AD1758" s="83">
        <v>0</v>
      </c>
      <c r="AE1758" s="83">
        <v>1979174.9398848</v>
      </c>
      <c r="AF1758" s="83">
        <v>0</v>
      </c>
      <c r="AG1758" s="83">
        <v>0</v>
      </c>
      <c r="AH1758" s="83">
        <v>0</v>
      </c>
      <c r="AI1758" s="83">
        <v>32716753.947145902</v>
      </c>
      <c r="AJ1758" s="83">
        <v>6350672.1448896099</v>
      </c>
      <c r="AK1758" s="83">
        <v>0</v>
      </c>
      <c r="AL1758" s="83">
        <v>0</v>
      </c>
      <c r="AM1758" s="83">
        <v>0</v>
      </c>
      <c r="AN1758" s="83">
        <v>68915487.803042293</v>
      </c>
      <c r="AO1758" s="83">
        <v>7.9424487992776198</v>
      </c>
      <c r="AP1758" s="83">
        <v>115.24911239076999</v>
      </c>
    </row>
    <row r="1759" spans="1:42" x14ac:dyDescent="0.2">
      <c r="A1759" s="83" t="s">
        <v>444</v>
      </c>
      <c r="B1759" s="83">
        <v>2046</v>
      </c>
      <c r="C1759" s="83" t="s">
        <v>442</v>
      </c>
      <c r="D1759" s="83" t="s">
        <v>297</v>
      </c>
      <c r="E1759" s="83">
        <v>0</v>
      </c>
      <c r="F1759" s="83">
        <v>1273</v>
      </c>
      <c r="G1759" s="83">
        <v>0</v>
      </c>
      <c r="H1759" s="83">
        <v>793.6</v>
      </c>
      <c r="I1759" s="83">
        <v>16153.0113846154</v>
      </c>
      <c r="J1759" s="83">
        <v>0</v>
      </c>
      <c r="K1759" s="83">
        <v>17.8</v>
      </c>
      <c r="L1759" s="83">
        <v>3832.6</v>
      </c>
      <c r="M1759" s="83">
        <v>1876.21818181818</v>
      </c>
      <c r="N1759" s="83">
        <v>1648.02433211487</v>
      </c>
      <c r="O1759" s="83">
        <v>0</v>
      </c>
      <c r="P1759" s="83">
        <v>2732.7250845561298</v>
      </c>
      <c r="Q1759" s="83">
        <v>0</v>
      </c>
      <c r="R1759" s="83">
        <v>0</v>
      </c>
      <c r="S1759" s="83">
        <v>0</v>
      </c>
      <c r="T1759" s="83">
        <v>625.48</v>
      </c>
      <c r="U1759" s="83">
        <v>1579</v>
      </c>
      <c r="V1759" s="83">
        <v>831961.65175652597</v>
      </c>
      <c r="W1759" s="83">
        <v>48514.995840000003</v>
      </c>
      <c r="X1759" s="83">
        <v>0</v>
      </c>
      <c r="Y1759" s="83">
        <v>0</v>
      </c>
      <c r="Z1759" s="83">
        <v>0</v>
      </c>
      <c r="AA1759" s="83">
        <v>2695257.8551647998</v>
      </c>
      <c r="AB1759" s="83">
        <v>19064513.632287599</v>
      </c>
      <c r="AC1759" s="83">
        <v>69519.360000000001</v>
      </c>
      <c r="AD1759" s="83">
        <v>0</v>
      </c>
      <c r="AE1759" s="83">
        <v>1979174.9398848</v>
      </c>
      <c r="AF1759" s="83">
        <v>0</v>
      </c>
      <c r="AG1759" s="83">
        <v>0</v>
      </c>
      <c r="AH1759" s="83">
        <v>0</v>
      </c>
      <c r="AI1759" s="83">
        <v>32381544.3884672</v>
      </c>
      <c r="AJ1759" s="83">
        <v>6366012.4098169897</v>
      </c>
      <c r="AK1759" s="83">
        <v>0</v>
      </c>
      <c r="AL1759" s="83">
        <v>0</v>
      </c>
      <c r="AM1759" s="83">
        <v>0</v>
      </c>
      <c r="AN1759" s="83">
        <v>63436499.233217902</v>
      </c>
      <c r="AO1759" s="83">
        <v>6.8725997295461996</v>
      </c>
      <c r="AP1759" s="83">
        <v>108.33825656550999</v>
      </c>
    </row>
    <row r="1760" spans="1:42" x14ac:dyDescent="0.2">
      <c r="A1760" s="83" t="s">
        <v>444</v>
      </c>
      <c r="B1760" s="83">
        <v>2048</v>
      </c>
      <c r="C1760" s="83" t="s">
        <v>442</v>
      </c>
      <c r="D1760" s="83" t="s">
        <v>297</v>
      </c>
      <c r="E1760" s="83">
        <v>0</v>
      </c>
      <c r="F1760" s="83">
        <v>1273</v>
      </c>
      <c r="G1760" s="83">
        <v>0</v>
      </c>
      <c r="H1760" s="83">
        <v>793.6</v>
      </c>
      <c r="I1760" s="83">
        <v>16086.711384615301</v>
      </c>
      <c r="J1760" s="83">
        <v>0</v>
      </c>
      <c r="K1760" s="83">
        <v>17.8</v>
      </c>
      <c r="L1760" s="83">
        <v>3832.6</v>
      </c>
      <c r="M1760" s="83">
        <v>1915.48</v>
      </c>
      <c r="N1760" s="83">
        <v>1656.4825571455699</v>
      </c>
      <c r="O1760" s="83">
        <v>0</v>
      </c>
      <c r="P1760" s="83">
        <v>4037.2498008662301</v>
      </c>
      <c r="Q1760" s="83">
        <v>0</v>
      </c>
      <c r="R1760" s="83">
        <v>0</v>
      </c>
      <c r="S1760" s="83">
        <v>0</v>
      </c>
      <c r="T1760" s="83">
        <v>625.48</v>
      </c>
      <c r="U1760" s="83">
        <v>1182</v>
      </c>
      <c r="V1760" s="83">
        <v>1247425.1172183701</v>
      </c>
      <c r="W1760" s="83">
        <v>48514.995840000003</v>
      </c>
      <c r="X1760" s="83">
        <v>0</v>
      </c>
      <c r="Y1760" s="83">
        <v>0</v>
      </c>
      <c r="Z1760" s="83">
        <v>0</v>
      </c>
      <c r="AA1760" s="83">
        <v>2751658.9309501601</v>
      </c>
      <c r="AB1760" s="83">
        <v>20935181.939638101</v>
      </c>
      <c r="AC1760" s="83">
        <v>69519.360000000001</v>
      </c>
      <c r="AD1760" s="83">
        <v>0</v>
      </c>
      <c r="AE1760" s="83">
        <v>1979174.9398848</v>
      </c>
      <c r="AF1760" s="83">
        <v>0</v>
      </c>
      <c r="AG1760" s="83">
        <v>0</v>
      </c>
      <c r="AH1760" s="83">
        <v>0</v>
      </c>
      <c r="AI1760" s="83">
        <v>31839459.547606301</v>
      </c>
      <c r="AJ1760" s="83">
        <v>6367606.8399082897</v>
      </c>
      <c r="AK1760" s="83">
        <v>0</v>
      </c>
      <c r="AL1760" s="83">
        <v>0</v>
      </c>
      <c r="AM1760" s="83">
        <v>0</v>
      </c>
      <c r="AN1760" s="83">
        <v>65238541.671046197</v>
      </c>
      <c r="AO1760" s="83">
        <v>7.5424860504084297</v>
      </c>
      <c r="AP1760" s="83">
        <v>115.613958516118</v>
      </c>
    </row>
    <row r="1761" spans="1:42" x14ac:dyDescent="0.2">
      <c r="A1761" s="83" t="s">
        <v>444</v>
      </c>
      <c r="B1761" s="83">
        <v>2050</v>
      </c>
      <c r="C1761" s="83" t="s">
        <v>442</v>
      </c>
      <c r="D1761" s="83" t="s">
        <v>297</v>
      </c>
      <c r="E1761" s="83">
        <v>0</v>
      </c>
      <c r="F1761" s="83">
        <v>1273</v>
      </c>
      <c r="G1761" s="83">
        <v>0</v>
      </c>
      <c r="H1761" s="83">
        <v>2493.5670078651801</v>
      </c>
      <c r="I1761" s="83">
        <v>8541.1664283717691</v>
      </c>
      <c r="J1761" s="83">
        <v>0</v>
      </c>
      <c r="K1761" s="83">
        <v>17.8</v>
      </c>
      <c r="L1761" s="83">
        <v>3832.6</v>
      </c>
      <c r="M1761" s="83">
        <v>1963.36</v>
      </c>
      <c r="N1761" s="83">
        <v>1664.94413759743</v>
      </c>
      <c r="O1761" s="83">
        <v>0</v>
      </c>
      <c r="P1761" s="83">
        <v>4047.8857071053199</v>
      </c>
      <c r="Q1761" s="83">
        <v>0</v>
      </c>
      <c r="R1761" s="83">
        <v>0</v>
      </c>
      <c r="S1761" s="83">
        <v>0</v>
      </c>
      <c r="T1761" s="83">
        <v>625.48</v>
      </c>
      <c r="U1761" s="83">
        <v>594.6</v>
      </c>
      <c r="V1761" s="83">
        <v>774847.43960340496</v>
      </c>
      <c r="W1761" s="83">
        <v>48514.995840000003</v>
      </c>
      <c r="X1761" s="83">
        <v>0</v>
      </c>
      <c r="Y1761" s="83">
        <v>0</v>
      </c>
      <c r="Z1761" s="83">
        <v>0</v>
      </c>
      <c r="AA1761" s="83">
        <v>2820440.3484611199</v>
      </c>
      <c r="AB1761" s="83">
        <v>19558137.3922088</v>
      </c>
      <c r="AC1761" s="83">
        <v>218436.46988898999</v>
      </c>
      <c r="AD1761" s="83">
        <v>0</v>
      </c>
      <c r="AE1761" s="83">
        <v>1979174.9398848</v>
      </c>
      <c r="AF1761" s="83">
        <v>0</v>
      </c>
      <c r="AG1761" s="83">
        <v>0</v>
      </c>
      <c r="AH1761" s="83">
        <v>0</v>
      </c>
      <c r="AI1761" s="83">
        <v>18641871.456754301</v>
      </c>
      <c r="AJ1761" s="83">
        <v>6367515.51793769</v>
      </c>
      <c r="AK1761" s="83">
        <v>0</v>
      </c>
      <c r="AL1761" s="83">
        <v>0</v>
      </c>
      <c r="AM1761" s="83">
        <v>0</v>
      </c>
      <c r="AN1761" s="83">
        <v>50408938.560579099</v>
      </c>
      <c r="AO1761" s="83">
        <v>7.1358425636864897</v>
      </c>
      <c r="AP1761" s="83">
        <v>141.559072010829</v>
      </c>
    </row>
    <row r="1762" spans="1:42" x14ac:dyDescent="0.2">
      <c r="A1762" s="83" t="s">
        <v>445</v>
      </c>
      <c r="B1762" s="83">
        <v>2020</v>
      </c>
      <c r="C1762" s="83" t="s">
        <v>419</v>
      </c>
      <c r="D1762" s="83" t="s">
        <v>297</v>
      </c>
      <c r="E1762" s="83">
        <v>0</v>
      </c>
      <c r="F1762" s="83">
        <v>0</v>
      </c>
      <c r="G1762" s="83">
        <v>0</v>
      </c>
      <c r="H1762" s="83">
        <v>0</v>
      </c>
      <c r="I1762" s="83">
        <v>100</v>
      </c>
      <c r="J1762" s="83">
        <v>0</v>
      </c>
      <c r="K1762" s="83">
        <v>0</v>
      </c>
      <c r="L1762" s="83">
        <v>0</v>
      </c>
      <c r="M1762" s="83">
        <v>0.57272727272727297</v>
      </c>
      <c r="N1762" s="83">
        <v>0</v>
      </c>
      <c r="O1762" s="83">
        <v>0</v>
      </c>
      <c r="P1762" s="83">
        <v>0</v>
      </c>
      <c r="Q1762" s="83">
        <v>0</v>
      </c>
      <c r="R1762" s="83">
        <v>0</v>
      </c>
      <c r="S1762" s="83">
        <v>0</v>
      </c>
      <c r="T1762" s="83">
        <v>0</v>
      </c>
      <c r="U1762" s="83">
        <v>365.9</v>
      </c>
      <c r="V1762" s="83">
        <v>0</v>
      </c>
      <c r="W1762" s="83">
        <v>0</v>
      </c>
      <c r="X1762" s="83">
        <v>0</v>
      </c>
      <c r="Y1762" s="83">
        <v>0</v>
      </c>
      <c r="Z1762" s="83">
        <v>0</v>
      </c>
      <c r="AA1762" s="83">
        <v>829.55862360000003</v>
      </c>
      <c r="AB1762" s="83">
        <v>0</v>
      </c>
      <c r="AC1762" s="83">
        <v>0</v>
      </c>
      <c r="AD1762" s="83">
        <v>0</v>
      </c>
      <c r="AE1762" s="83">
        <v>0</v>
      </c>
      <c r="AF1762" s="83">
        <v>0</v>
      </c>
      <c r="AG1762" s="83">
        <v>0</v>
      </c>
      <c r="AH1762" s="83">
        <v>0</v>
      </c>
      <c r="AI1762" s="83">
        <v>205346.12806633601</v>
      </c>
      <c r="AJ1762" s="83">
        <v>0</v>
      </c>
      <c r="AK1762" s="83">
        <v>0</v>
      </c>
      <c r="AL1762" s="83">
        <v>0</v>
      </c>
      <c r="AM1762" s="83">
        <v>0</v>
      </c>
      <c r="AN1762" s="83">
        <v>206175.686689936</v>
      </c>
      <c r="AO1762" s="83">
        <v>0</v>
      </c>
      <c r="AP1762" s="83">
        <v>0</v>
      </c>
    </row>
    <row r="1763" spans="1:42" x14ac:dyDescent="0.2">
      <c r="A1763" s="83" t="s">
        <v>445</v>
      </c>
      <c r="B1763" s="83">
        <v>2022</v>
      </c>
      <c r="C1763" s="83" t="s">
        <v>419</v>
      </c>
      <c r="D1763" s="83" t="s">
        <v>297</v>
      </c>
      <c r="E1763" s="83">
        <v>0</v>
      </c>
      <c r="F1763" s="83">
        <v>0</v>
      </c>
      <c r="G1763" s="83">
        <v>0</v>
      </c>
      <c r="H1763" s="83">
        <v>0</v>
      </c>
      <c r="I1763" s="83">
        <v>100</v>
      </c>
      <c r="J1763" s="83">
        <v>0</v>
      </c>
      <c r="K1763" s="83">
        <v>0</v>
      </c>
      <c r="L1763" s="83">
        <v>0</v>
      </c>
      <c r="M1763" s="83">
        <v>0.98363636363636398</v>
      </c>
      <c r="N1763" s="83">
        <v>0</v>
      </c>
      <c r="O1763" s="83">
        <v>0</v>
      </c>
      <c r="P1763" s="83">
        <v>0</v>
      </c>
      <c r="Q1763" s="83">
        <v>0</v>
      </c>
      <c r="R1763" s="83">
        <v>0</v>
      </c>
      <c r="S1763" s="83">
        <v>0</v>
      </c>
      <c r="T1763" s="83">
        <v>0</v>
      </c>
      <c r="U1763" s="83">
        <v>334.9</v>
      </c>
      <c r="V1763" s="83">
        <v>0</v>
      </c>
      <c r="W1763" s="83">
        <v>0</v>
      </c>
      <c r="X1763" s="83">
        <v>0</v>
      </c>
      <c r="Y1763" s="83">
        <v>0</v>
      </c>
      <c r="Z1763" s="83">
        <v>0</v>
      </c>
      <c r="AA1763" s="83">
        <v>1424.73401704</v>
      </c>
      <c r="AB1763" s="83">
        <v>0</v>
      </c>
      <c r="AC1763" s="83">
        <v>0</v>
      </c>
      <c r="AD1763" s="83">
        <v>0</v>
      </c>
      <c r="AE1763" s="83">
        <v>0</v>
      </c>
      <c r="AF1763" s="83">
        <v>0</v>
      </c>
      <c r="AG1763" s="83">
        <v>0</v>
      </c>
      <c r="AH1763" s="83">
        <v>0</v>
      </c>
      <c r="AI1763" s="83">
        <v>205767.832455178</v>
      </c>
      <c r="AJ1763" s="83">
        <v>0</v>
      </c>
      <c r="AK1763" s="83">
        <v>0</v>
      </c>
      <c r="AL1763" s="83">
        <v>0</v>
      </c>
      <c r="AM1763" s="83">
        <v>0</v>
      </c>
      <c r="AN1763" s="83">
        <v>207192.56647221799</v>
      </c>
      <c r="AO1763" s="83">
        <v>0</v>
      </c>
      <c r="AP1763" s="83">
        <v>0</v>
      </c>
    </row>
    <row r="1764" spans="1:42" x14ac:dyDescent="0.2">
      <c r="A1764" s="83" t="s">
        <v>445</v>
      </c>
      <c r="B1764" s="83">
        <v>2024</v>
      </c>
      <c r="C1764" s="83" t="s">
        <v>419</v>
      </c>
      <c r="D1764" s="83" t="s">
        <v>297</v>
      </c>
      <c r="E1764" s="83">
        <v>0</v>
      </c>
      <c r="F1764" s="83">
        <v>0</v>
      </c>
      <c r="G1764" s="83">
        <v>0</v>
      </c>
      <c r="H1764" s="83">
        <v>0</v>
      </c>
      <c r="I1764" s="83">
        <v>100</v>
      </c>
      <c r="J1764" s="83">
        <v>0</v>
      </c>
      <c r="K1764" s="83">
        <v>0</v>
      </c>
      <c r="L1764" s="83">
        <v>0</v>
      </c>
      <c r="M1764" s="83">
        <v>1.63090909090909</v>
      </c>
      <c r="N1764" s="83">
        <v>0</v>
      </c>
      <c r="O1764" s="83">
        <v>0</v>
      </c>
      <c r="P1764" s="83">
        <v>0</v>
      </c>
      <c r="Q1764" s="83">
        <v>0</v>
      </c>
      <c r="R1764" s="83">
        <v>0</v>
      </c>
      <c r="S1764" s="83">
        <v>0</v>
      </c>
      <c r="T1764" s="83">
        <v>0</v>
      </c>
      <c r="U1764" s="83">
        <v>334.9</v>
      </c>
      <c r="V1764" s="83">
        <v>0</v>
      </c>
      <c r="W1764" s="83">
        <v>0</v>
      </c>
      <c r="X1764" s="83">
        <v>0</v>
      </c>
      <c r="Y1764" s="83">
        <v>0</v>
      </c>
      <c r="Z1764" s="83">
        <v>0</v>
      </c>
      <c r="AA1764" s="83">
        <v>2362.26693768</v>
      </c>
      <c r="AB1764" s="83">
        <v>0</v>
      </c>
      <c r="AC1764" s="83">
        <v>0</v>
      </c>
      <c r="AD1764" s="83">
        <v>0</v>
      </c>
      <c r="AE1764" s="83">
        <v>0</v>
      </c>
      <c r="AF1764" s="83">
        <v>0</v>
      </c>
      <c r="AG1764" s="83">
        <v>0</v>
      </c>
      <c r="AH1764" s="83">
        <v>0</v>
      </c>
      <c r="AI1764" s="83">
        <v>204847.30463395399</v>
      </c>
      <c r="AJ1764" s="83">
        <v>0</v>
      </c>
      <c r="AK1764" s="83">
        <v>0</v>
      </c>
      <c r="AL1764" s="83">
        <v>0</v>
      </c>
      <c r="AM1764" s="83">
        <v>0</v>
      </c>
      <c r="AN1764" s="83">
        <v>207209.57157163299</v>
      </c>
      <c r="AO1764" s="83">
        <v>0</v>
      </c>
      <c r="AP1764" s="83">
        <v>0</v>
      </c>
    </row>
    <row r="1765" spans="1:42" x14ac:dyDescent="0.2">
      <c r="A1765" s="83" t="s">
        <v>445</v>
      </c>
      <c r="B1765" s="83">
        <v>2026</v>
      </c>
      <c r="C1765" s="83" t="s">
        <v>419</v>
      </c>
      <c r="D1765" s="83" t="s">
        <v>297</v>
      </c>
      <c r="E1765" s="83">
        <v>0</v>
      </c>
      <c r="F1765" s="83">
        <v>0</v>
      </c>
      <c r="G1765" s="83">
        <v>0</v>
      </c>
      <c r="H1765" s="83">
        <v>0</v>
      </c>
      <c r="I1765" s="83">
        <v>100</v>
      </c>
      <c r="J1765" s="83">
        <v>0</v>
      </c>
      <c r="K1765" s="83">
        <v>0</v>
      </c>
      <c r="L1765" s="83">
        <v>0</v>
      </c>
      <c r="M1765" s="83">
        <v>1.9127272727272699</v>
      </c>
      <c r="N1765" s="83">
        <v>0</v>
      </c>
      <c r="O1765" s="83">
        <v>0</v>
      </c>
      <c r="P1765" s="83">
        <v>0</v>
      </c>
      <c r="Q1765" s="83">
        <v>0</v>
      </c>
      <c r="R1765" s="83">
        <v>0</v>
      </c>
      <c r="S1765" s="83">
        <v>0</v>
      </c>
      <c r="T1765" s="83">
        <v>0</v>
      </c>
      <c r="U1765" s="83">
        <v>334.9</v>
      </c>
      <c r="V1765" s="83">
        <v>0</v>
      </c>
      <c r="W1765" s="83">
        <v>0</v>
      </c>
      <c r="X1765" s="83">
        <v>0</v>
      </c>
      <c r="Y1765" s="83">
        <v>0</v>
      </c>
      <c r="Z1765" s="83">
        <v>0</v>
      </c>
      <c r="AA1765" s="83">
        <v>2770.4624508799998</v>
      </c>
      <c r="AB1765" s="83">
        <v>0</v>
      </c>
      <c r="AC1765" s="83">
        <v>0</v>
      </c>
      <c r="AD1765" s="83">
        <v>0</v>
      </c>
      <c r="AE1765" s="83">
        <v>0</v>
      </c>
      <c r="AF1765" s="83">
        <v>0</v>
      </c>
      <c r="AG1765" s="83">
        <v>0</v>
      </c>
      <c r="AH1765" s="83">
        <v>0</v>
      </c>
      <c r="AI1765" s="83">
        <v>202991.489161156</v>
      </c>
      <c r="AJ1765" s="83">
        <v>0</v>
      </c>
      <c r="AK1765" s="83">
        <v>0</v>
      </c>
      <c r="AL1765" s="83">
        <v>0</v>
      </c>
      <c r="AM1765" s="83">
        <v>0</v>
      </c>
      <c r="AN1765" s="83">
        <v>205761.95161203601</v>
      </c>
      <c r="AO1765" s="83">
        <v>0</v>
      </c>
      <c r="AP1765" s="83">
        <v>0</v>
      </c>
    </row>
    <row r="1766" spans="1:42" x14ac:dyDescent="0.2">
      <c r="A1766" s="83" t="s">
        <v>445</v>
      </c>
      <c r="B1766" s="83">
        <v>2028</v>
      </c>
      <c r="C1766" s="83" t="s">
        <v>419</v>
      </c>
      <c r="D1766" s="83" t="s">
        <v>297</v>
      </c>
      <c r="E1766" s="83">
        <v>0</v>
      </c>
      <c r="F1766" s="83">
        <v>0</v>
      </c>
      <c r="G1766" s="83">
        <v>0</v>
      </c>
      <c r="H1766" s="83">
        <v>0</v>
      </c>
      <c r="I1766" s="83">
        <v>100</v>
      </c>
      <c r="J1766" s="83">
        <v>0</v>
      </c>
      <c r="K1766" s="83">
        <v>0</v>
      </c>
      <c r="L1766" s="83">
        <v>0</v>
      </c>
      <c r="M1766" s="83">
        <v>2.8572727272727301</v>
      </c>
      <c r="N1766" s="83">
        <v>0</v>
      </c>
      <c r="O1766" s="83">
        <v>0</v>
      </c>
      <c r="P1766" s="83">
        <v>0</v>
      </c>
      <c r="Q1766" s="83">
        <v>0</v>
      </c>
      <c r="R1766" s="83">
        <v>0</v>
      </c>
      <c r="S1766" s="83">
        <v>0</v>
      </c>
      <c r="T1766" s="83">
        <v>0</v>
      </c>
      <c r="U1766" s="83">
        <v>334.9</v>
      </c>
      <c r="V1766" s="83">
        <v>0</v>
      </c>
      <c r="W1766" s="83">
        <v>0</v>
      </c>
      <c r="X1766" s="83">
        <v>0</v>
      </c>
      <c r="Y1766" s="83">
        <v>0</v>
      </c>
      <c r="Z1766" s="83">
        <v>0</v>
      </c>
      <c r="AA1766" s="83">
        <v>4138.57579996</v>
      </c>
      <c r="AB1766" s="83">
        <v>0</v>
      </c>
      <c r="AC1766" s="83">
        <v>0</v>
      </c>
      <c r="AD1766" s="83">
        <v>0</v>
      </c>
      <c r="AE1766" s="83">
        <v>0</v>
      </c>
      <c r="AF1766" s="83">
        <v>0</v>
      </c>
      <c r="AG1766" s="83">
        <v>0</v>
      </c>
      <c r="AH1766" s="83">
        <v>0</v>
      </c>
      <c r="AI1766" s="83">
        <v>200376.86185061999</v>
      </c>
      <c r="AJ1766" s="83">
        <v>0</v>
      </c>
      <c r="AK1766" s="83">
        <v>0</v>
      </c>
      <c r="AL1766" s="83">
        <v>0</v>
      </c>
      <c r="AM1766" s="83">
        <v>0</v>
      </c>
      <c r="AN1766" s="83">
        <v>204515.43765057999</v>
      </c>
      <c r="AO1766" s="83">
        <v>0</v>
      </c>
      <c r="AP1766" s="83">
        <v>0</v>
      </c>
    </row>
    <row r="1767" spans="1:42" x14ac:dyDescent="0.2">
      <c r="A1767" s="83" t="s">
        <v>445</v>
      </c>
      <c r="B1767" s="83">
        <v>2030</v>
      </c>
      <c r="C1767" s="83" t="s">
        <v>419</v>
      </c>
      <c r="D1767" s="83" t="s">
        <v>297</v>
      </c>
      <c r="E1767" s="83">
        <v>0</v>
      </c>
      <c r="F1767" s="83">
        <v>0</v>
      </c>
      <c r="G1767" s="83">
        <v>0</v>
      </c>
      <c r="H1767" s="83">
        <v>0</v>
      </c>
      <c r="I1767" s="83">
        <v>100</v>
      </c>
      <c r="J1767" s="83">
        <v>0</v>
      </c>
      <c r="K1767" s="83">
        <v>0</v>
      </c>
      <c r="L1767" s="83">
        <v>0</v>
      </c>
      <c r="M1767" s="83">
        <v>5.2336363636363599</v>
      </c>
      <c r="N1767" s="83">
        <v>0</v>
      </c>
      <c r="O1767" s="83">
        <v>0</v>
      </c>
      <c r="P1767" s="83">
        <v>0</v>
      </c>
      <c r="Q1767" s="83">
        <v>0</v>
      </c>
      <c r="R1767" s="83">
        <v>0</v>
      </c>
      <c r="S1767" s="83">
        <v>0</v>
      </c>
      <c r="T1767" s="83">
        <v>0</v>
      </c>
      <c r="U1767" s="83">
        <v>334.9</v>
      </c>
      <c r="V1767" s="83">
        <v>0</v>
      </c>
      <c r="W1767" s="83">
        <v>0</v>
      </c>
      <c r="X1767" s="83">
        <v>0</v>
      </c>
      <c r="Y1767" s="83">
        <v>0</v>
      </c>
      <c r="Z1767" s="83">
        <v>0</v>
      </c>
      <c r="AA1767" s="83">
        <v>7580.5857080400001</v>
      </c>
      <c r="AB1767" s="83">
        <v>0</v>
      </c>
      <c r="AC1767" s="83">
        <v>0</v>
      </c>
      <c r="AD1767" s="83">
        <v>0</v>
      </c>
      <c r="AE1767" s="83">
        <v>0</v>
      </c>
      <c r="AF1767" s="83">
        <v>0</v>
      </c>
      <c r="AG1767" s="83">
        <v>0</v>
      </c>
      <c r="AH1767" s="83">
        <v>0</v>
      </c>
      <c r="AI1767" s="83">
        <v>197858.01298159099</v>
      </c>
      <c r="AJ1767" s="83">
        <v>0</v>
      </c>
      <c r="AK1767" s="83">
        <v>0</v>
      </c>
      <c r="AL1767" s="83">
        <v>0</v>
      </c>
      <c r="AM1767" s="83">
        <v>0</v>
      </c>
      <c r="AN1767" s="83">
        <v>205438.59868963101</v>
      </c>
      <c r="AO1767" s="83">
        <v>0</v>
      </c>
      <c r="AP1767" s="83">
        <v>0</v>
      </c>
    </row>
    <row r="1768" spans="1:42" x14ac:dyDescent="0.2">
      <c r="A1768" s="83" t="s">
        <v>445</v>
      </c>
      <c r="B1768" s="83">
        <v>2032</v>
      </c>
      <c r="C1768" s="83" t="s">
        <v>419</v>
      </c>
      <c r="D1768" s="83" t="s">
        <v>297</v>
      </c>
      <c r="E1768" s="83">
        <v>0</v>
      </c>
      <c r="F1768" s="83">
        <v>0</v>
      </c>
      <c r="G1768" s="83">
        <v>0</v>
      </c>
      <c r="H1768" s="83">
        <v>0</v>
      </c>
      <c r="I1768" s="83">
        <v>100</v>
      </c>
      <c r="J1768" s="83">
        <v>0</v>
      </c>
      <c r="K1768" s="83">
        <v>0</v>
      </c>
      <c r="L1768" s="83">
        <v>0</v>
      </c>
      <c r="M1768" s="83">
        <v>8.1563636363636292</v>
      </c>
      <c r="N1768" s="83">
        <v>0</v>
      </c>
      <c r="O1768" s="83">
        <v>0</v>
      </c>
      <c r="P1768" s="83">
        <v>0</v>
      </c>
      <c r="Q1768" s="83">
        <v>0</v>
      </c>
      <c r="R1768" s="83">
        <v>0</v>
      </c>
      <c r="S1768" s="83">
        <v>0</v>
      </c>
      <c r="T1768" s="83">
        <v>0</v>
      </c>
      <c r="U1768" s="83">
        <v>334.9</v>
      </c>
      <c r="V1768" s="83">
        <v>0</v>
      </c>
      <c r="W1768" s="83">
        <v>0</v>
      </c>
      <c r="X1768" s="83">
        <v>0</v>
      </c>
      <c r="Y1768" s="83">
        <v>0</v>
      </c>
      <c r="Z1768" s="83">
        <v>0</v>
      </c>
      <c r="AA1768" s="83">
        <v>11813.96820784</v>
      </c>
      <c r="AB1768" s="83">
        <v>0</v>
      </c>
      <c r="AC1768" s="83">
        <v>0</v>
      </c>
      <c r="AD1768" s="83">
        <v>0</v>
      </c>
      <c r="AE1768" s="83">
        <v>0</v>
      </c>
      <c r="AF1768" s="83">
        <v>0</v>
      </c>
      <c r="AG1768" s="83">
        <v>0</v>
      </c>
      <c r="AH1768" s="83">
        <v>0</v>
      </c>
      <c r="AI1768" s="83">
        <v>195189.290902498</v>
      </c>
      <c r="AJ1768" s="83">
        <v>0</v>
      </c>
      <c r="AK1768" s="83">
        <v>0</v>
      </c>
      <c r="AL1768" s="83">
        <v>0</v>
      </c>
      <c r="AM1768" s="83">
        <v>0</v>
      </c>
      <c r="AN1768" s="83">
        <v>207003.259110338</v>
      </c>
      <c r="AO1768" s="83">
        <v>0</v>
      </c>
      <c r="AP1768" s="83">
        <v>0</v>
      </c>
    </row>
    <row r="1769" spans="1:42" x14ac:dyDescent="0.2">
      <c r="A1769" s="83" t="s">
        <v>445</v>
      </c>
      <c r="B1769" s="83">
        <v>2034</v>
      </c>
      <c r="C1769" s="83" t="s">
        <v>419</v>
      </c>
      <c r="D1769" s="83" t="s">
        <v>297</v>
      </c>
      <c r="E1769" s="83">
        <v>0</v>
      </c>
      <c r="F1769" s="83">
        <v>0</v>
      </c>
      <c r="G1769" s="83">
        <v>0</v>
      </c>
      <c r="H1769" s="83">
        <v>0</v>
      </c>
      <c r="I1769" s="83">
        <v>100</v>
      </c>
      <c r="J1769" s="83">
        <v>0</v>
      </c>
      <c r="K1769" s="83">
        <v>0</v>
      </c>
      <c r="L1769" s="83">
        <v>0</v>
      </c>
      <c r="M1769" s="83">
        <v>11.4136363636364</v>
      </c>
      <c r="N1769" s="83">
        <v>0</v>
      </c>
      <c r="O1769" s="83">
        <v>0</v>
      </c>
      <c r="P1769" s="83">
        <v>0</v>
      </c>
      <c r="Q1769" s="83">
        <v>0</v>
      </c>
      <c r="R1769" s="83">
        <v>0</v>
      </c>
      <c r="S1769" s="83">
        <v>0</v>
      </c>
      <c r="T1769" s="83">
        <v>0</v>
      </c>
      <c r="U1769" s="83">
        <v>334.9</v>
      </c>
      <c r="V1769" s="83">
        <v>0</v>
      </c>
      <c r="W1769" s="83">
        <v>0</v>
      </c>
      <c r="X1769" s="83">
        <v>0</v>
      </c>
      <c r="Y1769" s="83">
        <v>0</v>
      </c>
      <c r="Z1769" s="83">
        <v>0</v>
      </c>
      <c r="AA1769" s="83">
        <v>16531.9182846</v>
      </c>
      <c r="AB1769" s="83">
        <v>0</v>
      </c>
      <c r="AC1769" s="83">
        <v>0</v>
      </c>
      <c r="AD1769" s="83">
        <v>0</v>
      </c>
      <c r="AE1769" s="83">
        <v>0</v>
      </c>
      <c r="AF1769" s="83">
        <v>0</v>
      </c>
      <c r="AG1769" s="83">
        <v>0</v>
      </c>
      <c r="AH1769" s="83">
        <v>0</v>
      </c>
      <c r="AI1769" s="83">
        <v>192498.64717183</v>
      </c>
      <c r="AJ1769" s="83">
        <v>0</v>
      </c>
      <c r="AK1769" s="83">
        <v>0</v>
      </c>
      <c r="AL1769" s="83">
        <v>0</v>
      </c>
      <c r="AM1769" s="83">
        <v>0</v>
      </c>
      <c r="AN1769" s="83">
        <v>209030.56545642999</v>
      </c>
      <c r="AO1769" s="83">
        <v>0</v>
      </c>
      <c r="AP1769" s="83">
        <v>0</v>
      </c>
    </row>
    <row r="1770" spans="1:42" x14ac:dyDescent="0.2">
      <c r="A1770" s="83" t="s">
        <v>445</v>
      </c>
      <c r="B1770" s="83">
        <v>2036</v>
      </c>
      <c r="C1770" s="83" t="s">
        <v>419</v>
      </c>
      <c r="D1770" s="83" t="s">
        <v>297</v>
      </c>
      <c r="E1770" s="83">
        <v>0</v>
      </c>
      <c r="F1770" s="83">
        <v>0</v>
      </c>
      <c r="G1770" s="83">
        <v>0</v>
      </c>
      <c r="H1770" s="83">
        <v>0</v>
      </c>
      <c r="I1770" s="83">
        <v>100</v>
      </c>
      <c r="J1770" s="83">
        <v>0</v>
      </c>
      <c r="K1770" s="83">
        <v>0</v>
      </c>
      <c r="L1770" s="83">
        <v>0</v>
      </c>
      <c r="M1770" s="83">
        <v>14.7627272727273</v>
      </c>
      <c r="N1770" s="83">
        <v>0</v>
      </c>
      <c r="O1770" s="83">
        <v>0</v>
      </c>
      <c r="P1770" s="83">
        <v>0</v>
      </c>
      <c r="Q1770" s="83">
        <v>0</v>
      </c>
      <c r="R1770" s="83">
        <v>0</v>
      </c>
      <c r="S1770" s="83">
        <v>0</v>
      </c>
      <c r="T1770" s="83">
        <v>0</v>
      </c>
      <c r="U1770" s="83">
        <v>334.9</v>
      </c>
      <c r="V1770" s="83">
        <v>0</v>
      </c>
      <c r="W1770" s="83">
        <v>0</v>
      </c>
      <c r="X1770" s="83">
        <v>0</v>
      </c>
      <c r="Y1770" s="83">
        <v>0</v>
      </c>
      <c r="Z1770" s="83">
        <v>0</v>
      </c>
      <c r="AA1770" s="83">
        <v>21382.861093079999</v>
      </c>
      <c r="AB1770" s="83">
        <v>0</v>
      </c>
      <c r="AC1770" s="83">
        <v>0</v>
      </c>
      <c r="AD1770" s="83">
        <v>0</v>
      </c>
      <c r="AE1770" s="83">
        <v>0</v>
      </c>
      <c r="AF1770" s="83">
        <v>0</v>
      </c>
      <c r="AG1770" s="83">
        <v>0</v>
      </c>
      <c r="AH1770" s="83">
        <v>0</v>
      </c>
      <c r="AI1770" s="83">
        <v>189804.62560342299</v>
      </c>
      <c r="AJ1770" s="83">
        <v>0</v>
      </c>
      <c r="AK1770" s="83">
        <v>0</v>
      </c>
      <c r="AL1770" s="83">
        <v>0</v>
      </c>
      <c r="AM1770" s="83">
        <v>0</v>
      </c>
      <c r="AN1770" s="83">
        <v>211187.48669650301</v>
      </c>
      <c r="AO1770" s="83">
        <v>0</v>
      </c>
      <c r="AP1770" s="83">
        <v>0</v>
      </c>
    </row>
    <row r="1771" spans="1:42" x14ac:dyDescent="0.2">
      <c r="A1771" s="83" t="s">
        <v>445</v>
      </c>
      <c r="B1771" s="83">
        <v>2038</v>
      </c>
      <c r="C1771" s="83" t="s">
        <v>419</v>
      </c>
      <c r="D1771" s="83" t="s">
        <v>297</v>
      </c>
      <c r="E1771" s="83">
        <v>0</v>
      </c>
      <c r="F1771" s="83">
        <v>0</v>
      </c>
      <c r="G1771" s="83">
        <v>0</v>
      </c>
      <c r="H1771" s="83">
        <v>0</v>
      </c>
      <c r="I1771" s="83">
        <v>100</v>
      </c>
      <c r="J1771" s="83">
        <v>0</v>
      </c>
      <c r="K1771" s="83">
        <v>0</v>
      </c>
      <c r="L1771" s="83">
        <v>0</v>
      </c>
      <c r="M1771" s="83">
        <v>18.119090909090801</v>
      </c>
      <c r="N1771" s="83">
        <v>0</v>
      </c>
      <c r="O1771" s="83">
        <v>0</v>
      </c>
      <c r="P1771" s="83">
        <v>0</v>
      </c>
      <c r="Q1771" s="83">
        <v>0</v>
      </c>
      <c r="R1771" s="83">
        <v>0</v>
      </c>
      <c r="S1771" s="83">
        <v>0</v>
      </c>
      <c r="T1771" s="83">
        <v>0</v>
      </c>
      <c r="U1771" s="83">
        <v>334.9</v>
      </c>
      <c r="V1771" s="83">
        <v>0</v>
      </c>
      <c r="W1771" s="83">
        <v>0</v>
      </c>
      <c r="X1771" s="83">
        <v>0</v>
      </c>
      <c r="Y1771" s="83">
        <v>0</v>
      </c>
      <c r="Z1771" s="83">
        <v>0</v>
      </c>
      <c r="AA1771" s="83">
        <v>26244.33797932</v>
      </c>
      <c r="AB1771" s="83">
        <v>0</v>
      </c>
      <c r="AC1771" s="83">
        <v>0</v>
      </c>
      <c r="AD1771" s="83">
        <v>0</v>
      </c>
      <c r="AE1771" s="83">
        <v>0</v>
      </c>
      <c r="AF1771" s="83">
        <v>0</v>
      </c>
      <c r="AG1771" s="83">
        <v>0</v>
      </c>
      <c r="AH1771" s="83">
        <v>0</v>
      </c>
      <c r="AI1771" s="83">
        <v>187159.98310419801</v>
      </c>
      <c r="AJ1771" s="83">
        <v>0</v>
      </c>
      <c r="AK1771" s="83">
        <v>0</v>
      </c>
      <c r="AL1771" s="83">
        <v>0</v>
      </c>
      <c r="AM1771" s="83">
        <v>0</v>
      </c>
      <c r="AN1771" s="83">
        <v>213404.32108351801</v>
      </c>
      <c r="AO1771" s="83">
        <v>0</v>
      </c>
      <c r="AP1771" s="83">
        <v>0</v>
      </c>
    </row>
    <row r="1772" spans="1:42" x14ac:dyDescent="0.2">
      <c r="A1772" s="83" t="s">
        <v>445</v>
      </c>
      <c r="B1772" s="83">
        <v>2040</v>
      </c>
      <c r="C1772" s="83" t="s">
        <v>419</v>
      </c>
      <c r="D1772" s="83" t="s">
        <v>297</v>
      </c>
      <c r="E1772" s="83">
        <v>0</v>
      </c>
      <c r="F1772" s="83">
        <v>0</v>
      </c>
      <c r="G1772" s="83">
        <v>0</v>
      </c>
      <c r="H1772" s="83">
        <v>0</v>
      </c>
      <c r="I1772" s="83">
        <v>100</v>
      </c>
      <c r="J1772" s="83">
        <v>0</v>
      </c>
      <c r="K1772" s="83">
        <v>0</v>
      </c>
      <c r="L1772" s="83">
        <v>0</v>
      </c>
      <c r="M1772" s="83">
        <v>21.3818181818182</v>
      </c>
      <c r="N1772" s="83">
        <v>0</v>
      </c>
      <c r="O1772" s="83">
        <v>0</v>
      </c>
      <c r="P1772" s="83">
        <v>0</v>
      </c>
      <c r="Q1772" s="83">
        <v>0</v>
      </c>
      <c r="R1772" s="83">
        <v>0</v>
      </c>
      <c r="S1772" s="83">
        <v>0</v>
      </c>
      <c r="T1772" s="83">
        <v>0</v>
      </c>
      <c r="U1772" s="83">
        <v>334.9</v>
      </c>
      <c r="V1772" s="83">
        <v>0</v>
      </c>
      <c r="W1772" s="83">
        <v>0</v>
      </c>
      <c r="X1772" s="83">
        <v>0</v>
      </c>
      <c r="Y1772" s="83">
        <v>0</v>
      </c>
      <c r="Z1772" s="83">
        <v>0</v>
      </c>
      <c r="AA1772" s="83">
        <v>30970.188614399998</v>
      </c>
      <c r="AB1772" s="83">
        <v>0</v>
      </c>
      <c r="AC1772" s="83">
        <v>0</v>
      </c>
      <c r="AD1772" s="83">
        <v>0</v>
      </c>
      <c r="AE1772" s="83">
        <v>0</v>
      </c>
      <c r="AF1772" s="83">
        <v>0</v>
      </c>
      <c r="AG1772" s="83">
        <v>0</v>
      </c>
      <c r="AH1772" s="83">
        <v>0</v>
      </c>
      <c r="AI1772" s="83">
        <v>184566.244674152</v>
      </c>
      <c r="AJ1772" s="83">
        <v>0</v>
      </c>
      <c r="AK1772" s="83">
        <v>0</v>
      </c>
      <c r="AL1772" s="83">
        <v>0</v>
      </c>
      <c r="AM1772" s="83">
        <v>0</v>
      </c>
      <c r="AN1772" s="83">
        <v>215536.43328855099</v>
      </c>
      <c r="AO1772" s="83">
        <v>0</v>
      </c>
      <c r="AP1772" s="83">
        <v>0</v>
      </c>
    </row>
    <row r="1773" spans="1:42" x14ac:dyDescent="0.2">
      <c r="A1773" s="83" t="s">
        <v>445</v>
      </c>
      <c r="B1773" s="83">
        <v>2042</v>
      </c>
      <c r="C1773" s="83" t="s">
        <v>419</v>
      </c>
      <c r="D1773" s="83" t="s">
        <v>297</v>
      </c>
      <c r="E1773" s="83">
        <v>0</v>
      </c>
      <c r="F1773" s="83">
        <v>0</v>
      </c>
      <c r="G1773" s="83">
        <v>0</v>
      </c>
      <c r="H1773" s="83">
        <v>0</v>
      </c>
      <c r="I1773" s="83">
        <v>100</v>
      </c>
      <c r="J1773" s="83">
        <v>0</v>
      </c>
      <c r="K1773" s="83">
        <v>0</v>
      </c>
      <c r="L1773" s="83">
        <v>0</v>
      </c>
      <c r="M1773" s="83">
        <v>24.2863636363636</v>
      </c>
      <c r="N1773" s="83">
        <v>0</v>
      </c>
      <c r="O1773" s="83">
        <v>0</v>
      </c>
      <c r="P1773" s="83">
        <v>6.2359550561797801E-3</v>
      </c>
      <c r="Q1773" s="83">
        <v>0</v>
      </c>
      <c r="R1773" s="83">
        <v>0</v>
      </c>
      <c r="S1773" s="83">
        <v>0</v>
      </c>
      <c r="T1773" s="83">
        <v>0</v>
      </c>
      <c r="U1773" s="83">
        <v>334.9</v>
      </c>
      <c r="V1773" s="83">
        <v>3.8945963764044902</v>
      </c>
      <c r="W1773" s="83">
        <v>0</v>
      </c>
      <c r="X1773" s="83">
        <v>0</v>
      </c>
      <c r="Y1773" s="83">
        <v>0</v>
      </c>
      <c r="Z1773" s="83">
        <v>0</v>
      </c>
      <c r="AA1773" s="83">
        <v>35177.235919799998</v>
      </c>
      <c r="AB1773" s="83">
        <v>0</v>
      </c>
      <c r="AC1773" s="83">
        <v>0</v>
      </c>
      <c r="AD1773" s="83">
        <v>0</v>
      </c>
      <c r="AE1773" s="83">
        <v>0</v>
      </c>
      <c r="AF1773" s="83">
        <v>0</v>
      </c>
      <c r="AG1773" s="83">
        <v>0</v>
      </c>
      <c r="AH1773" s="83">
        <v>0</v>
      </c>
      <c r="AI1773" s="83">
        <v>181994.65956370399</v>
      </c>
      <c r="AJ1773" s="83">
        <v>0</v>
      </c>
      <c r="AK1773" s="83">
        <v>0</v>
      </c>
      <c r="AL1773" s="83">
        <v>0</v>
      </c>
      <c r="AM1773" s="83">
        <v>0</v>
      </c>
      <c r="AN1773" s="83">
        <v>217175.79007988001</v>
      </c>
      <c r="AO1773" s="83">
        <v>0</v>
      </c>
      <c r="AP1773" s="83">
        <v>0</v>
      </c>
    </row>
    <row r="1774" spans="1:42" x14ac:dyDescent="0.2">
      <c r="A1774" s="83" t="s">
        <v>445</v>
      </c>
      <c r="B1774" s="83">
        <v>2044</v>
      </c>
      <c r="C1774" s="83" t="s">
        <v>419</v>
      </c>
      <c r="D1774" s="83" t="s">
        <v>297</v>
      </c>
      <c r="E1774" s="83">
        <v>0</v>
      </c>
      <c r="F1774" s="83">
        <v>0</v>
      </c>
      <c r="G1774" s="83">
        <v>0</v>
      </c>
      <c r="H1774" s="83">
        <v>0</v>
      </c>
      <c r="I1774" s="83">
        <v>100</v>
      </c>
      <c r="J1774" s="83">
        <v>0</v>
      </c>
      <c r="K1774" s="83">
        <v>0</v>
      </c>
      <c r="L1774" s="83">
        <v>0</v>
      </c>
      <c r="M1774" s="83">
        <v>27.021818181818102</v>
      </c>
      <c r="N1774" s="83">
        <v>0</v>
      </c>
      <c r="O1774" s="83">
        <v>0</v>
      </c>
      <c r="P1774" s="83">
        <v>6.2359550561797801E-3</v>
      </c>
      <c r="Q1774" s="83">
        <v>0</v>
      </c>
      <c r="R1774" s="83">
        <v>0</v>
      </c>
      <c r="S1774" s="83">
        <v>0</v>
      </c>
      <c r="T1774" s="83">
        <v>0</v>
      </c>
      <c r="U1774" s="83">
        <v>332.5</v>
      </c>
      <c r="V1774" s="83">
        <v>0</v>
      </c>
      <c r="W1774" s="83">
        <v>0</v>
      </c>
      <c r="X1774" s="83">
        <v>0</v>
      </c>
      <c r="Y1774" s="83">
        <v>0</v>
      </c>
      <c r="Z1774" s="83">
        <v>0</v>
      </c>
      <c r="AA1774" s="83">
        <v>39139.365917280003</v>
      </c>
      <c r="AB1774" s="83">
        <v>0</v>
      </c>
      <c r="AC1774" s="83">
        <v>0</v>
      </c>
      <c r="AD1774" s="83">
        <v>0</v>
      </c>
      <c r="AE1774" s="83">
        <v>0</v>
      </c>
      <c r="AF1774" s="83">
        <v>0</v>
      </c>
      <c r="AG1774" s="83">
        <v>0</v>
      </c>
      <c r="AH1774" s="83">
        <v>0</v>
      </c>
      <c r="AI1774" s="83">
        <v>179444.26523166601</v>
      </c>
      <c r="AJ1774" s="83">
        <v>0</v>
      </c>
      <c r="AK1774" s="83">
        <v>0</v>
      </c>
      <c r="AL1774" s="83">
        <v>0</v>
      </c>
      <c r="AM1774" s="83">
        <v>0</v>
      </c>
      <c r="AN1774" s="83">
        <v>218583.63114894601</v>
      </c>
      <c r="AO1774" s="83">
        <v>0</v>
      </c>
      <c r="AP1774" s="83">
        <v>0</v>
      </c>
    </row>
    <row r="1775" spans="1:42" x14ac:dyDescent="0.2">
      <c r="A1775" s="83" t="s">
        <v>445</v>
      </c>
      <c r="B1775" s="83">
        <v>2046</v>
      </c>
      <c r="C1775" s="83" t="s">
        <v>419</v>
      </c>
      <c r="D1775" s="83" t="s">
        <v>297</v>
      </c>
      <c r="E1775" s="83">
        <v>0</v>
      </c>
      <c r="F1775" s="83">
        <v>0</v>
      </c>
      <c r="G1775" s="83">
        <v>0</v>
      </c>
      <c r="H1775" s="83">
        <v>0</v>
      </c>
      <c r="I1775" s="83">
        <v>20</v>
      </c>
      <c r="J1775" s="83">
        <v>0</v>
      </c>
      <c r="K1775" s="83">
        <v>0</v>
      </c>
      <c r="L1775" s="83">
        <v>0</v>
      </c>
      <c r="M1775" s="83">
        <v>30.599090909090901</v>
      </c>
      <c r="N1775" s="83">
        <v>0</v>
      </c>
      <c r="O1775" s="83">
        <v>0</v>
      </c>
      <c r="P1775" s="83">
        <v>6.2359550561797801E-3</v>
      </c>
      <c r="Q1775" s="83">
        <v>0</v>
      </c>
      <c r="R1775" s="83">
        <v>0</v>
      </c>
      <c r="S1775" s="83">
        <v>0</v>
      </c>
      <c r="T1775" s="83">
        <v>0</v>
      </c>
      <c r="U1775" s="83">
        <v>0</v>
      </c>
      <c r="V1775" s="83">
        <v>0</v>
      </c>
      <c r="W1775" s="83">
        <v>0</v>
      </c>
      <c r="X1775" s="83">
        <v>0</v>
      </c>
      <c r="Y1775" s="83">
        <v>0</v>
      </c>
      <c r="Z1775" s="83">
        <v>0</v>
      </c>
      <c r="AA1775" s="83">
        <v>44320.81541548</v>
      </c>
      <c r="AB1775" s="83">
        <v>0</v>
      </c>
      <c r="AC1775" s="83">
        <v>0</v>
      </c>
      <c r="AD1775" s="83">
        <v>0</v>
      </c>
      <c r="AE1775" s="83">
        <v>0</v>
      </c>
      <c r="AF1775" s="83">
        <v>0</v>
      </c>
      <c r="AG1775" s="83">
        <v>0</v>
      </c>
      <c r="AH1775" s="83">
        <v>0</v>
      </c>
      <c r="AI1775" s="83">
        <v>35787.633424451997</v>
      </c>
      <c r="AJ1775" s="83">
        <v>0</v>
      </c>
      <c r="AK1775" s="83">
        <v>0</v>
      </c>
      <c r="AL1775" s="83">
        <v>0</v>
      </c>
      <c r="AM1775" s="83">
        <v>0</v>
      </c>
      <c r="AN1775" s="83">
        <v>80108.448839931996</v>
      </c>
      <c r="AO1775" s="83">
        <v>0</v>
      </c>
      <c r="AP1775" s="83">
        <v>0</v>
      </c>
    </row>
    <row r="1776" spans="1:42" x14ac:dyDescent="0.2">
      <c r="A1776" s="83" t="s">
        <v>445</v>
      </c>
      <c r="B1776" s="83">
        <v>2048</v>
      </c>
      <c r="C1776" s="83" t="s">
        <v>419</v>
      </c>
      <c r="D1776" s="83" t="s">
        <v>297</v>
      </c>
      <c r="E1776" s="83">
        <v>0</v>
      </c>
      <c r="F1776" s="83">
        <v>0</v>
      </c>
      <c r="G1776" s="83">
        <v>0</v>
      </c>
      <c r="H1776" s="83">
        <v>0</v>
      </c>
      <c r="I1776" s="83">
        <v>0</v>
      </c>
      <c r="J1776" s="83">
        <v>0</v>
      </c>
      <c r="K1776" s="83">
        <v>0</v>
      </c>
      <c r="L1776" s="83">
        <v>0</v>
      </c>
      <c r="M1776" s="83">
        <v>31.8609090909091</v>
      </c>
      <c r="N1776" s="83">
        <v>0</v>
      </c>
      <c r="O1776" s="83">
        <v>0</v>
      </c>
      <c r="P1776" s="83">
        <v>200.98466657303399</v>
      </c>
      <c r="Q1776" s="83">
        <v>0</v>
      </c>
      <c r="R1776" s="83">
        <v>0</v>
      </c>
      <c r="S1776" s="83">
        <v>0</v>
      </c>
      <c r="T1776" s="83">
        <v>0</v>
      </c>
      <c r="U1776" s="83">
        <v>0</v>
      </c>
      <c r="V1776" s="83">
        <v>6049.49633090526</v>
      </c>
      <c r="W1776" s="83">
        <v>0</v>
      </c>
      <c r="X1776" s="83">
        <v>0</v>
      </c>
      <c r="Y1776" s="83">
        <v>0</v>
      </c>
      <c r="Z1776" s="83">
        <v>0</v>
      </c>
      <c r="AA1776" s="83">
        <v>46148.477906840002</v>
      </c>
      <c r="AB1776" s="83">
        <v>0</v>
      </c>
      <c r="AC1776" s="83">
        <v>0</v>
      </c>
      <c r="AD1776" s="83">
        <v>0</v>
      </c>
      <c r="AE1776" s="83">
        <v>0</v>
      </c>
      <c r="AF1776" s="83">
        <v>0</v>
      </c>
      <c r="AG1776" s="83">
        <v>0</v>
      </c>
      <c r="AH1776" s="83">
        <v>0</v>
      </c>
      <c r="AI1776" s="83">
        <v>0</v>
      </c>
      <c r="AJ1776" s="83">
        <v>0</v>
      </c>
      <c r="AK1776" s="83">
        <v>0</v>
      </c>
      <c r="AL1776" s="83">
        <v>0</v>
      </c>
      <c r="AM1776" s="83">
        <v>0</v>
      </c>
      <c r="AN1776" s="83">
        <v>52197.974237745198</v>
      </c>
      <c r="AO1776" s="83">
        <v>0</v>
      </c>
      <c r="AP1776" s="83">
        <v>0</v>
      </c>
    </row>
    <row r="1777" spans="1:42" x14ac:dyDescent="0.2">
      <c r="A1777" s="83" t="s">
        <v>445</v>
      </c>
      <c r="B1777" s="83">
        <v>2050</v>
      </c>
      <c r="C1777" s="83" t="s">
        <v>419</v>
      </c>
      <c r="D1777" s="83" t="s">
        <v>297</v>
      </c>
      <c r="E1777" s="83">
        <v>0</v>
      </c>
      <c r="F1777" s="83">
        <v>0</v>
      </c>
      <c r="G1777" s="83">
        <v>0</v>
      </c>
      <c r="H1777" s="83">
        <v>0</v>
      </c>
      <c r="I1777" s="83">
        <v>0</v>
      </c>
      <c r="J1777" s="83">
        <v>0</v>
      </c>
      <c r="K1777" s="83">
        <v>0</v>
      </c>
      <c r="L1777" s="83">
        <v>0</v>
      </c>
      <c r="M1777" s="83">
        <v>35.159090909090899</v>
      </c>
      <c r="N1777" s="83">
        <v>0</v>
      </c>
      <c r="O1777" s="83">
        <v>0</v>
      </c>
      <c r="P1777" s="83">
        <v>200.98466657303399</v>
      </c>
      <c r="Q1777" s="83">
        <v>0</v>
      </c>
      <c r="R1777" s="83">
        <v>0</v>
      </c>
      <c r="S1777" s="83">
        <v>0</v>
      </c>
      <c r="T1777" s="83">
        <v>0</v>
      </c>
      <c r="U1777" s="83">
        <v>0</v>
      </c>
      <c r="V1777" s="83">
        <v>85214.854582022497</v>
      </c>
      <c r="W1777" s="83">
        <v>0</v>
      </c>
      <c r="X1777" s="83">
        <v>0</v>
      </c>
      <c r="Y1777" s="83">
        <v>0</v>
      </c>
      <c r="Z1777" s="83">
        <v>0</v>
      </c>
      <c r="AA1777" s="83">
        <v>50925.682171</v>
      </c>
      <c r="AB1777" s="83">
        <v>0</v>
      </c>
      <c r="AC1777" s="83">
        <v>0</v>
      </c>
      <c r="AD1777" s="83">
        <v>0</v>
      </c>
      <c r="AE1777" s="83">
        <v>0</v>
      </c>
      <c r="AF1777" s="83">
        <v>0</v>
      </c>
      <c r="AG1777" s="83">
        <v>0</v>
      </c>
      <c r="AH1777" s="83">
        <v>0</v>
      </c>
      <c r="AI1777" s="83">
        <v>0</v>
      </c>
      <c r="AJ1777" s="83">
        <v>0</v>
      </c>
      <c r="AK1777" s="83">
        <v>0</v>
      </c>
      <c r="AL1777" s="83">
        <v>0</v>
      </c>
      <c r="AM1777" s="83">
        <v>0</v>
      </c>
      <c r="AN1777" s="83">
        <v>136140.536753022</v>
      </c>
      <c r="AO1777" s="83">
        <v>0</v>
      </c>
      <c r="AP1777" s="83">
        <v>0</v>
      </c>
    </row>
    <row r="1778" spans="1:42" x14ac:dyDescent="0.2">
      <c r="A1778" s="83" t="s">
        <v>446</v>
      </c>
      <c r="B1778" s="83">
        <v>2020</v>
      </c>
      <c r="C1778" s="83" t="s">
        <v>447</v>
      </c>
      <c r="D1778" s="83" t="s">
        <v>297</v>
      </c>
      <c r="E1778" s="83">
        <v>0</v>
      </c>
      <c r="F1778" s="83">
        <v>410</v>
      </c>
      <c r="G1778" s="83">
        <v>0</v>
      </c>
      <c r="H1778" s="83">
        <v>187.2</v>
      </c>
      <c r="I1778" s="83">
        <v>32.799999999999997</v>
      </c>
      <c r="J1778" s="83">
        <v>0</v>
      </c>
      <c r="K1778" s="83">
        <v>10</v>
      </c>
      <c r="L1778" s="83">
        <v>1511</v>
      </c>
      <c r="M1778" s="83">
        <v>107.270909090909</v>
      </c>
      <c r="N1778" s="83">
        <v>0</v>
      </c>
      <c r="O1778" s="83">
        <v>0</v>
      </c>
      <c r="P1778" s="83">
        <v>0</v>
      </c>
      <c r="Q1778" s="83">
        <v>0</v>
      </c>
      <c r="R1778" s="83">
        <v>0</v>
      </c>
      <c r="S1778" s="83">
        <v>0</v>
      </c>
      <c r="T1778" s="83">
        <v>0</v>
      </c>
      <c r="U1778" s="83">
        <v>807.1</v>
      </c>
      <c r="V1778" s="83">
        <v>0</v>
      </c>
      <c r="W1778" s="83">
        <v>45768.864000000001</v>
      </c>
      <c r="X1778" s="83">
        <v>0</v>
      </c>
      <c r="Y1778" s="83">
        <v>0</v>
      </c>
      <c r="Z1778" s="83">
        <v>0</v>
      </c>
      <c r="AA1778" s="83">
        <v>155573.23417588</v>
      </c>
      <c r="AB1778" s="83">
        <v>4149375.7331371801</v>
      </c>
      <c r="AC1778" s="83">
        <v>16398.72</v>
      </c>
      <c r="AD1778" s="83">
        <v>0</v>
      </c>
      <c r="AE1778" s="83">
        <v>0</v>
      </c>
      <c r="AF1778" s="83">
        <v>0</v>
      </c>
      <c r="AG1778" s="83">
        <v>0</v>
      </c>
      <c r="AH1778" s="83">
        <v>0</v>
      </c>
      <c r="AI1778" s="83">
        <v>65571.139719942905</v>
      </c>
      <c r="AJ1778" s="83">
        <v>0</v>
      </c>
      <c r="AK1778" s="83">
        <v>0</v>
      </c>
      <c r="AL1778" s="83">
        <v>0</v>
      </c>
      <c r="AM1778" s="83">
        <v>0</v>
      </c>
      <c r="AN1778" s="83">
        <v>4432687.6910330001</v>
      </c>
      <c r="AO1778" s="83">
        <v>1.67868522011799</v>
      </c>
      <c r="AP1778" s="83">
        <v>378.70595384237299</v>
      </c>
    </row>
    <row r="1779" spans="1:42" x14ac:dyDescent="0.2">
      <c r="A1779" s="83" t="s">
        <v>446</v>
      </c>
      <c r="B1779" s="83">
        <v>2022</v>
      </c>
      <c r="C1779" s="83" t="s">
        <v>447</v>
      </c>
      <c r="D1779" s="83" t="s">
        <v>297</v>
      </c>
      <c r="E1779" s="83">
        <v>0</v>
      </c>
      <c r="F1779" s="83">
        <v>410</v>
      </c>
      <c r="G1779" s="83">
        <v>0</v>
      </c>
      <c r="H1779" s="83">
        <v>187.2</v>
      </c>
      <c r="I1779" s="83">
        <v>32.799999999999997</v>
      </c>
      <c r="J1779" s="83">
        <v>0</v>
      </c>
      <c r="K1779" s="83">
        <v>10</v>
      </c>
      <c r="L1779" s="83">
        <v>1511</v>
      </c>
      <c r="M1779" s="83">
        <v>127.596363636364</v>
      </c>
      <c r="N1779" s="83">
        <v>0</v>
      </c>
      <c r="O1779" s="83">
        <v>0</v>
      </c>
      <c r="P1779" s="83">
        <v>0</v>
      </c>
      <c r="Q1779" s="83">
        <v>0</v>
      </c>
      <c r="R1779" s="83">
        <v>0</v>
      </c>
      <c r="S1779" s="83">
        <v>0</v>
      </c>
      <c r="T1779" s="83">
        <v>0</v>
      </c>
      <c r="U1779" s="83">
        <v>807.1</v>
      </c>
      <c r="V1779" s="83">
        <v>0</v>
      </c>
      <c r="W1779" s="83">
        <v>45768.864000000001</v>
      </c>
      <c r="X1779" s="83">
        <v>0</v>
      </c>
      <c r="Y1779" s="83">
        <v>0</v>
      </c>
      <c r="Z1779" s="83">
        <v>0</v>
      </c>
      <c r="AA1779" s="83">
        <v>185052.65733336</v>
      </c>
      <c r="AB1779" s="83">
        <v>3928858.8053367501</v>
      </c>
      <c r="AC1779" s="83">
        <v>16398.72</v>
      </c>
      <c r="AD1779" s="83">
        <v>0</v>
      </c>
      <c r="AE1779" s="83">
        <v>0</v>
      </c>
      <c r="AF1779" s="83">
        <v>0</v>
      </c>
      <c r="AG1779" s="83">
        <v>0</v>
      </c>
      <c r="AH1779" s="83">
        <v>0</v>
      </c>
      <c r="AI1779" s="83">
        <v>64468.921140105798</v>
      </c>
      <c r="AJ1779" s="83">
        <v>0</v>
      </c>
      <c r="AK1779" s="83">
        <v>0</v>
      </c>
      <c r="AL1779" s="83">
        <v>0</v>
      </c>
      <c r="AM1779" s="83">
        <v>0</v>
      </c>
      <c r="AN1779" s="83">
        <v>4240547.9678102098</v>
      </c>
      <c r="AO1779" s="83">
        <v>1.5787028450532801</v>
      </c>
      <c r="AP1779" s="83">
        <v>372.28746309135801</v>
      </c>
    </row>
    <row r="1780" spans="1:42" x14ac:dyDescent="0.2">
      <c r="A1780" s="83" t="s">
        <v>446</v>
      </c>
      <c r="B1780" s="83">
        <v>2024</v>
      </c>
      <c r="C1780" s="83" t="s">
        <v>447</v>
      </c>
      <c r="D1780" s="83" t="s">
        <v>297</v>
      </c>
      <c r="E1780" s="83">
        <v>0</v>
      </c>
      <c r="F1780" s="83">
        <v>410</v>
      </c>
      <c r="G1780" s="83">
        <v>0</v>
      </c>
      <c r="H1780" s="83">
        <v>187.2</v>
      </c>
      <c r="I1780" s="83">
        <v>32.799999999999997</v>
      </c>
      <c r="J1780" s="83">
        <v>0</v>
      </c>
      <c r="K1780" s="83">
        <v>10</v>
      </c>
      <c r="L1780" s="83">
        <v>1511</v>
      </c>
      <c r="M1780" s="83">
        <v>152.798181818182</v>
      </c>
      <c r="N1780" s="83">
        <v>0</v>
      </c>
      <c r="O1780" s="83">
        <v>0</v>
      </c>
      <c r="P1780" s="83">
        <v>0</v>
      </c>
      <c r="Q1780" s="83">
        <v>0</v>
      </c>
      <c r="R1780" s="83">
        <v>0</v>
      </c>
      <c r="S1780" s="83">
        <v>0</v>
      </c>
      <c r="T1780" s="83">
        <v>0</v>
      </c>
      <c r="U1780" s="83">
        <v>30</v>
      </c>
      <c r="V1780" s="83">
        <v>0</v>
      </c>
      <c r="W1780" s="83">
        <v>45768.864000000001</v>
      </c>
      <c r="X1780" s="83">
        <v>0</v>
      </c>
      <c r="Y1780" s="83">
        <v>0</v>
      </c>
      <c r="Z1780" s="83">
        <v>0</v>
      </c>
      <c r="AA1780" s="83">
        <v>221602.78534068001</v>
      </c>
      <c r="AB1780" s="83">
        <v>2412217.1359999999</v>
      </c>
      <c r="AC1780" s="83">
        <v>16398.72</v>
      </c>
      <c r="AD1780" s="83">
        <v>0</v>
      </c>
      <c r="AE1780" s="83">
        <v>0</v>
      </c>
      <c r="AF1780" s="83">
        <v>0</v>
      </c>
      <c r="AG1780" s="83">
        <v>0</v>
      </c>
      <c r="AH1780" s="83">
        <v>0</v>
      </c>
      <c r="AI1780" s="83">
        <v>63627.151550229501</v>
      </c>
      <c r="AJ1780" s="83">
        <v>0</v>
      </c>
      <c r="AK1780" s="83">
        <v>0</v>
      </c>
      <c r="AL1780" s="83">
        <v>0</v>
      </c>
      <c r="AM1780" s="83">
        <v>0</v>
      </c>
      <c r="AN1780" s="83">
        <v>2759614.6568908999</v>
      </c>
      <c r="AO1780" s="83">
        <v>0.89105751217600004</v>
      </c>
      <c r="AP1780" s="83">
        <v>322.89200593676298</v>
      </c>
    </row>
    <row r="1781" spans="1:42" x14ac:dyDescent="0.2">
      <c r="A1781" s="83" t="s">
        <v>446</v>
      </c>
      <c r="B1781" s="83">
        <v>2026</v>
      </c>
      <c r="C1781" s="83" t="s">
        <v>447</v>
      </c>
      <c r="D1781" s="83" t="s">
        <v>297</v>
      </c>
      <c r="E1781" s="83">
        <v>0</v>
      </c>
      <c r="F1781" s="83">
        <v>410</v>
      </c>
      <c r="G1781" s="83">
        <v>0</v>
      </c>
      <c r="H1781" s="83">
        <v>187.2</v>
      </c>
      <c r="I1781" s="83">
        <v>1866.25717074314</v>
      </c>
      <c r="J1781" s="83">
        <v>0</v>
      </c>
      <c r="K1781" s="83">
        <v>10</v>
      </c>
      <c r="L1781" s="83">
        <v>1511</v>
      </c>
      <c r="M1781" s="83">
        <v>192.60636363636399</v>
      </c>
      <c r="N1781" s="83">
        <v>0</v>
      </c>
      <c r="O1781" s="83">
        <v>0</v>
      </c>
      <c r="P1781" s="83">
        <v>0</v>
      </c>
      <c r="Q1781" s="83">
        <v>0</v>
      </c>
      <c r="R1781" s="83">
        <v>0</v>
      </c>
      <c r="S1781" s="83">
        <v>0</v>
      </c>
      <c r="T1781" s="83">
        <v>0</v>
      </c>
      <c r="U1781" s="83">
        <v>30</v>
      </c>
      <c r="V1781" s="83">
        <v>0</v>
      </c>
      <c r="W1781" s="83">
        <v>45768.864000000001</v>
      </c>
      <c r="X1781" s="83">
        <v>0</v>
      </c>
      <c r="Y1781" s="83">
        <v>0</v>
      </c>
      <c r="Z1781" s="83">
        <v>0</v>
      </c>
      <c r="AA1781" s="83">
        <v>279336.48259601998</v>
      </c>
      <c r="AB1781" s="83">
        <v>2412217.1359999999</v>
      </c>
      <c r="AC1781" s="83">
        <v>16398.72</v>
      </c>
      <c r="AD1781" s="83">
        <v>0</v>
      </c>
      <c r="AE1781" s="83">
        <v>0</v>
      </c>
      <c r="AF1781" s="83">
        <v>0</v>
      </c>
      <c r="AG1781" s="83">
        <v>0</v>
      </c>
      <c r="AH1781" s="83">
        <v>0</v>
      </c>
      <c r="AI1781" s="83">
        <v>3969205.06033858</v>
      </c>
      <c r="AJ1781" s="83">
        <v>0</v>
      </c>
      <c r="AK1781" s="83">
        <v>0</v>
      </c>
      <c r="AL1781" s="83">
        <v>0</v>
      </c>
      <c r="AM1781" s="83">
        <v>0</v>
      </c>
      <c r="AN1781" s="83">
        <v>6722926.2629346</v>
      </c>
      <c r="AO1781" s="83">
        <v>0.89105751217600004</v>
      </c>
      <c r="AP1781" s="83">
        <v>132.54012870684701</v>
      </c>
    </row>
    <row r="1782" spans="1:42" x14ac:dyDescent="0.2">
      <c r="A1782" s="83" t="s">
        <v>446</v>
      </c>
      <c r="B1782" s="83">
        <v>2028</v>
      </c>
      <c r="C1782" s="83" t="s">
        <v>447</v>
      </c>
      <c r="D1782" s="83" t="s">
        <v>297</v>
      </c>
      <c r="E1782" s="83">
        <v>0</v>
      </c>
      <c r="F1782" s="83">
        <v>410</v>
      </c>
      <c r="G1782" s="83">
        <v>0</v>
      </c>
      <c r="H1782" s="83">
        <v>187.2</v>
      </c>
      <c r="I1782" s="83">
        <v>1866.25717074314</v>
      </c>
      <c r="J1782" s="83">
        <v>0</v>
      </c>
      <c r="K1782" s="83">
        <v>10</v>
      </c>
      <c r="L1782" s="83">
        <v>1511</v>
      </c>
      <c r="M1782" s="83">
        <v>251.38545454545499</v>
      </c>
      <c r="N1782" s="83">
        <v>0</v>
      </c>
      <c r="O1782" s="83">
        <v>0</v>
      </c>
      <c r="P1782" s="83">
        <v>0</v>
      </c>
      <c r="Q1782" s="83">
        <v>0</v>
      </c>
      <c r="R1782" s="83">
        <v>0</v>
      </c>
      <c r="S1782" s="83">
        <v>0</v>
      </c>
      <c r="T1782" s="83">
        <v>0</v>
      </c>
      <c r="U1782" s="83">
        <v>30</v>
      </c>
      <c r="V1782" s="83">
        <v>0</v>
      </c>
      <c r="W1782" s="83">
        <v>45768.864000000001</v>
      </c>
      <c r="X1782" s="83">
        <v>0</v>
      </c>
      <c r="Y1782" s="83">
        <v>0</v>
      </c>
      <c r="Z1782" s="83">
        <v>0</v>
      </c>
      <c r="AA1782" s="83">
        <v>364583.63743944</v>
      </c>
      <c r="AB1782" s="83">
        <v>1957618.2719999901</v>
      </c>
      <c r="AC1782" s="83">
        <v>16398.72</v>
      </c>
      <c r="AD1782" s="83">
        <v>0</v>
      </c>
      <c r="AE1782" s="83">
        <v>0</v>
      </c>
      <c r="AF1782" s="83">
        <v>0</v>
      </c>
      <c r="AG1782" s="83">
        <v>0</v>
      </c>
      <c r="AH1782" s="83">
        <v>0</v>
      </c>
      <c r="AI1782" s="83">
        <v>4105844.7105580601</v>
      </c>
      <c r="AJ1782" s="83">
        <v>0</v>
      </c>
      <c r="AK1782" s="83">
        <v>0</v>
      </c>
      <c r="AL1782" s="83">
        <v>0</v>
      </c>
      <c r="AM1782" s="83">
        <v>0</v>
      </c>
      <c r="AN1782" s="83">
        <v>6490214.2039975002</v>
      </c>
      <c r="AO1782" s="83">
        <v>0.72603812454399996</v>
      </c>
      <c r="AP1782" s="83">
        <v>111.866588948144</v>
      </c>
    </row>
    <row r="1783" spans="1:42" x14ac:dyDescent="0.2">
      <c r="A1783" s="83" t="s">
        <v>446</v>
      </c>
      <c r="B1783" s="83">
        <v>2030</v>
      </c>
      <c r="C1783" s="83" t="s">
        <v>447</v>
      </c>
      <c r="D1783" s="83" t="s">
        <v>297</v>
      </c>
      <c r="E1783" s="83">
        <v>0</v>
      </c>
      <c r="F1783" s="83">
        <v>410</v>
      </c>
      <c r="G1783" s="83">
        <v>0</v>
      </c>
      <c r="H1783" s="83">
        <v>187.2</v>
      </c>
      <c r="I1783" s="83">
        <v>1866.25717074314</v>
      </c>
      <c r="J1783" s="83">
        <v>0</v>
      </c>
      <c r="K1783" s="83">
        <v>10</v>
      </c>
      <c r="L1783" s="83">
        <v>1511</v>
      </c>
      <c r="M1783" s="83">
        <v>344.42</v>
      </c>
      <c r="N1783" s="83">
        <v>0</v>
      </c>
      <c r="O1783" s="83">
        <v>0</v>
      </c>
      <c r="P1783" s="83">
        <v>0</v>
      </c>
      <c r="Q1783" s="83">
        <v>0</v>
      </c>
      <c r="R1783" s="83">
        <v>0</v>
      </c>
      <c r="S1783" s="83">
        <v>0</v>
      </c>
      <c r="T1783" s="83">
        <v>0</v>
      </c>
      <c r="U1783" s="83">
        <v>30</v>
      </c>
      <c r="V1783" s="83">
        <v>0</v>
      </c>
      <c r="W1783" s="83">
        <v>45768.864000000001</v>
      </c>
      <c r="X1783" s="83">
        <v>0</v>
      </c>
      <c r="Y1783" s="83">
        <v>0</v>
      </c>
      <c r="Z1783" s="83">
        <v>0</v>
      </c>
      <c r="AA1783" s="83">
        <v>499511.38435572002</v>
      </c>
      <c r="AB1783" s="83">
        <v>1653957.46</v>
      </c>
      <c r="AC1783" s="83">
        <v>16398.72</v>
      </c>
      <c r="AD1783" s="83">
        <v>0</v>
      </c>
      <c r="AE1783" s="83">
        <v>0</v>
      </c>
      <c r="AF1783" s="83">
        <v>0</v>
      </c>
      <c r="AG1783" s="83">
        <v>0</v>
      </c>
      <c r="AH1783" s="83">
        <v>0</v>
      </c>
      <c r="AI1783" s="83">
        <v>4048679.8880389002</v>
      </c>
      <c r="AJ1783" s="83">
        <v>0</v>
      </c>
      <c r="AK1783" s="83">
        <v>0</v>
      </c>
      <c r="AL1783" s="83">
        <v>0</v>
      </c>
      <c r="AM1783" s="83">
        <v>0</v>
      </c>
      <c r="AN1783" s="83">
        <v>6264316.3163946196</v>
      </c>
      <c r="AO1783" s="83">
        <v>0.61555904258799998</v>
      </c>
      <c r="AP1783" s="83">
        <v>98.264361423926303</v>
      </c>
    </row>
    <row r="1784" spans="1:42" x14ac:dyDescent="0.2">
      <c r="A1784" s="83" t="s">
        <v>446</v>
      </c>
      <c r="B1784" s="83">
        <v>2032</v>
      </c>
      <c r="C1784" s="83" t="s">
        <v>447</v>
      </c>
      <c r="D1784" s="83" t="s">
        <v>297</v>
      </c>
      <c r="E1784" s="83">
        <v>0</v>
      </c>
      <c r="F1784" s="83">
        <v>410</v>
      </c>
      <c r="G1784" s="83">
        <v>0</v>
      </c>
      <c r="H1784" s="83">
        <v>187.2</v>
      </c>
      <c r="I1784" s="83">
        <v>1866.25717074314</v>
      </c>
      <c r="J1784" s="83">
        <v>0</v>
      </c>
      <c r="K1784" s="83">
        <v>10</v>
      </c>
      <c r="L1784" s="83">
        <v>1511</v>
      </c>
      <c r="M1784" s="83">
        <v>360.63181818181801</v>
      </c>
      <c r="N1784" s="83">
        <v>0</v>
      </c>
      <c r="O1784" s="83">
        <v>0</v>
      </c>
      <c r="P1784" s="83">
        <v>0</v>
      </c>
      <c r="Q1784" s="83">
        <v>0</v>
      </c>
      <c r="R1784" s="83">
        <v>0</v>
      </c>
      <c r="S1784" s="83">
        <v>0</v>
      </c>
      <c r="T1784" s="83">
        <v>0</v>
      </c>
      <c r="U1784" s="83">
        <v>30</v>
      </c>
      <c r="V1784" s="83">
        <v>0</v>
      </c>
      <c r="W1784" s="83">
        <v>45768.864000000001</v>
      </c>
      <c r="X1784" s="83">
        <v>0</v>
      </c>
      <c r="Y1784" s="83">
        <v>0</v>
      </c>
      <c r="Z1784" s="83">
        <v>0</v>
      </c>
      <c r="AA1784" s="83">
        <v>523023.33994169999</v>
      </c>
      <c r="AB1784" s="83">
        <v>1529124.82</v>
      </c>
      <c r="AC1784" s="83">
        <v>16398.72</v>
      </c>
      <c r="AD1784" s="83">
        <v>0</v>
      </c>
      <c r="AE1784" s="83">
        <v>0</v>
      </c>
      <c r="AF1784" s="83">
        <v>0</v>
      </c>
      <c r="AG1784" s="83">
        <v>0</v>
      </c>
      <c r="AH1784" s="83">
        <v>0</v>
      </c>
      <c r="AI1784" s="83">
        <v>3992055.0581064699</v>
      </c>
      <c r="AJ1784" s="83">
        <v>0</v>
      </c>
      <c r="AK1784" s="83">
        <v>0</v>
      </c>
      <c r="AL1784" s="83">
        <v>0</v>
      </c>
      <c r="AM1784" s="83">
        <v>0</v>
      </c>
      <c r="AN1784" s="83">
        <v>6106370.80204817</v>
      </c>
      <c r="AO1784" s="83">
        <v>0.57024479426800001</v>
      </c>
      <c r="AP1784" s="83">
        <v>93.385222213615094</v>
      </c>
    </row>
    <row r="1785" spans="1:42" x14ac:dyDescent="0.2">
      <c r="A1785" s="83" t="s">
        <v>446</v>
      </c>
      <c r="B1785" s="83">
        <v>2034</v>
      </c>
      <c r="C1785" s="83" t="s">
        <v>447</v>
      </c>
      <c r="D1785" s="83" t="s">
        <v>297</v>
      </c>
      <c r="E1785" s="83">
        <v>0</v>
      </c>
      <c r="F1785" s="83">
        <v>410</v>
      </c>
      <c r="G1785" s="83">
        <v>0</v>
      </c>
      <c r="H1785" s="83">
        <v>187.2</v>
      </c>
      <c r="I1785" s="83">
        <v>1866.25717074314</v>
      </c>
      <c r="J1785" s="83">
        <v>0</v>
      </c>
      <c r="K1785" s="83">
        <v>10</v>
      </c>
      <c r="L1785" s="83">
        <v>1511</v>
      </c>
      <c r="M1785" s="83">
        <v>375.50363636363602</v>
      </c>
      <c r="N1785" s="83">
        <v>0</v>
      </c>
      <c r="O1785" s="83">
        <v>0</v>
      </c>
      <c r="P1785" s="83">
        <v>6.57208800000052E-2</v>
      </c>
      <c r="Q1785" s="83">
        <v>0</v>
      </c>
      <c r="R1785" s="83">
        <v>0</v>
      </c>
      <c r="S1785" s="83">
        <v>0</v>
      </c>
      <c r="T1785" s="83">
        <v>0</v>
      </c>
      <c r="U1785" s="83">
        <v>30</v>
      </c>
      <c r="V1785" s="83">
        <v>79.537567462560801</v>
      </c>
      <c r="W1785" s="83">
        <v>45768.864000000001</v>
      </c>
      <c r="X1785" s="83">
        <v>0</v>
      </c>
      <c r="Y1785" s="83">
        <v>0</v>
      </c>
      <c r="Z1785" s="83">
        <v>0</v>
      </c>
      <c r="AA1785" s="83">
        <v>544591.89719123999</v>
      </c>
      <c r="AB1785" s="83">
        <v>1653957.46</v>
      </c>
      <c r="AC1785" s="83">
        <v>16398.72</v>
      </c>
      <c r="AD1785" s="83">
        <v>0</v>
      </c>
      <c r="AE1785" s="83">
        <v>0</v>
      </c>
      <c r="AF1785" s="83">
        <v>0</v>
      </c>
      <c r="AG1785" s="83">
        <v>0</v>
      </c>
      <c r="AH1785" s="83">
        <v>0</v>
      </c>
      <c r="AI1785" s="83">
        <v>3936680.3110059202</v>
      </c>
      <c r="AJ1785" s="83">
        <v>0</v>
      </c>
      <c r="AK1785" s="83">
        <v>0</v>
      </c>
      <c r="AL1785" s="83">
        <v>0</v>
      </c>
      <c r="AM1785" s="83">
        <v>0</v>
      </c>
      <c r="AN1785" s="83">
        <v>6197476.7897646297</v>
      </c>
      <c r="AO1785" s="83">
        <v>0.61555904258799998</v>
      </c>
      <c r="AP1785" s="83">
        <v>99.324138430759206</v>
      </c>
    </row>
    <row r="1786" spans="1:42" x14ac:dyDescent="0.2">
      <c r="A1786" s="83" t="s">
        <v>446</v>
      </c>
      <c r="B1786" s="83">
        <v>2036</v>
      </c>
      <c r="C1786" s="83" t="s">
        <v>447</v>
      </c>
      <c r="D1786" s="83" t="s">
        <v>297</v>
      </c>
      <c r="E1786" s="83">
        <v>0</v>
      </c>
      <c r="F1786" s="83">
        <v>410</v>
      </c>
      <c r="G1786" s="83">
        <v>0</v>
      </c>
      <c r="H1786" s="83">
        <v>187.2</v>
      </c>
      <c r="I1786" s="83">
        <v>1866.25717074314</v>
      </c>
      <c r="J1786" s="83">
        <v>0</v>
      </c>
      <c r="K1786" s="83">
        <v>10</v>
      </c>
      <c r="L1786" s="83">
        <v>1511</v>
      </c>
      <c r="M1786" s="83">
        <v>389.97181818181798</v>
      </c>
      <c r="N1786" s="83">
        <v>0</v>
      </c>
      <c r="O1786" s="83">
        <v>0</v>
      </c>
      <c r="P1786" s="83">
        <v>1.00850711916772</v>
      </c>
      <c r="Q1786" s="83">
        <v>0</v>
      </c>
      <c r="R1786" s="83">
        <v>0</v>
      </c>
      <c r="S1786" s="83">
        <v>0</v>
      </c>
      <c r="T1786" s="83">
        <v>0</v>
      </c>
      <c r="U1786" s="83">
        <v>30</v>
      </c>
      <c r="V1786" s="83">
        <v>1100.3920324416299</v>
      </c>
      <c r="W1786" s="83">
        <v>45768.864000000001</v>
      </c>
      <c r="X1786" s="83">
        <v>0</v>
      </c>
      <c r="Y1786" s="83">
        <v>0</v>
      </c>
      <c r="Z1786" s="83">
        <v>0</v>
      </c>
      <c r="AA1786" s="83">
        <v>565575.06172613997</v>
      </c>
      <c r="AB1786" s="83">
        <v>1955376.2719999901</v>
      </c>
      <c r="AC1786" s="83">
        <v>16398.72</v>
      </c>
      <c r="AD1786" s="83">
        <v>0</v>
      </c>
      <c r="AE1786" s="83">
        <v>0</v>
      </c>
      <c r="AF1786" s="83">
        <v>0</v>
      </c>
      <c r="AG1786" s="83">
        <v>0</v>
      </c>
      <c r="AH1786" s="83">
        <v>0</v>
      </c>
      <c r="AI1786" s="83">
        <v>3881797.2421372002</v>
      </c>
      <c r="AJ1786" s="83">
        <v>0</v>
      </c>
      <c r="AK1786" s="83">
        <v>0</v>
      </c>
      <c r="AL1786" s="83">
        <v>0</v>
      </c>
      <c r="AM1786" s="83">
        <v>0</v>
      </c>
      <c r="AN1786" s="83">
        <v>6466016.5518957898</v>
      </c>
      <c r="AO1786" s="83">
        <v>0.72497407134399905</v>
      </c>
      <c r="AP1786" s="83">
        <v>112.12066432639099</v>
      </c>
    </row>
    <row r="1787" spans="1:42" x14ac:dyDescent="0.2">
      <c r="A1787" s="83" t="s">
        <v>446</v>
      </c>
      <c r="B1787" s="83">
        <v>2038</v>
      </c>
      <c r="C1787" s="83" t="s">
        <v>447</v>
      </c>
      <c r="D1787" s="83" t="s">
        <v>297</v>
      </c>
      <c r="E1787" s="83">
        <v>0</v>
      </c>
      <c r="F1787" s="83">
        <v>410</v>
      </c>
      <c r="G1787" s="83">
        <v>0</v>
      </c>
      <c r="H1787" s="83">
        <v>187.2</v>
      </c>
      <c r="I1787" s="83">
        <v>1870.0080722324201</v>
      </c>
      <c r="J1787" s="83">
        <v>0</v>
      </c>
      <c r="K1787" s="83">
        <v>10</v>
      </c>
      <c r="L1787" s="83">
        <v>1511</v>
      </c>
      <c r="M1787" s="83">
        <v>406.25363636363602</v>
      </c>
      <c r="N1787" s="83">
        <v>0</v>
      </c>
      <c r="O1787" s="83">
        <v>0</v>
      </c>
      <c r="P1787" s="83">
        <v>1.5599100546309299</v>
      </c>
      <c r="Q1787" s="83">
        <v>0</v>
      </c>
      <c r="R1787" s="83">
        <v>0</v>
      </c>
      <c r="S1787" s="83">
        <v>0</v>
      </c>
      <c r="T1787" s="83">
        <v>0</v>
      </c>
      <c r="U1787" s="83">
        <v>30</v>
      </c>
      <c r="V1787" s="83">
        <v>1417.9094170588201</v>
      </c>
      <c r="W1787" s="83">
        <v>45768.864000000001</v>
      </c>
      <c r="X1787" s="83">
        <v>0</v>
      </c>
      <c r="Y1787" s="83">
        <v>0</v>
      </c>
      <c r="Z1787" s="83">
        <v>0</v>
      </c>
      <c r="AA1787" s="83">
        <v>589188.53812073998</v>
      </c>
      <c r="AB1787" s="83">
        <v>1955376.2719999901</v>
      </c>
      <c r="AC1787" s="83">
        <v>16398.72</v>
      </c>
      <c r="AD1787" s="83">
        <v>0</v>
      </c>
      <c r="AE1787" s="83">
        <v>0</v>
      </c>
      <c r="AF1787" s="83">
        <v>0</v>
      </c>
      <c r="AG1787" s="83">
        <v>0</v>
      </c>
      <c r="AH1787" s="83">
        <v>0</v>
      </c>
      <c r="AI1787" s="83">
        <v>3836449.5373562099</v>
      </c>
      <c r="AJ1787" s="83">
        <v>0</v>
      </c>
      <c r="AK1787" s="83">
        <v>0</v>
      </c>
      <c r="AL1787" s="83">
        <v>0</v>
      </c>
      <c r="AM1787" s="83">
        <v>0</v>
      </c>
      <c r="AN1787" s="83">
        <v>6444599.8408940099</v>
      </c>
      <c r="AO1787" s="83">
        <v>0.72497407134399905</v>
      </c>
      <c r="AP1787" s="83">
        <v>112.493264010543</v>
      </c>
    </row>
    <row r="1788" spans="1:42" x14ac:dyDescent="0.2">
      <c r="A1788" s="83" t="s">
        <v>446</v>
      </c>
      <c r="B1788" s="83">
        <v>2040</v>
      </c>
      <c r="C1788" s="83" t="s">
        <v>447</v>
      </c>
      <c r="D1788" s="83" t="s">
        <v>297</v>
      </c>
      <c r="E1788" s="83">
        <v>0</v>
      </c>
      <c r="F1788" s="83">
        <v>410</v>
      </c>
      <c r="G1788" s="83">
        <v>0</v>
      </c>
      <c r="H1788" s="83">
        <v>187.2</v>
      </c>
      <c r="I1788" s="83">
        <v>1870.0080722324201</v>
      </c>
      <c r="J1788" s="83">
        <v>0</v>
      </c>
      <c r="K1788" s="83">
        <v>10</v>
      </c>
      <c r="L1788" s="83">
        <v>1511</v>
      </c>
      <c r="M1788" s="83">
        <v>420.29454545454399</v>
      </c>
      <c r="N1788" s="83">
        <v>0</v>
      </c>
      <c r="O1788" s="83">
        <v>0</v>
      </c>
      <c r="P1788" s="83">
        <v>3.05198453256489</v>
      </c>
      <c r="Q1788" s="83">
        <v>0</v>
      </c>
      <c r="R1788" s="83">
        <v>0</v>
      </c>
      <c r="S1788" s="83">
        <v>0</v>
      </c>
      <c r="T1788" s="83">
        <v>0</v>
      </c>
      <c r="U1788" s="83">
        <v>30</v>
      </c>
      <c r="V1788" s="83">
        <v>2890.8156122882501</v>
      </c>
      <c r="W1788" s="83">
        <v>45768.864000000001</v>
      </c>
      <c r="X1788" s="83">
        <v>0</v>
      </c>
      <c r="Y1788" s="83">
        <v>0</v>
      </c>
      <c r="Z1788" s="83">
        <v>0</v>
      </c>
      <c r="AA1788" s="83">
        <v>609552.03018743999</v>
      </c>
      <c r="AB1788" s="83">
        <v>1610789.46</v>
      </c>
      <c r="AC1788" s="83">
        <v>16398.72</v>
      </c>
      <c r="AD1788" s="83">
        <v>0</v>
      </c>
      <c r="AE1788" s="83">
        <v>0</v>
      </c>
      <c r="AF1788" s="83">
        <v>0</v>
      </c>
      <c r="AG1788" s="83">
        <v>0</v>
      </c>
      <c r="AH1788" s="83">
        <v>0</v>
      </c>
      <c r="AI1788" s="83">
        <v>3782610.3912684601</v>
      </c>
      <c r="AJ1788" s="83">
        <v>0</v>
      </c>
      <c r="AK1788" s="83">
        <v>0</v>
      </c>
      <c r="AL1788" s="83">
        <v>0</v>
      </c>
      <c r="AM1788" s="83">
        <v>0</v>
      </c>
      <c r="AN1788" s="83">
        <v>6068010.28106819</v>
      </c>
      <c r="AO1788" s="83">
        <v>0.59598667138799999</v>
      </c>
      <c r="AP1788" s="83">
        <v>98.217808438367399</v>
      </c>
    </row>
    <row r="1789" spans="1:42" x14ac:dyDescent="0.2">
      <c r="A1789" s="83" t="s">
        <v>446</v>
      </c>
      <c r="B1789" s="83">
        <v>2042</v>
      </c>
      <c r="C1789" s="83" t="s">
        <v>447</v>
      </c>
      <c r="D1789" s="83" t="s">
        <v>297</v>
      </c>
      <c r="E1789" s="83">
        <v>0</v>
      </c>
      <c r="F1789" s="83">
        <v>410</v>
      </c>
      <c r="G1789" s="83">
        <v>0</v>
      </c>
      <c r="H1789" s="83">
        <v>142</v>
      </c>
      <c r="I1789" s="83">
        <v>1845.7080722324199</v>
      </c>
      <c r="J1789" s="83">
        <v>0</v>
      </c>
      <c r="K1789" s="83">
        <v>10</v>
      </c>
      <c r="L1789" s="83">
        <v>1511</v>
      </c>
      <c r="M1789" s="83">
        <v>434.01454545454499</v>
      </c>
      <c r="N1789" s="83">
        <v>0</v>
      </c>
      <c r="O1789" s="83">
        <v>0</v>
      </c>
      <c r="P1789" s="83">
        <v>4.35020488026574</v>
      </c>
      <c r="Q1789" s="83">
        <v>0</v>
      </c>
      <c r="R1789" s="83">
        <v>0</v>
      </c>
      <c r="S1789" s="83">
        <v>0</v>
      </c>
      <c r="T1789" s="83">
        <v>0</v>
      </c>
      <c r="U1789" s="83">
        <v>30</v>
      </c>
      <c r="V1789" s="83">
        <v>4020.648165088</v>
      </c>
      <c r="W1789" s="83">
        <v>45768.864000000001</v>
      </c>
      <c r="X1789" s="83">
        <v>0</v>
      </c>
      <c r="Y1789" s="83">
        <v>0</v>
      </c>
      <c r="Z1789" s="83">
        <v>0</v>
      </c>
      <c r="AA1789" s="83">
        <v>629450.10867695999</v>
      </c>
      <c r="AB1789" s="83">
        <v>1737702.6440000001</v>
      </c>
      <c r="AC1789" s="83">
        <v>12439.2</v>
      </c>
      <c r="AD1789" s="83">
        <v>0</v>
      </c>
      <c r="AE1789" s="83">
        <v>0</v>
      </c>
      <c r="AF1789" s="83">
        <v>0</v>
      </c>
      <c r="AG1789" s="83">
        <v>0</v>
      </c>
      <c r="AH1789" s="83">
        <v>0</v>
      </c>
      <c r="AI1789" s="83">
        <v>3688987.8616963401</v>
      </c>
      <c r="AJ1789" s="83">
        <v>0</v>
      </c>
      <c r="AK1789" s="83">
        <v>0</v>
      </c>
      <c r="AL1789" s="83">
        <v>0</v>
      </c>
      <c r="AM1789" s="83">
        <v>0</v>
      </c>
      <c r="AN1789" s="83">
        <v>6118369.3265383895</v>
      </c>
      <c r="AO1789" s="83">
        <v>0.63882558481200002</v>
      </c>
      <c r="AP1789" s="83">
        <v>104.41108581678699</v>
      </c>
    </row>
    <row r="1790" spans="1:42" x14ac:dyDescent="0.2">
      <c r="A1790" s="83" t="s">
        <v>446</v>
      </c>
      <c r="B1790" s="83">
        <v>2044</v>
      </c>
      <c r="C1790" s="83" t="s">
        <v>447</v>
      </c>
      <c r="D1790" s="83" t="s">
        <v>297</v>
      </c>
      <c r="E1790" s="83">
        <v>0</v>
      </c>
      <c r="F1790" s="83">
        <v>410</v>
      </c>
      <c r="G1790" s="83">
        <v>0</v>
      </c>
      <c r="H1790" s="83">
        <v>142</v>
      </c>
      <c r="I1790" s="83">
        <v>1863.60807223242</v>
      </c>
      <c r="J1790" s="83">
        <v>0</v>
      </c>
      <c r="K1790" s="83">
        <v>10</v>
      </c>
      <c r="L1790" s="83">
        <v>1511</v>
      </c>
      <c r="M1790" s="83">
        <v>447.358181818182</v>
      </c>
      <c r="N1790" s="83">
        <v>0</v>
      </c>
      <c r="O1790" s="83">
        <v>0</v>
      </c>
      <c r="P1790" s="83">
        <v>16.703312318250699</v>
      </c>
      <c r="Q1790" s="83">
        <v>0</v>
      </c>
      <c r="R1790" s="83">
        <v>0</v>
      </c>
      <c r="S1790" s="83">
        <v>0</v>
      </c>
      <c r="T1790" s="83">
        <v>0</v>
      </c>
      <c r="U1790" s="83">
        <v>30</v>
      </c>
      <c r="V1790" s="83">
        <v>20105.759852220501</v>
      </c>
      <c r="W1790" s="83">
        <v>45768.864000000001</v>
      </c>
      <c r="X1790" s="83">
        <v>0</v>
      </c>
      <c r="Y1790" s="83">
        <v>0</v>
      </c>
      <c r="Z1790" s="83">
        <v>0</v>
      </c>
      <c r="AA1790" s="83">
        <v>648802.34801364003</v>
      </c>
      <c r="AB1790" s="83">
        <v>1610784.6626899401</v>
      </c>
      <c r="AC1790" s="83">
        <v>12439.2</v>
      </c>
      <c r="AD1790" s="83">
        <v>0</v>
      </c>
      <c r="AE1790" s="83">
        <v>0</v>
      </c>
      <c r="AF1790" s="83">
        <v>0</v>
      </c>
      <c r="AG1790" s="83">
        <v>0</v>
      </c>
      <c r="AH1790" s="83">
        <v>0</v>
      </c>
      <c r="AI1790" s="83">
        <v>3680379.14936247</v>
      </c>
      <c r="AJ1790" s="83">
        <v>0</v>
      </c>
      <c r="AK1790" s="83">
        <v>0</v>
      </c>
      <c r="AL1790" s="83">
        <v>0</v>
      </c>
      <c r="AM1790" s="83">
        <v>0</v>
      </c>
      <c r="AN1790" s="83">
        <v>6018279.9839182701</v>
      </c>
      <c r="AO1790" s="83">
        <v>0.59275435759644601</v>
      </c>
      <c r="AP1790" s="83">
        <v>98.492319928679294</v>
      </c>
    </row>
    <row r="1791" spans="1:42" x14ac:dyDescent="0.2">
      <c r="A1791" s="83" t="s">
        <v>446</v>
      </c>
      <c r="B1791" s="83">
        <v>2046</v>
      </c>
      <c r="C1791" s="83" t="s">
        <v>447</v>
      </c>
      <c r="D1791" s="83" t="s">
        <v>297</v>
      </c>
      <c r="E1791" s="83">
        <v>0</v>
      </c>
      <c r="F1791" s="83">
        <v>410</v>
      </c>
      <c r="G1791" s="83">
        <v>0</v>
      </c>
      <c r="H1791" s="83">
        <v>142</v>
      </c>
      <c r="I1791" s="83">
        <v>4030.31414172719</v>
      </c>
      <c r="J1791" s="83">
        <v>0</v>
      </c>
      <c r="K1791" s="83">
        <v>10</v>
      </c>
      <c r="L1791" s="83">
        <v>1496</v>
      </c>
      <c r="M1791" s="83">
        <v>462.12818181818199</v>
      </c>
      <c r="N1791" s="83">
        <v>0</v>
      </c>
      <c r="O1791" s="83">
        <v>0</v>
      </c>
      <c r="P1791" s="83">
        <v>823.99933023088397</v>
      </c>
      <c r="Q1791" s="83">
        <v>0</v>
      </c>
      <c r="R1791" s="83">
        <v>0</v>
      </c>
      <c r="S1791" s="83">
        <v>0</v>
      </c>
      <c r="T1791" s="83">
        <v>0</v>
      </c>
      <c r="U1791" s="83">
        <v>30</v>
      </c>
      <c r="V1791" s="83">
        <v>963976.11874228402</v>
      </c>
      <c r="W1791" s="83">
        <v>45768.864000000001</v>
      </c>
      <c r="X1791" s="83">
        <v>0</v>
      </c>
      <c r="Y1791" s="83">
        <v>0</v>
      </c>
      <c r="Z1791" s="83">
        <v>0</v>
      </c>
      <c r="AA1791" s="83">
        <v>670223.23863246001</v>
      </c>
      <c r="AB1791" s="83">
        <v>975705.3</v>
      </c>
      <c r="AC1791" s="83">
        <v>12439.2</v>
      </c>
      <c r="AD1791" s="83">
        <v>0</v>
      </c>
      <c r="AE1791" s="83">
        <v>0</v>
      </c>
      <c r="AF1791" s="83">
        <v>0</v>
      </c>
      <c r="AG1791" s="83">
        <v>0</v>
      </c>
      <c r="AH1791" s="83">
        <v>0</v>
      </c>
      <c r="AI1791" s="83">
        <v>8634081.5398468804</v>
      </c>
      <c r="AJ1791" s="83">
        <v>0</v>
      </c>
      <c r="AK1791" s="83">
        <v>0</v>
      </c>
      <c r="AL1791" s="83">
        <v>0</v>
      </c>
      <c r="AM1791" s="83">
        <v>0</v>
      </c>
      <c r="AN1791" s="83">
        <v>11302194.261221601</v>
      </c>
      <c r="AO1791" s="83">
        <v>0.36222054894</v>
      </c>
      <c r="AP1791" s="83">
        <v>32.048692543075099</v>
      </c>
    </row>
    <row r="1792" spans="1:42" x14ac:dyDescent="0.2">
      <c r="A1792" s="83" t="s">
        <v>446</v>
      </c>
      <c r="B1792" s="83">
        <v>2048</v>
      </c>
      <c r="C1792" s="83" t="s">
        <v>447</v>
      </c>
      <c r="D1792" s="83" t="s">
        <v>297</v>
      </c>
      <c r="E1792" s="83">
        <v>0</v>
      </c>
      <c r="F1792" s="83">
        <v>410</v>
      </c>
      <c r="G1792" s="83">
        <v>0</v>
      </c>
      <c r="H1792" s="83">
        <v>142</v>
      </c>
      <c r="I1792" s="83">
        <v>4026.9141417271899</v>
      </c>
      <c r="J1792" s="83">
        <v>0</v>
      </c>
      <c r="K1792" s="83">
        <v>10</v>
      </c>
      <c r="L1792" s="83">
        <v>1496</v>
      </c>
      <c r="M1792" s="83">
        <v>474.49</v>
      </c>
      <c r="N1792" s="83">
        <v>0</v>
      </c>
      <c r="O1792" s="83">
        <v>0</v>
      </c>
      <c r="P1792" s="83">
        <v>1110.00647901352</v>
      </c>
      <c r="Q1792" s="83">
        <v>0</v>
      </c>
      <c r="R1792" s="83">
        <v>0</v>
      </c>
      <c r="S1792" s="83">
        <v>0</v>
      </c>
      <c r="T1792" s="83">
        <v>0</v>
      </c>
      <c r="U1792" s="83">
        <v>30</v>
      </c>
      <c r="V1792" s="83">
        <v>306880.90394092002</v>
      </c>
      <c r="W1792" s="83">
        <v>45768.864000000001</v>
      </c>
      <c r="X1792" s="83">
        <v>0</v>
      </c>
      <c r="Y1792" s="83">
        <v>0</v>
      </c>
      <c r="Z1792" s="83">
        <v>0</v>
      </c>
      <c r="AA1792" s="83">
        <v>688151.54974434001</v>
      </c>
      <c r="AB1792" s="83">
        <v>975705.3</v>
      </c>
      <c r="AC1792" s="83">
        <v>12439.2</v>
      </c>
      <c r="AD1792" s="83">
        <v>0</v>
      </c>
      <c r="AE1792" s="83">
        <v>0</v>
      </c>
      <c r="AF1792" s="83">
        <v>0</v>
      </c>
      <c r="AG1792" s="83">
        <v>0</v>
      </c>
      <c r="AH1792" s="83">
        <v>0</v>
      </c>
      <c r="AI1792" s="83">
        <v>8561632.7897195108</v>
      </c>
      <c r="AJ1792" s="83">
        <v>0</v>
      </c>
      <c r="AK1792" s="83">
        <v>0</v>
      </c>
      <c r="AL1792" s="83">
        <v>0</v>
      </c>
      <c r="AM1792" s="83">
        <v>0</v>
      </c>
      <c r="AN1792" s="83">
        <v>10590578.6074047</v>
      </c>
      <c r="AO1792" s="83">
        <v>0.36222054894</v>
      </c>
      <c r="AP1792" s="83">
        <v>34.202149133451499</v>
      </c>
    </row>
    <row r="1793" spans="1:42" x14ac:dyDescent="0.2">
      <c r="A1793" s="83" t="s">
        <v>446</v>
      </c>
      <c r="B1793" s="83">
        <v>2050</v>
      </c>
      <c r="C1793" s="83" t="s">
        <v>447</v>
      </c>
      <c r="D1793" s="83" t="s">
        <v>297</v>
      </c>
      <c r="E1793" s="83">
        <v>0</v>
      </c>
      <c r="F1793" s="83">
        <v>410</v>
      </c>
      <c r="G1793" s="83">
        <v>0</v>
      </c>
      <c r="H1793" s="83">
        <v>142</v>
      </c>
      <c r="I1793" s="83">
        <v>7262.9833846153897</v>
      </c>
      <c r="J1793" s="83">
        <v>0</v>
      </c>
      <c r="K1793" s="83">
        <v>10</v>
      </c>
      <c r="L1793" s="83">
        <v>1244</v>
      </c>
      <c r="M1793" s="83">
        <v>487.814545454545</v>
      </c>
      <c r="N1793" s="83">
        <v>0</v>
      </c>
      <c r="O1793" s="83">
        <v>0</v>
      </c>
      <c r="P1793" s="83">
        <v>1110.34790099066</v>
      </c>
      <c r="Q1793" s="83">
        <v>0</v>
      </c>
      <c r="R1793" s="83">
        <v>0</v>
      </c>
      <c r="S1793" s="83">
        <v>0</v>
      </c>
      <c r="T1793" s="83">
        <v>0</v>
      </c>
      <c r="U1793" s="83">
        <v>30</v>
      </c>
      <c r="V1793" s="83">
        <v>1337983.9341752899</v>
      </c>
      <c r="W1793" s="83">
        <v>45768.864000000001</v>
      </c>
      <c r="X1793" s="83">
        <v>0</v>
      </c>
      <c r="Y1793" s="83">
        <v>0</v>
      </c>
      <c r="Z1793" s="83">
        <v>0</v>
      </c>
      <c r="AA1793" s="83">
        <v>707476.10158776003</v>
      </c>
      <c r="AB1793" s="83">
        <v>954539.62</v>
      </c>
      <c r="AC1793" s="83">
        <v>12439.2</v>
      </c>
      <c r="AD1793" s="83">
        <v>0</v>
      </c>
      <c r="AE1793" s="83">
        <v>0</v>
      </c>
      <c r="AF1793" s="83">
        <v>0</v>
      </c>
      <c r="AG1793" s="83">
        <v>0</v>
      </c>
      <c r="AH1793" s="83">
        <v>0</v>
      </c>
      <c r="AI1793" s="83">
        <v>15716477.322744699</v>
      </c>
      <c r="AJ1793" s="83">
        <v>0</v>
      </c>
      <c r="AK1793" s="83">
        <v>0</v>
      </c>
      <c r="AL1793" s="83">
        <v>0</v>
      </c>
      <c r="AM1793" s="83">
        <v>0</v>
      </c>
      <c r="AN1793" s="83">
        <v>18774685.042507701</v>
      </c>
      <c r="AO1793" s="83">
        <v>0.35453740709999998</v>
      </c>
      <c r="AP1793" s="83">
        <v>18.883800516349002</v>
      </c>
    </row>
    <row r="1794" spans="1:42" x14ac:dyDescent="0.2">
      <c r="A1794" s="83" t="s">
        <v>448</v>
      </c>
      <c r="B1794" s="83">
        <v>2020</v>
      </c>
      <c r="C1794" s="83" t="s">
        <v>449</v>
      </c>
      <c r="D1794" s="83" t="s">
        <v>297</v>
      </c>
      <c r="E1794" s="83">
        <v>3500.2</v>
      </c>
      <c r="F1794" s="83">
        <v>463</v>
      </c>
      <c r="G1794" s="83">
        <v>0</v>
      </c>
      <c r="H1794" s="83">
        <v>2685.3</v>
      </c>
      <c r="I1794" s="83">
        <v>891.36602051828595</v>
      </c>
      <c r="J1794" s="83">
        <v>7.6</v>
      </c>
      <c r="K1794" s="83">
        <v>159.6</v>
      </c>
      <c r="L1794" s="83">
        <v>8537.4</v>
      </c>
      <c r="M1794" s="83">
        <v>2274.73181818182</v>
      </c>
      <c r="N1794" s="83">
        <v>0</v>
      </c>
      <c r="O1794" s="83">
        <v>0</v>
      </c>
      <c r="P1794" s="83">
        <v>600</v>
      </c>
      <c r="Q1794" s="83">
        <v>0</v>
      </c>
      <c r="R1794" s="83">
        <v>420</v>
      </c>
      <c r="S1794" s="83">
        <v>0</v>
      </c>
      <c r="T1794" s="83">
        <v>3.9</v>
      </c>
      <c r="U1794" s="83">
        <v>187.6</v>
      </c>
      <c r="V1794" s="83">
        <v>456018.64011028799</v>
      </c>
      <c r="W1794" s="83">
        <v>730471.06943999999</v>
      </c>
      <c r="X1794" s="83">
        <v>0</v>
      </c>
      <c r="Y1794" s="83">
        <v>0</v>
      </c>
      <c r="Z1794" s="83">
        <v>0</v>
      </c>
      <c r="AA1794" s="83">
        <v>3186475.8700657501</v>
      </c>
      <c r="AB1794" s="83">
        <v>43211237.388800003</v>
      </c>
      <c r="AC1794" s="83">
        <v>235232.28</v>
      </c>
      <c r="AD1794" s="83">
        <v>0</v>
      </c>
      <c r="AE1794" s="83">
        <v>22902.021792</v>
      </c>
      <c r="AF1794" s="83">
        <v>27957687.89088</v>
      </c>
      <c r="AG1794" s="83">
        <v>0</v>
      </c>
      <c r="AH1794" s="83">
        <v>241719.61323162299</v>
      </c>
      <c r="AI1794" s="83">
        <v>1724521.90063853</v>
      </c>
      <c r="AJ1794" s="83">
        <v>0</v>
      </c>
      <c r="AK1794" s="83">
        <v>19051.541769391799</v>
      </c>
      <c r="AL1794" s="83">
        <v>0</v>
      </c>
      <c r="AM1794" s="83">
        <v>0</v>
      </c>
      <c r="AN1794" s="83">
        <v>77785318.216727495</v>
      </c>
      <c r="AO1794" s="83">
        <v>17.1610035237006</v>
      </c>
      <c r="AP1794" s="83">
        <v>220.62008508965801</v>
      </c>
    </row>
    <row r="1795" spans="1:42" x14ac:dyDescent="0.2">
      <c r="A1795" s="83" t="s">
        <v>448</v>
      </c>
      <c r="B1795" s="83">
        <v>2022</v>
      </c>
      <c r="C1795" s="83" t="s">
        <v>449</v>
      </c>
      <c r="D1795" s="83" t="s">
        <v>297</v>
      </c>
      <c r="E1795" s="83">
        <v>3500.2</v>
      </c>
      <c r="F1795" s="83">
        <v>463</v>
      </c>
      <c r="G1795" s="83">
        <v>0</v>
      </c>
      <c r="H1795" s="83">
        <v>2770.3</v>
      </c>
      <c r="I1795" s="83">
        <v>891.36602051828595</v>
      </c>
      <c r="J1795" s="83">
        <v>7.6</v>
      </c>
      <c r="K1795" s="83">
        <v>159.6</v>
      </c>
      <c r="L1795" s="83">
        <v>9107.4</v>
      </c>
      <c r="M1795" s="83">
        <v>2461.6781818181798</v>
      </c>
      <c r="N1795" s="83">
        <v>0</v>
      </c>
      <c r="O1795" s="83">
        <v>0</v>
      </c>
      <c r="P1795" s="83">
        <v>911.11</v>
      </c>
      <c r="Q1795" s="83">
        <v>0</v>
      </c>
      <c r="R1795" s="83">
        <v>420</v>
      </c>
      <c r="S1795" s="83">
        <v>0</v>
      </c>
      <c r="T1795" s="83">
        <v>3.9</v>
      </c>
      <c r="U1795" s="83">
        <v>363.2</v>
      </c>
      <c r="V1795" s="83">
        <v>451343.9</v>
      </c>
      <c r="W1795" s="83">
        <v>730471.06943999999</v>
      </c>
      <c r="X1795" s="83">
        <v>0</v>
      </c>
      <c r="Y1795" s="83">
        <v>0</v>
      </c>
      <c r="Z1795" s="83">
        <v>0</v>
      </c>
      <c r="AA1795" s="83">
        <v>3448352.9282588898</v>
      </c>
      <c r="AB1795" s="83">
        <v>45962798.735070497</v>
      </c>
      <c r="AC1795" s="83">
        <v>242678.28</v>
      </c>
      <c r="AD1795" s="83">
        <v>0</v>
      </c>
      <c r="AE1795" s="83">
        <v>22902.021792</v>
      </c>
      <c r="AF1795" s="83">
        <v>27957687.89088</v>
      </c>
      <c r="AG1795" s="83">
        <v>0</v>
      </c>
      <c r="AH1795" s="83">
        <v>162389.195183651</v>
      </c>
      <c r="AI1795" s="83">
        <v>1705331.9352446799</v>
      </c>
      <c r="AJ1795" s="83">
        <v>0</v>
      </c>
      <c r="AK1795" s="83">
        <v>19902.3153893647</v>
      </c>
      <c r="AL1795" s="83">
        <v>0</v>
      </c>
      <c r="AM1795" s="83">
        <v>0</v>
      </c>
      <c r="AN1795" s="83">
        <v>80703858.271259099</v>
      </c>
      <c r="AO1795" s="83">
        <v>18.0040903441766</v>
      </c>
      <c r="AP1795" s="83">
        <v>223.08834707334299</v>
      </c>
    </row>
    <row r="1796" spans="1:42" x14ac:dyDescent="0.2">
      <c r="A1796" s="83" t="s">
        <v>448</v>
      </c>
      <c r="B1796" s="83">
        <v>2024</v>
      </c>
      <c r="C1796" s="83" t="s">
        <v>449</v>
      </c>
      <c r="D1796" s="83" t="s">
        <v>297</v>
      </c>
      <c r="E1796" s="83">
        <v>3500.2</v>
      </c>
      <c r="F1796" s="83">
        <v>0</v>
      </c>
      <c r="G1796" s="83">
        <v>0</v>
      </c>
      <c r="H1796" s="83">
        <v>2576.8000000000002</v>
      </c>
      <c r="I1796" s="83">
        <v>891.36602051828595</v>
      </c>
      <c r="J1796" s="83">
        <v>7.6</v>
      </c>
      <c r="K1796" s="83">
        <v>154.5</v>
      </c>
      <c r="L1796" s="83">
        <v>9107.4</v>
      </c>
      <c r="M1796" s="83">
        <v>2619.72818181818</v>
      </c>
      <c r="N1796" s="83">
        <v>1100</v>
      </c>
      <c r="O1796" s="83">
        <v>0</v>
      </c>
      <c r="P1796" s="83">
        <v>1222.22</v>
      </c>
      <c r="Q1796" s="83">
        <v>0</v>
      </c>
      <c r="R1796" s="83">
        <v>420</v>
      </c>
      <c r="S1796" s="83">
        <v>0</v>
      </c>
      <c r="T1796" s="83">
        <v>3.9</v>
      </c>
      <c r="U1796" s="83">
        <v>363.2</v>
      </c>
      <c r="V1796" s="83">
        <v>692474.84750756703</v>
      </c>
      <c r="W1796" s="83">
        <v>707128.94880000001</v>
      </c>
      <c r="X1796" s="83">
        <v>0</v>
      </c>
      <c r="Y1796" s="83">
        <v>0</v>
      </c>
      <c r="Z1796" s="83">
        <v>0</v>
      </c>
      <c r="AA1796" s="83">
        <v>3669751.5596221499</v>
      </c>
      <c r="AB1796" s="83">
        <v>43947108.751099899</v>
      </c>
      <c r="AC1796" s="83">
        <v>225727.68</v>
      </c>
      <c r="AD1796" s="83">
        <v>0</v>
      </c>
      <c r="AE1796" s="83">
        <v>22902.021792</v>
      </c>
      <c r="AF1796" s="83">
        <v>27957687.89088</v>
      </c>
      <c r="AG1796" s="83">
        <v>0</v>
      </c>
      <c r="AH1796" s="83">
        <v>898647.44109255099</v>
      </c>
      <c r="AI1796" s="83">
        <v>1681582.8202470101</v>
      </c>
      <c r="AJ1796" s="83">
        <v>3939342.3932337398</v>
      </c>
      <c r="AK1796" s="83">
        <v>18459.1128165843</v>
      </c>
      <c r="AL1796" s="83">
        <v>0</v>
      </c>
      <c r="AM1796" s="83">
        <v>0</v>
      </c>
      <c r="AN1796" s="83">
        <v>83760813.467091605</v>
      </c>
      <c r="AO1796" s="83">
        <v>17.082954502494601</v>
      </c>
      <c r="AP1796" s="83">
        <v>203.949243033632</v>
      </c>
    </row>
    <row r="1797" spans="1:42" x14ac:dyDescent="0.2">
      <c r="A1797" s="83" t="s">
        <v>448</v>
      </c>
      <c r="B1797" s="83">
        <v>2026</v>
      </c>
      <c r="C1797" s="83" t="s">
        <v>449</v>
      </c>
      <c r="D1797" s="83" t="s">
        <v>297</v>
      </c>
      <c r="E1797" s="83">
        <v>3500.2</v>
      </c>
      <c r="F1797" s="83">
        <v>0</v>
      </c>
      <c r="G1797" s="83">
        <v>0</v>
      </c>
      <c r="H1797" s="83">
        <v>2576.8000000000002</v>
      </c>
      <c r="I1797" s="83">
        <v>891.36602051828595</v>
      </c>
      <c r="J1797" s="83">
        <v>7.6</v>
      </c>
      <c r="K1797" s="83">
        <v>154.5</v>
      </c>
      <c r="L1797" s="83">
        <v>9107.4</v>
      </c>
      <c r="M1797" s="83">
        <v>2833.1563636363599</v>
      </c>
      <c r="N1797" s="83">
        <v>1105.94</v>
      </c>
      <c r="O1797" s="83">
        <v>0</v>
      </c>
      <c r="P1797" s="83">
        <v>1533.33</v>
      </c>
      <c r="Q1797" s="83">
        <v>0</v>
      </c>
      <c r="R1797" s="83">
        <v>420</v>
      </c>
      <c r="S1797" s="83">
        <v>0</v>
      </c>
      <c r="T1797" s="83">
        <v>3.9</v>
      </c>
      <c r="U1797" s="83">
        <v>363.2</v>
      </c>
      <c r="V1797" s="83">
        <v>285165.90402441198</v>
      </c>
      <c r="W1797" s="83">
        <v>707128.94880000001</v>
      </c>
      <c r="X1797" s="83">
        <v>0</v>
      </c>
      <c r="Y1797" s="83">
        <v>0</v>
      </c>
      <c r="Z1797" s="83">
        <v>0</v>
      </c>
      <c r="AA1797" s="83">
        <v>3968724.7158947899</v>
      </c>
      <c r="AB1797" s="83">
        <v>42093494.879900001</v>
      </c>
      <c r="AC1797" s="83">
        <v>225727.68</v>
      </c>
      <c r="AD1797" s="83">
        <v>0</v>
      </c>
      <c r="AE1797" s="83">
        <v>22902.021792</v>
      </c>
      <c r="AF1797" s="83">
        <v>27957687.89088</v>
      </c>
      <c r="AG1797" s="83">
        <v>0</v>
      </c>
      <c r="AH1797" s="83">
        <v>2952.5726360909098</v>
      </c>
      <c r="AI1797" s="83">
        <v>1658086.98278957</v>
      </c>
      <c r="AJ1797" s="83">
        <v>4406422.3662156696</v>
      </c>
      <c r="AK1797" s="83">
        <v>19810.0107326855</v>
      </c>
      <c r="AL1797" s="83">
        <v>0</v>
      </c>
      <c r="AM1797" s="83">
        <v>0</v>
      </c>
      <c r="AN1797" s="83">
        <v>81348103.973665193</v>
      </c>
      <c r="AO1797" s="83">
        <v>16.252906210971101</v>
      </c>
      <c r="AP1797" s="83">
        <v>199.794530137208</v>
      </c>
    </row>
    <row r="1798" spans="1:42" x14ac:dyDescent="0.2">
      <c r="A1798" s="83" t="s">
        <v>448</v>
      </c>
      <c r="B1798" s="83">
        <v>2028</v>
      </c>
      <c r="C1798" s="83" t="s">
        <v>449</v>
      </c>
      <c r="D1798" s="83" t="s">
        <v>297</v>
      </c>
      <c r="E1798" s="83">
        <v>3500.2</v>
      </c>
      <c r="F1798" s="83">
        <v>0</v>
      </c>
      <c r="G1798" s="83">
        <v>0</v>
      </c>
      <c r="H1798" s="83">
        <v>2576.8000000000002</v>
      </c>
      <c r="I1798" s="83">
        <v>891.36602051828595</v>
      </c>
      <c r="J1798" s="83">
        <v>7.6</v>
      </c>
      <c r="K1798" s="83">
        <v>154.5</v>
      </c>
      <c r="L1798" s="83">
        <v>9107.4</v>
      </c>
      <c r="M1798" s="83">
        <v>3142.5572727272602</v>
      </c>
      <c r="N1798" s="83">
        <v>2311.9120760000001</v>
      </c>
      <c r="O1798" s="83">
        <v>0</v>
      </c>
      <c r="P1798" s="83">
        <v>1844.44</v>
      </c>
      <c r="Q1798" s="83">
        <v>0</v>
      </c>
      <c r="R1798" s="83">
        <v>420</v>
      </c>
      <c r="S1798" s="83">
        <v>0</v>
      </c>
      <c r="T1798" s="83">
        <v>3.9</v>
      </c>
      <c r="U1798" s="83">
        <v>363.2</v>
      </c>
      <c r="V1798" s="83">
        <v>937245.16302728804</v>
      </c>
      <c r="W1798" s="83">
        <v>707128.94880000001</v>
      </c>
      <c r="X1798" s="83">
        <v>0</v>
      </c>
      <c r="Y1798" s="83">
        <v>0</v>
      </c>
      <c r="Z1798" s="83">
        <v>0</v>
      </c>
      <c r="AA1798" s="83">
        <v>4402137.7991929501</v>
      </c>
      <c r="AB1798" s="83">
        <v>41999375.300708197</v>
      </c>
      <c r="AC1798" s="83">
        <v>225727.68</v>
      </c>
      <c r="AD1798" s="83">
        <v>0</v>
      </c>
      <c r="AE1798" s="83">
        <v>22902.021792</v>
      </c>
      <c r="AF1798" s="83">
        <v>27957687.89088</v>
      </c>
      <c r="AG1798" s="83">
        <v>0</v>
      </c>
      <c r="AH1798" s="83">
        <v>340789.61171447102</v>
      </c>
      <c r="AI1798" s="83">
        <v>1618027.0269003899</v>
      </c>
      <c r="AJ1798" s="83">
        <v>9156379.9919693395</v>
      </c>
      <c r="AK1798" s="83">
        <v>14998.6603503643</v>
      </c>
      <c r="AL1798" s="83">
        <v>0</v>
      </c>
      <c r="AM1798" s="83">
        <v>0</v>
      </c>
      <c r="AN1798" s="83">
        <v>87382400.095335007</v>
      </c>
      <c r="AO1798" s="83">
        <v>16.212575017090899</v>
      </c>
      <c r="AP1798" s="83">
        <v>185.53593171397</v>
      </c>
    </row>
    <row r="1799" spans="1:42" x14ac:dyDescent="0.2">
      <c r="A1799" s="83" t="s">
        <v>448</v>
      </c>
      <c r="B1799" s="83">
        <v>2030</v>
      </c>
      <c r="C1799" s="83" t="s">
        <v>449</v>
      </c>
      <c r="D1799" s="83" t="s">
        <v>297</v>
      </c>
      <c r="E1799" s="83">
        <v>3500.2</v>
      </c>
      <c r="F1799" s="83">
        <v>0</v>
      </c>
      <c r="G1799" s="83">
        <v>0</v>
      </c>
      <c r="H1799" s="83">
        <v>2576.8000000000002</v>
      </c>
      <c r="I1799" s="83">
        <v>891.36602051828595</v>
      </c>
      <c r="J1799" s="83">
        <v>7.6</v>
      </c>
      <c r="K1799" s="83">
        <v>154.5</v>
      </c>
      <c r="L1799" s="83">
        <v>9107.4</v>
      </c>
      <c r="M1799" s="83">
        <v>3603.48</v>
      </c>
      <c r="N1799" s="83">
        <v>3524.2864012104001</v>
      </c>
      <c r="O1799" s="83">
        <v>0</v>
      </c>
      <c r="P1799" s="83">
        <v>2000</v>
      </c>
      <c r="Q1799" s="83">
        <v>0</v>
      </c>
      <c r="R1799" s="83">
        <v>420</v>
      </c>
      <c r="S1799" s="83">
        <v>0</v>
      </c>
      <c r="T1799" s="83">
        <v>3.9</v>
      </c>
      <c r="U1799" s="83">
        <v>363.2</v>
      </c>
      <c r="V1799" s="83">
        <v>1286824.64323693</v>
      </c>
      <c r="W1799" s="83">
        <v>707128.94880000001</v>
      </c>
      <c r="X1799" s="83">
        <v>0</v>
      </c>
      <c r="Y1799" s="83">
        <v>0</v>
      </c>
      <c r="Z1799" s="83">
        <v>0</v>
      </c>
      <c r="AA1799" s="83">
        <v>5043034.2912520897</v>
      </c>
      <c r="AB1799" s="83">
        <v>41798027.8984401</v>
      </c>
      <c r="AC1799" s="83">
        <v>225727.68</v>
      </c>
      <c r="AD1799" s="83">
        <v>0</v>
      </c>
      <c r="AE1799" s="83">
        <v>22902.021792</v>
      </c>
      <c r="AF1799" s="83">
        <v>27957687.89088</v>
      </c>
      <c r="AG1799" s="83">
        <v>0</v>
      </c>
      <c r="AH1799" s="83">
        <v>325575.38478494098</v>
      </c>
      <c r="AI1799" s="83">
        <v>1612148.6498634999</v>
      </c>
      <c r="AJ1799" s="83">
        <v>14064443.977231599</v>
      </c>
      <c r="AK1799" s="83">
        <v>17779.505294857499</v>
      </c>
      <c r="AL1799" s="83">
        <v>0</v>
      </c>
      <c r="AM1799" s="83">
        <v>0</v>
      </c>
      <c r="AN1799" s="83">
        <v>93061280.891576201</v>
      </c>
      <c r="AO1799" s="83">
        <v>16.1485174364324</v>
      </c>
      <c r="AP1799" s="83">
        <v>173.52563044180201</v>
      </c>
    </row>
    <row r="1800" spans="1:42" x14ac:dyDescent="0.2">
      <c r="A1800" s="83" t="s">
        <v>448</v>
      </c>
      <c r="B1800" s="83">
        <v>2032</v>
      </c>
      <c r="C1800" s="83" t="s">
        <v>449</v>
      </c>
      <c r="D1800" s="83" t="s">
        <v>297</v>
      </c>
      <c r="E1800" s="83">
        <v>3500.2</v>
      </c>
      <c r="F1800" s="83">
        <v>0</v>
      </c>
      <c r="G1800" s="83">
        <v>0</v>
      </c>
      <c r="H1800" s="83">
        <v>2576.8000000000002</v>
      </c>
      <c r="I1800" s="83">
        <v>891.36602051828595</v>
      </c>
      <c r="J1800" s="83">
        <v>7.6</v>
      </c>
      <c r="K1800" s="83">
        <v>154.5</v>
      </c>
      <c r="L1800" s="83">
        <v>9107.4</v>
      </c>
      <c r="M1800" s="83">
        <v>4035.6872727272698</v>
      </c>
      <c r="N1800" s="83">
        <v>3543.2069537769298</v>
      </c>
      <c r="O1800" s="83">
        <v>0</v>
      </c>
      <c r="P1800" s="83">
        <v>2000</v>
      </c>
      <c r="Q1800" s="83">
        <v>0</v>
      </c>
      <c r="R1800" s="83">
        <v>420</v>
      </c>
      <c r="S1800" s="83">
        <v>0</v>
      </c>
      <c r="T1800" s="83">
        <v>3.9</v>
      </c>
      <c r="U1800" s="83">
        <v>363.2</v>
      </c>
      <c r="V1800" s="83">
        <v>1100814.11680841</v>
      </c>
      <c r="W1800" s="83">
        <v>707128.94880000001</v>
      </c>
      <c r="X1800" s="83">
        <v>0</v>
      </c>
      <c r="Y1800" s="83">
        <v>0</v>
      </c>
      <c r="Z1800" s="83">
        <v>0</v>
      </c>
      <c r="AA1800" s="83">
        <v>5653246.6864403998</v>
      </c>
      <c r="AB1800" s="83">
        <v>40523976.261113301</v>
      </c>
      <c r="AC1800" s="83">
        <v>225727.68</v>
      </c>
      <c r="AD1800" s="83">
        <v>0</v>
      </c>
      <c r="AE1800" s="83">
        <v>22902.021792</v>
      </c>
      <c r="AF1800" s="83">
        <v>27957687.89088</v>
      </c>
      <c r="AG1800" s="83">
        <v>0</v>
      </c>
      <c r="AH1800" s="83">
        <v>6851.0208016800798</v>
      </c>
      <c r="AI1800" s="83">
        <v>1589648.2652682499</v>
      </c>
      <c r="AJ1800" s="83">
        <v>14229794.307356499</v>
      </c>
      <c r="AK1800" s="83">
        <v>19897.1975012166</v>
      </c>
      <c r="AL1800" s="83">
        <v>0</v>
      </c>
      <c r="AM1800" s="83">
        <v>0</v>
      </c>
      <c r="AN1800" s="83">
        <v>92037674.396761805</v>
      </c>
      <c r="AO1800" s="83">
        <v>15.6158803778271</v>
      </c>
      <c r="AP1800" s="83">
        <v>169.66835027261999</v>
      </c>
    </row>
    <row r="1801" spans="1:42" x14ac:dyDescent="0.2">
      <c r="A1801" s="83" t="s">
        <v>448</v>
      </c>
      <c r="B1801" s="83">
        <v>2034</v>
      </c>
      <c r="C1801" s="83" t="s">
        <v>449</v>
      </c>
      <c r="D1801" s="83" t="s">
        <v>297</v>
      </c>
      <c r="E1801" s="83">
        <v>3500.2</v>
      </c>
      <c r="F1801" s="83">
        <v>0</v>
      </c>
      <c r="G1801" s="83">
        <v>0</v>
      </c>
      <c r="H1801" s="83">
        <v>2576.8000000000002</v>
      </c>
      <c r="I1801" s="83">
        <v>891.36602051828595</v>
      </c>
      <c r="J1801" s="83">
        <v>7.6</v>
      </c>
      <c r="K1801" s="83">
        <v>154.5</v>
      </c>
      <c r="L1801" s="83">
        <v>8917.4</v>
      </c>
      <c r="M1801" s="83">
        <v>4066.73363636364</v>
      </c>
      <c r="N1801" s="83">
        <v>3562.1090801197302</v>
      </c>
      <c r="O1801" s="83">
        <v>0</v>
      </c>
      <c r="P1801" s="83">
        <v>2000</v>
      </c>
      <c r="Q1801" s="83">
        <v>0</v>
      </c>
      <c r="R1801" s="83">
        <v>420</v>
      </c>
      <c r="S1801" s="83">
        <v>0</v>
      </c>
      <c r="T1801" s="83">
        <v>3.9</v>
      </c>
      <c r="U1801" s="83">
        <v>363.2</v>
      </c>
      <c r="V1801" s="83">
        <v>1038468.04565071</v>
      </c>
      <c r="W1801" s="83">
        <v>707128.94880000001</v>
      </c>
      <c r="X1801" s="83">
        <v>0</v>
      </c>
      <c r="Y1801" s="83">
        <v>0</v>
      </c>
      <c r="Z1801" s="83">
        <v>0</v>
      </c>
      <c r="AA1801" s="83">
        <v>5696736.8630800499</v>
      </c>
      <c r="AB1801" s="83">
        <v>40291861.952445202</v>
      </c>
      <c r="AC1801" s="83">
        <v>225727.68</v>
      </c>
      <c r="AD1801" s="83">
        <v>0</v>
      </c>
      <c r="AE1801" s="83">
        <v>22902.021792</v>
      </c>
      <c r="AF1801" s="83">
        <v>27957687.89088</v>
      </c>
      <c r="AG1801" s="83">
        <v>0</v>
      </c>
      <c r="AH1801" s="83">
        <v>5968.2570053382797</v>
      </c>
      <c r="AI1801" s="83">
        <v>1567444.36312762</v>
      </c>
      <c r="AJ1801" s="83">
        <v>14230201.5867474</v>
      </c>
      <c r="AK1801" s="83">
        <v>19896.1897317357</v>
      </c>
      <c r="AL1801" s="83">
        <v>0</v>
      </c>
      <c r="AM1801" s="83">
        <v>0</v>
      </c>
      <c r="AN1801" s="83">
        <v>91764023.799260095</v>
      </c>
      <c r="AO1801" s="83">
        <v>15.514233275279601</v>
      </c>
      <c r="AP1801" s="83">
        <v>169.06661928010001</v>
      </c>
    </row>
    <row r="1802" spans="1:42" x14ac:dyDescent="0.2">
      <c r="A1802" s="83" t="s">
        <v>448</v>
      </c>
      <c r="B1802" s="83">
        <v>2036</v>
      </c>
      <c r="C1802" s="83" t="s">
        <v>449</v>
      </c>
      <c r="D1802" s="83" t="s">
        <v>297</v>
      </c>
      <c r="E1802" s="83">
        <v>3500.2</v>
      </c>
      <c r="F1802" s="83">
        <v>0</v>
      </c>
      <c r="G1802" s="83">
        <v>0</v>
      </c>
      <c r="H1802" s="83">
        <v>2576.8000000000002</v>
      </c>
      <c r="I1802" s="83">
        <v>891.36602051828595</v>
      </c>
      <c r="J1802" s="83">
        <v>0.1</v>
      </c>
      <c r="K1802" s="83">
        <v>154.5</v>
      </c>
      <c r="L1802" s="83">
        <v>8917.4</v>
      </c>
      <c r="M1802" s="83">
        <v>4096.3127272727297</v>
      </c>
      <c r="N1802" s="83">
        <v>3580.8820405122501</v>
      </c>
      <c r="O1802" s="83">
        <v>0</v>
      </c>
      <c r="P1802" s="83">
        <v>2000</v>
      </c>
      <c r="Q1802" s="83">
        <v>0</v>
      </c>
      <c r="R1802" s="83">
        <v>420</v>
      </c>
      <c r="S1802" s="83">
        <v>0</v>
      </c>
      <c r="T1802" s="83">
        <v>3.9</v>
      </c>
      <c r="U1802" s="83">
        <v>363.2</v>
      </c>
      <c r="V1802" s="83">
        <v>945145.087478286</v>
      </c>
      <c r="W1802" s="83">
        <v>707128.94880000001</v>
      </c>
      <c r="X1802" s="83">
        <v>0</v>
      </c>
      <c r="Y1802" s="83">
        <v>0</v>
      </c>
      <c r="Z1802" s="83">
        <v>0</v>
      </c>
      <c r="AA1802" s="83">
        <v>5738171.66373959</v>
      </c>
      <c r="AB1802" s="83">
        <v>40098683.608340397</v>
      </c>
      <c r="AC1802" s="83">
        <v>225727.68</v>
      </c>
      <c r="AD1802" s="83">
        <v>0</v>
      </c>
      <c r="AE1802" s="83">
        <v>22902.021792</v>
      </c>
      <c r="AF1802" s="83">
        <v>27957687.89088</v>
      </c>
      <c r="AG1802" s="83">
        <v>0</v>
      </c>
      <c r="AH1802" s="83">
        <v>1765.07581906579</v>
      </c>
      <c r="AI1802" s="83">
        <v>1545617.24588389</v>
      </c>
      <c r="AJ1802" s="83">
        <v>14233472.7911561</v>
      </c>
      <c r="AK1802" s="83">
        <v>185.19246225480001</v>
      </c>
      <c r="AL1802" s="83">
        <v>0</v>
      </c>
      <c r="AM1802" s="83">
        <v>0</v>
      </c>
      <c r="AN1802" s="83">
        <v>91476487.206351593</v>
      </c>
      <c r="AO1802" s="83">
        <v>15.438328222836599</v>
      </c>
      <c r="AP1802" s="83">
        <v>168.768267063108</v>
      </c>
    </row>
    <row r="1803" spans="1:42" x14ac:dyDescent="0.2">
      <c r="A1803" s="83" t="s">
        <v>448</v>
      </c>
      <c r="B1803" s="83">
        <v>2038</v>
      </c>
      <c r="C1803" s="83" t="s">
        <v>449</v>
      </c>
      <c r="D1803" s="83" t="s">
        <v>297</v>
      </c>
      <c r="E1803" s="83">
        <v>2330</v>
      </c>
      <c r="F1803" s="83">
        <v>0</v>
      </c>
      <c r="G1803" s="83">
        <v>0</v>
      </c>
      <c r="H1803" s="83">
        <v>2576.8000000000002</v>
      </c>
      <c r="I1803" s="83">
        <v>891.36602051828595</v>
      </c>
      <c r="J1803" s="83">
        <v>0.1</v>
      </c>
      <c r="K1803" s="83">
        <v>154.5</v>
      </c>
      <c r="L1803" s="83">
        <v>8813.4</v>
      </c>
      <c r="M1803" s="83">
        <v>4129.3390909090904</v>
      </c>
      <c r="N1803" s="83">
        <v>3599.7538888356398</v>
      </c>
      <c r="O1803" s="83">
        <v>0</v>
      </c>
      <c r="P1803" s="83">
        <v>1999.99999999999</v>
      </c>
      <c r="Q1803" s="83">
        <v>0</v>
      </c>
      <c r="R1803" s="83">
        <v>420</v>
      </c>
      <c r="S1803" s="83">
        <v>0</v>
      </c>
      <c r="T1803" s="83">
        <v>3.9</v>
      </c>
      <c r="U1803" s="83">
        <v>363.2</v>
      </c>
      <c r="V1803" s="83">
        <v>924031.18918135995</v>
      </c>
      <c r="W1803" s="83">
        <v>707128.94880000001</v>
      </c>
      <c r="X1803" s="83">
        <v>0</v>
      </c>
      <c r="Y1803" s="83">
        <v>0</v>
      </c>
      <c r="Z1803" s="83">
        <v>0</v>
      </c>
      <c r="AA1803" s="83">
        <v>5784435.4518319499</v>
      </c>
      <c r="AB1803" s="83">
        <v>40226944.121981397</v>
      </c>
      <c r="AC1803" s="83">
        <v>225727.68</v>
      </c>
      <c r="AD1803" s="83">
        <v>0</v>
      </c>
      <c r="AE1803" s="83">
        <v>22902.021792</v>
      </c>
      <c r="AF1803" s="83">
        <v>18610768.752</v>
      </c>
      <c r="AG1803" s="83">
        <v>0</v>
      </c>
      <c r="AH1803" s="83">
        <v>1001.32716984306</v>
      </c>
      <c r="AI1803" s="83">
        <v>1524046.0585340001</v>
      </c>
      <c r="AJ1803" s="83">
        <v>14235599.165859099</v>
      </c>
      <c r="AK1803" s="83">
        <v>155.81379835709899</v>
      </c>
      <c r="AL1803" s="83">
        <v>0</v>
      </c>
      <c r="AM1803" s="83">
        <v>0</v>
      </c>
      <c r="AN1803" s="83">
        <v>82262740.530947998</v>
      </c>
      <c r="AO1803" s="83">
        <v>15.4789442382439</v>
      </c>
      <c r="AP1803" s="83">
        <v>188.16470419461101</v>
      </c>
    </row>
    <row r="1804" spans="1:42" x14ac:dyDescent="0.2">
      <c r="A1804" s="83" t="s">
        <v>448</v>
      </c>
      <c r="B1804" s="83">
        <v>2040</v>
      </c>
      <c r="C1804" s="83" t="s">
        <v>449</v>
      </c>
      <c r="D1804" s="83" t="s">
        <v>297</v>
      </c>
      <c r="E1804" s="83">
        <v>2330</v>
      </c>
      <c r="F1804" s="83">
        <v>0</v>
      </c>
      <c r="G1804" s="83">
        <v>0</v>
      </c>
      <c r="H1804" s="83">
        <v>2423.1999999999998</v>
      </c>
      <c r="I1804" s="83">
        <v>872.96602051828597</v>
      </c>
      <c r="J1804" s="83">
        <v>0.1</v>
      </c>
      <c r="K1804" s="83">
        <v>82.5</v>
      </c>
      <c r="L1804" s="83">
        <v>8813.4</v>
      </c>
      <c r="M1804" s="83">
        <v>4164.1445454545501</v>
      </c>
      <c r="N1804" s="83">
        <v>3618.60515771974</v>
      </c>
      <c r="O1804" s="83">
        <v>0</v>
      </c>
      <c r="P1804" s="83">
        <v>1999.99999999999</v>
      </c>
      <c r="Q1804" s="83">
        <v>0</v>
      </c>
      <c r="R1804" s="83">
        <v>420</v>
      </c>
      <c r="S1804" s="83">
        <v>0</v>
      </c>
      <c r="T1804" s="83">
        <v>3.9</v>
      </c>
      <c r="U1804" s="83">
        <v>363.2</v>
      </c>
      <c r="V1804" s="83">
        <v>434331.38904286298</v>
      </c>
      <c r="W1804" s="83">
        <v>377593.12799999898</v>
      </c>
      <c r="X1804" s="83">
        <v>0</v>
      </c>
      <c r="Y1804" s="83">
        <v>0</v>
      </c>
      <c r="Z1804" s="83">
        <v>0</v>
      </c>
      <c r="AA1804" s="83">
        <v>5833191.4151368504</v>
      </c>
      <c r="AB1804" s="83">
        <v>38481185.560435899</v>
      </c>
      <c r="AC1804" s="83">
        <v>212272.32</v>
      </c>
      <c r="AD1804" s="83">
        <v>0</v>
      </c>
      <c r="AE1804" s="83">
        <v>22902.021792</v>
      </c>
      <c r="AF1804" s="83">
        <v>18610768.752</v>
      </c>
      <c r="AG1804" s="83">
        <v>0</v>
      </c>
      <c r="AH1804" s="83">
        <v>0</v>
      </c>
      <c r="AI1804" s="83">
        <v>1472510.4571267001</v>
      </c>
      <c r="AJ1804" s="83">
        <v>14236309.132992599</v>
      </c>
      <c r="AK1804" s="83">
        <v>110.5375646877</v>
      </c>
      <c r="AL1804" s="83">
        <v>0</v>
      </c>
      <c r="AM1804" s="83">
        <v>0</v>
      </c>
      <c r="AN1804" s="83">
        <v>79681174.714091793</v>
      </c>
      <c r="AO1804" s="83">
        <v>14.744283880753001</v>
      </c>
      <c r="AP1804" s="83">
        <v>185.040995362552</v>
      </c>
    </row>
    <row r="1805" spans="1:42" x14ac:dyDescent="0.2">
      <c r="A1805" s="83" t="s">
        <v>448</v>
      </c>
      <c r="B1805" s="83">
        <v>2042</v>
      </c>
      <c r="C1805" s="83" t="s">
        <v>449</v>
      </c>
      <c r="D1805" s="83" t="s">
        <v>297</v>
      </c>
      <c r="E1805" s="83">
        <v>1172</v>
      </c>
      <c r="F1805" s="83">
        <v>0</v>
      </c>
      <c r="G1805" s="83">
        <v>0</v>
      </c>
      <c r="H1805" s="83">
        <v>2340.8000000000002</v>
      </c>
      <c r="I1805" s="83">
        <v>638.36602051828595</v>
      </c>
      <c r="J1805" s="83">
        <v>0</v>
      </c>
      <c r="K1805" s="83">
        <v>49.5</v>
      </c>
      <c r="L1805" s="83">
        <v>8813.4</v>
      </c>
      <c r="M1805" s="83">
        <v>4201.7927272727202</v>
      </c>
      <c r="N1805" s="83">
        <v>3637.4351087272598</v>
      </c>
      <c r="O1805" s="83">
        <v>0</v>
      </c>
      <c r="P1805" s="83">
        <v>1999.99999999999</v>
      </c>
      <c r="Q1805" s="83">
        <v>0</v>
      </c>
      <c r="R1805" s="83">
        <v>420</v>
      </c>
      <c r="S1805" s="83">
        <v>0</v>
      </c>
      <c r="T1805" s="83">
        <v>3.9</v>
      </c>
      <c r="U1805" s="83">
        <v>362.3</v>
      </c>
      <c r="V1805" s="83">
        <v>335804.14640087198</v>
      </c>
      <c r="W1805" s="83">
        <v>226555.87679999901</v>
      </c>
      <c r="X1805" s="83">
        <v>0</v>
      </c>
      <c r="Y1805" s="83">
        <v>0</v>
      </c>
      <c r="Z1805" s="83">
        <v>0</v>
      </c>
      <c r="AA1805" s="83">
        <v>5885929.51021979</v>
      </c>
      <c r="AB1805" s="83">
        <v>37524212.068498299</v>
      </c>
      <c r="AC1805" s="83">
        <v>205054.07999999999</v>
      </c>
      <c r="AD1805" s="83">
        <v>0</v>
      </c>
      <c r="AE1805" s="83">
        <v>22902.021792</v>
      </c>
      <c r="AF1805" s="83">
        <v>9361296.5568000004</v>
      </c>
      <c r="AG1805" s="83">
        <v>0</v>
      </c>
      <c r="AH1805" s="83">
        <v>1060.6956015959299</v>
      </c>
      <c r="AI1805" s="83">
        <v>1071782.30471811</v>
      </c>
      <c r="AJ1805" s="83">
        <v>14237314.6574923</v>
      </c>
      <c r="AK1805" s="83">
        <v>0</v>
      </c>
      <c r="AL1805" s="83">
        <v>0</v>
      </c>
      <c r="AM1805" s="83">
        <v>0</v>
      </c>
      <c r="AN1805" s="83">
        <v>68871911.918322995</v>
      </c>
      <c r="AO1805" s="83">
        <v>14.3496637013626</v>
      </c>
      <c r="AP1805" s="83">
        <v>208.35291632937799</v>
      </c>
    </row>
    <row r="1806" spans="1:42" x14ac:dyDescent="0.2">
      <c r="A1806" s="83" t="s">
        <v>448</v>
      </c>
      <c r="B1806" s="83">
        <v>2044</v>
      </c>
      <c r="C1806" s="83" t="s">
        <v>449</v>
      </c>
      <c r="D1806" s="83" t="s">
        <v>297</v>
      </c>
      <c r="E1806" s="83">
        <v>1172</v>
      </c>
      <c r="F1806" s="83">
        <v>0</v>
      </c>
      <c r="G1806" s="83">
        <v>0</v>
      </c>
      <c r="H1806" s="83">
        <v>2340.8000000000002</v>
      </c>
      <c r="I1806" s="83">
        <v>541.46602051828597</v>
      </c>
      <c r="J1806" s="83">
        <v>0</v>
      </c>
      <c r="K1806" s="83">
        <v>49.5</v>
      </c>
      <c r="L1806" s="83">
        <v>8813.4</v>
      </c>
      <c r="M1806" s="83">
        <v>4244.4027272727299</v>
      </c>
      <c r="N1806" s="83">
        <v>3656.2529622301199</v>
      </c>
      <c r="O1806" s="83">
        <v>0</v>
      </c>
      <c r="P1806" s="83">
        <v>1999.99999999999</v>
      </c>
      <c r="Q1806" s="83">
        <v>0</v>
      </c>
      <c r="R1806" s="83">
        <v>420</v>
      </c>
      <c r="S1806" s="83">
        <v>0</v>
      </c>
      <c r="T1806" s="83">
        <v>3.9</v>
      </c>
      <c r="U1806" s="83">
        <v>362.3</v>
      </c>
      <c r="V1806" s="83">
        <v>567755.87709470198</v>
      </c>
      <c r="W1806" s="83">
        <v>226555.87679999901</v>
      </c>
      <c r="X1806" s="83">
        <v>0</v>
      </c>
      <c r="Y1806" s="83">
        <v>0</v>
      </c>
      <c r="Z1806" s="83">
        <v>0</v>
      </c>
      <c r="AA1806" s="83">
        <v>5945618.1890074499</v>
      </c>
      <c r="AB1806" s="83">
        <v>37298608.217031799</v>
      </c>
      <c r="AC1806" s="83">
        <v>205054.07999999999</v>
      </c>
      <c r="AD1806" s="83">
        <v>0</v>
      </c>
      <c r="AE1806" s="83">
        <v>22902.021792</v>
      </c>
      <c r="AF1806" s="83">
        <v>9361296.5568000004</v>
      </c>
      <c r="AG1806" s="83">
        <v>0</v>
      </c>
      <c r="AH1806" s="83">
        <v>927.11975990206804</v>
      </c>
      <c r="AI1806" s="83">
        <v>900092.74538298999</v>
      </c>
      <c r="AJ1806" s="83">
        <v>14238277.288364099</v>
      </c>
      <c r="AK1806" s="83">
        <v>0</v>
      </c>
      <c r="AL1806" s="83">
        <v>0</v>
      </c>
      <c r="AM1806" s="83">
        <v>0</v>
      </c>
      <c r="AN1806" s="83">
        <v>68767087.972032994</v>
      </c>
      <c r="AO1806" s="83">
        <v>14.247601780927299</v>
      </c>
      <c r="AP1806" s="83">
        <v>207.18634743878701</v>
      </c>
    </row>
    <row r="1807" spans="1:42" x14ac:dyDescent="0.2">
      <c r="A1807" s="83" t="s">
        <v>448</v>
      </c>
      <c r="B1807" s="83">
        <v>2046</v>
      </c>
      <c r="C1807" s="83" t="s">
        <v>449</v>
      </c>
      <c r="D1807" s="83" t="s">
        <v>297</v>
      </c>
      <c r="E1807" s="83">
        <v>0</v>
      </c>
      <c r="F1807" s="83">
        <v>0</v>
      </c>
      <c r="G1807" s="83">
        <v>0</v>
      </c>
      <c r="H1807" s="83">
        <v>2172.6</v>
      </c>
      <c r="I1807" s="83">
        <v>368.566020518286</v>
      </c>
      <c r="J1807" s="83">
        <v>0</v>
      </c>
      <c r="K1807" s="83">
        <v>49.5</v>
      </c>
      <c r="L1807" s="83">
        <v>8813.4</v>
      </c>
      <c r="M1807" s="83">
        <v>4294.24636363636</v>
      </c>
      <c r="N1807" s="83">
        <v>3675.1680628023801</v>
      </c>
      <c r="O1807" s="83">
        <v>0</v>
      </c>
      <c r="P1807" s="83">
        <v>1999.99999999999</v>
      </c>
      <c r="Q1807" s="83">
        <v>0</v>
      </c>
      <c r="R1807" s="83">
        <v>420</v>
      </c>
      <c r="S1807" s="83">
        <v>0</v>
      </c>
      <c r="T1807" s="83">
        <v>3.9</v>
      </c>
      <c r="U1807" s="83">
        <v>362.3</v>
      </c>
      <c r="V1807" s="83">
        <v>43508.436153255599</v>
      </c>
      <c r="W1807" s="83">
        <v>226555.87679999901</v>
      </c>
      <c r="X1807" s="83">
        <v>0</v>
      </c>
      <c r="Y1807" s="83">
        <v>0</v>
      </c>
      <c r="Z1807" s="83">
        <v>0</v>
      </c>
      <c r="AA1807" s="83">
        <v>6015439.84590765</v>
      </c>
      <c r="AB1807" s="83">
        <v>30580881.766183902</v>
      </c>
      <c r="AC1807" s="83">
        <v>190319.76</v>
      </c>
      <c r="AD1807" s="83">
        <v>0</v>
      </c>
      <c r="AE1807" s="83">
        <v>22902.021792</v>
      </c>
      <c r="AF1807" s="83">
        <v>0</v>
      </c>
      <c r="AG1807" s="83">
        <v>0</v>
      </c>
      <c r="AH1807" s="83">
        <v>813.90772985073897</v>
      </c>
      <c r="AI1807" s="83">
        <v>608706.17895098403</v>
      </c>
      <c r="AJ1807" s="83">
        <v>14239321.047012201</v>
      </c>
      <c r="AK1807" s="83">
        <v>0</v>
      </c>
      <c r="AL1807" s="83">
        <v>0</v>
      </c>
      <c r="AM1807" s="83">
        <v>0</v>
      </c>
      <c r="AN1807" s="83">
        <v>51928448.840529799</v>
      </c>
      <c r="AO1807" s="83">
        <v>11.438049356658</v>
      </c>
      <c r="AP1807" s="83">
        <v>220.265569491279</v>
      </c>
    </row>
    <row r="1808" spans="1:42" x14ac:dyDescent="0.2">
      <c r="A1808" s="83" t="s">
        <v>448</v>
      </c>
      <c r="B1808" s="83">
        <v>2048</v>
      </c>
      <c r="C1808" s="83" t="s">
        <v>449</v>
      </c>
      <c r="D1808" s="83" t="s">
        <v>297</v>
      </c>
      <c r="E1808" s="83">
        <v>0</v>
      </c>
      <c r="F1808" s="83">
        <v>0</v>
      </c>
      <c r="G1808" s="83">
        <v>0</v>
      </c>
      <c r="H1808" s="83">
        <v>2172.6</v>
      </c>
      <c r="I1808" s="83">
        <v>245.66602051828599</v>
      </c>
      <c r="J1808" s="83">
        <v>0</v>
      </c>
      <c r="K1808" s="83">
        <v>44.7</v>
      </c>
      <c r="L1808" s="83">
        <v>8813.4</v>
      </c>
      <c r="M1808" s="83">
        <v>4338.5209090909102</v>
      </c>
      <c r="N1808" s="83">
        <v>3694.0609474189901</v>
      </c>
      <c r="O1808" s="83">
        <v>0</v>
      </c>
      <c r="P1808" s="83">
        <v>2000.82093780012</v>
      </c>
      <c r="Q1808" s="83">
        <v>0</v>
      </c>
      <c r="R1808" s="83">
        <v>420</v>
      </c>
      <c r="S1808" s="83">
        <v>0</v>
      </c>
      <c r="T1808" s="83">
        <v>3.9</v>
      </c>
      <c r="U1808" s="83">
        <v>362.3</v>
      </c>
      <c r="V1808" s="83">
        <v>8467.75627957301</v>
      </c>
      <c r="W1808" s="83">
        <v>204586.82208000001</v>
      </c>
      <c r="X1808" s="83">
        <v>0</v>
      </c>
      <c r="Y1808" s="83">
        <v>0</v>
      </c>
      <c r="Z1808" s="83">
        <v>0</v>
      </c>
      <c r="AA1808" s="83">
        <v>6077460.2430469496</v>
      </c>
      <c r="AB1808" s="83">
        <v>29577701.4958544</v>
      </c>
      <c r="AC1808" s="83">
        <v>190319.76</v>
      </c>
      <c r="AD1808" s="83">
        <v>0</v>
      </c>
      <c r="AE1808" s="83">
        <v>22902.021792</v>
      </c>
      <c r="AF1808" s="83">
        <v>0</v>
      </c>
      <c r="AG1808" s="83">
        <v>0</v>
      </c>
      <c r="AH1808" s="83">
        <v>1453.69862818765</v>
      </c>
      <c r="AI1808" s="83">
        <v>403365.02289750701</v>
      </c>
      <c r="AJ1808" s="83">
        <v>14241987.2459337</v>
      </c>
      <c r="AK1808" s="83">
        <v>0</v>
      </c>
      <c r="AL1808" s="83">
        <v>0</v>
      </c>
      <c r="AM1808" s="83">
        <v>0</v>
      </c>
      <c r="AN1808" s="83">
        <v>50728244.066512398</v>
      </c>
      <c r="AO1808" s="83">
        <v>11.0304572128233</v>
      </c>
      <c r="AP1808" s="83">
        <v>217.442125502327</v>
      </c>
    </row>
    <row r="1809" spans="1:42" x14ac:dyDescent="0.2">
      <c r="A1809" s="83" t="s">
        <v>448</v>
      </c>
      <c r="B1809" s="83">
        <v>2050</v>
      </c>
      <c r="C1809" s="83" t="s">
        <v>449</v>
      </c>
      <c r="D1809" s="83" t="s">
        <v>297</v>
      </c>
      <c r="E1809" s="83">
        <v>0</v>
      </c>
      <c r="F1809" s="83">
        <v>0</v>
      </c>
      <c r="G1809" s="83">
        <v>0</v>
      </c>
      <c r="H1809" s="83">
        <v>1832.6</v>
      </c>
      <c r="I1809" s="83">
        <v>0</v>
      </c>
      <c r="J1809" s="83">
        <v>0</v>
      </c>
      <c r="K1809" s="83">
        <v>44.7</v>
      </c>
      <c r="L1809" s="83">
        <v>8478.9</v>
      </c>
      <c r="M1809" s="83">
        <v>4387.6090909090899</v>
      </c>
      <c r="N1809" s="83">
        <v>3712.9308472098201</v>
      </c>
      <c r="O1809" s="83">
        <v>0</v>
      </c>
      <c r="P1809" s="83">
        <v>2000</v>
      </c>
      <c r="Q1809" s="83">
        <v>0</v>
      </c>
      <c r="R1809" s="83">
        <v>420</v>
      </c>
      <c r="S1809" s="83">
        <v>0</v>
      </c>
      <c r="T1809" s="83">
        <v>3.9</v>
      </c>
      <c r="U1809" s="83">
        <v>362.3</v>
      </c>
      <c r="V1809" s="83">
        <v>43064.804347562902</v>
      </c>
      <c r="W1809" s="83">
        <v>204586.82208000001</v>
      </c>
      <c r="X1809" s="83">
        <v>0</v>
      </c>
      <c r="Y1809" s="83">
        <v>0</v>
      </c>
      <c r="Z1809" s="83">
        <v>0</v>
      </c>
      <c r="AA1809" s="83">
        <v>6146223.6487454996</v>
      </c>
      <c r="AB1809" s="83">
        <v>28597079.321911801</v>
      </c>
      <c r="AC1809" s="83">
        <v>160535.76</v>
      </c>
      <c r="AD1809" s="83">
        <v>0</v>
      </c>
      <c r="AE1809" s="83">
        <v>22902.021792</v>
      </c>
      <c r="AF1809" s="83">
        <v>0</v>
      </c>
      <c r="AG1809" s="83">
        <v>0</v>
      </c>
      <c r="AH1809" s="83">
        <v>768.10279135442897</v>
      </c>
      <c r="AI1809" s="83">
        <v>0</v>
      </c>
      <c r="AJ1809" s="83">
        <v>14243345.968176899</v>
      </c>
      <c r="AK1809" s="83">
        <v>0</v>
      </c>
      <c r="AL1809" s="83">
        <v>0</v>
      </c>
      <c r="AM1809" s="83">
        <v>0</v>
      </c>
      <c r="AN1809" s="83">
        <v>49418506.449845098</v>
      </c>
      <c r="AO1809" s="83">
        <v>10.610439293266399</v>
      </c>
      <c r="AP1809" s="83">
        <v>214.70578646554</v>
      </c>
    </row>
    <row r="1810" spans="1:42" x14ac:dyDescent="0.2">
      <c r="A1810" s="83" t="s">
        <v>450</v>
      </c>
      <c r="B1810" s="83">
        <v>2020</v>
      </c>
      <c r="C1810" s="83" t="s">
        <v>451</v>
      </c>
      <c r="D1810" s="83" t="s">
        <v>297</v>
      </c>
      <c r="E1810" s="83">
        <v>4384.5</v>
      </c>
      <c r="F1810" s="83">
        <v>1349.4</v>
      </c>
      <c r="G1810" s="83">
        <v>0</v>
      </c>
      <c r="H1810" s="83">
        <v>1464.8</v>
      </c>
      <c r="I1810" s="83">
        <v>419.3</v>
      </c>
      <c r="J1810" s="83">
        <v>2780.1927999999998</v>
      </c>
      <c r="K1810" s="83">
        <v>296.10000000000002</v>
      </c>
      <c r="L1810" s="83">
        <v>9763.3029999999999</v>
      </c>
      <c r="M1810" s="83">
        <v>1170.78090909091</v>
      </c>
      <c r="N1810" s="83">
        <v>0</v>
      </c>
      <c r="O1810" s="83">
        <v>0</v>
      </c>
      <c r="P1810" s="83">
        <v>400</v>
      </c>
      <c r="Q1810" s="83">
        <v>0</v>
      </c>
      <c r="R1810" s="83">
        <v>1448.6</v>
      </c>
      <c r="S1810" s="83">
        <v>0</v>
      </c>
      <c r="T1810" s="83">
        <v>4440.3959999999997</v>
      </c>
      <c r="U1810" s="83">
        <v>8642.1</v>
      </c>
      <c r="V1810" s="83">
        <v>262405.38435420103</v>
      </c>
      <c r="W1810" s="83">
        <v>1016526.46944</v>
      </c>
      <c r="X1810" s="83">
        <v>16573935</v>
      </c>
      <c r="Y1810" s="83">
        <v>602810.21634549298</v>
      </c>
      <c r="Z1810" s="83">
        <v>0</v>
      </c>
      <c r="AA1810" s="83">
        <v>1549204.9094352699</v>
      </c>
      <c r="AB1810" s="83">
        <v>46767493.179636501</v>
      </c>
      <c r="AC1810" s="83">
        <v>128316.47999999901</v>
      </c>
      <c r="AD1810" s="83">
        <v>0</v>
      </c>
      <c r="AE1810" s="83">
        <v>26212322.908164401</v>
      </c>
      <c r="AF1810" s="83">
        <v>35020993.816799998</v>
      </c>
      <c r="AG1810" s="83">
        <v>250685.05</v>
      </c>
      <c r="AH1810" s="83">
        <v>141924.989653759</v>
      </c>
      <c r="AI1810" s="83">
        <v>802226.76985949103</v>
      </c>
      <c r="AJ1810" s="83">
        <v>0</v>
      </c>
      <c r="AK1810" s="83">
        <v>8323144.5276066698</v>
      </c>
      <c r="AL1810" s="83">
        <v>0</v>
      </c>
      <c r="AM1810" s="83">
        <v>0</v>
      </c>
      <c r="AN1810" s="83">
        <v>137651989.70129499</v>
      </c>
      <c r="AO1810" s="83">
        <v>18.943568531123798</v>
      </c>
      <c r="AP1810" s="83">
        <v>137.619285941534</v>
      </c>
    </row>
    <row r="1811" spans="1:42" x14ac:dyDescent="0.2">
      <c r="A1811" s="83" t="s">
        <v>450</v>
      </c>
      <c r="B1811" s="83">
        <v>2022</v>
      </c>
      <c r="C1811" s="83" t="s">
        <v>451</v>
      </c>
      <c r="D1811" s="83" t="s">
        <v>297</v>
      </c>
      <c r="E1811" s="83">
        <v>3346.7</v>
      </c>
      <c r="F1811" s="83">
        <v>1349.4</v>
      </c>
      <c r="G1811" s="83">
        <v>0</v>
      </c>
      <c r="H1811" s="83">
        <v>826</v>
      </c>
      <c r="I1811" s="83">
        <v>519.29999999999995</v>
      </c>
      <c r="J1811" s="83">
        <v>4138.65365462523</v>
      </c>
      <c r="K1811" s="83">
        <v>315.10000000000002</v>
      </c>
      <c r="L1811" s="83">
        <v>9763.3029999999999</v>
      </c>
      <c r="M1811" s="83">
        <v>1236.3390909090899</v>
      </c>
      <c r="N1811" s="83">
        <v>0</v>
      </c>
      <c r="O1811" s="83">
        <v>0</v>
      </c>
      <c r="P1811" s="83">
        <v>1032</v>
      </c>
      <c r="Q1811" s="83">
        <v>0</v>
      </c>
      <c r="R1811" s="83">
        <v>1448.6</v>
      </c>
      <c r="S1811" s="83">
        <v>0</v>
      </c>
      <c r="T1811" s="83">
        <v>4440.3959999999997</v>
      </c>
      <c r="U1811" s="83">
        <v>8351.2999999999993</v>
      </c>
      <c r="V1811" s="83">
        <v>242529.45156591499</v>
      </c>
      <c r="W1811" s="83">
        <v>1156471.7294399999</v>
      </c>
      <c r="X1811" s="83">
        <v>13224534.232000001</v>
      </c>
      <c r="Y1811" s="83">
        <v>5878768.3329241797</v>
      </c>
      <c r="Z1811" s="83">
        <v>0</v>
      </c>
      <c r="AA1811" s="83">
        <v>1635953.0416756901</v>
      </c>
      <c r="AB1811" s="83">
        <v>48118740.207098</v>
      </c>
      <c r="AC1811" s="83">
        <v>72357.599999999904</v>
      </c>
      <c r="AD1811" s="83">
        <v>0</v>
      </c>
      <c r="AE1811" s="83">
        <v>26212322.908164401</v>
      </c>
      <c r="AF1811" s="83">
        <v>26731613.640480001</v>
      </c>
      <c r="AG1811" s="83">
        <v>190359.57869901799</v>
      </c>
      <c r="AH1811" s="83">
        <v>1140447.8234617601</v>
      </c>
      <c r="AI1811" s="83">
        <v>879899.72228679701</v>
      </c>
      <c r="AJ1811" s="83">
        <v>0</v>
      </c>
      <c r="AK1811" s="83">
        <v>13922811.049417499</v>
      </c>
      <c r="AL1811" s="83">
        <v>0</v>
      </c>
      <c r="AM1811" s="83">
        <v>0</v>
      </c>
      <c r="AN1811" s="83">
        <v>139406809.317213</v>
      </c>
      <c r="AO1811" s="83">
        <v>25.022243113031799</v>
      </c>
      <c r="AP1811" s="83">
        <v>179.49082426881299</v>
      </c>
    </row>
    <row r="1812" spans="1:42" x14ac:dyDescent="0.2">
      <c r="A1812" s="83" t="s">
        <v>450</v>
      </c>
      <c r="B1812" s="83">
        <v>2024</v>
      </c>
      <c r="C1812" s="83" t="s">
        <v>451</v>
      </c>
      <c r="D1812" s="83" t="s">
        <v>297</v>
      </c>
      <c r="E1812" s="83">
        <v>3346.7</v>
      </c>
      <c r="F1812" s="83">
        <v>370</v>
      </c>
      <c r="G1812" s="83">
        <v>0</v>
      </c>
      <c r="H1812" s="83">
        <v>826</v>
      </c>
      <c r="I1812" s="83">
        <v>519.29999999999995</v>
      </c>
      <c r="J1812" s="83">
        <v>4417.9017193442196</v>
      </c>
      <c r="K1812" s="83">
        <v>315.10000000000002</v>
      </c>
      <c r="L1812" s="83">
        <v>9763.3029999999999</v>
      </c>
      <c r="M1812" s="83">
        <v>1311.6154545454499</v>
      </c>
      <c r="N1812" s="83">
        <v>626</v>
      </c>
      <c r="O1812" s="83">
        <v>0</v>
      </c>
      <c r="P1812" s="83">
        <v>1200</v>
      </c>
      <c r="Q1812" s="83">
        <v>0</v>
      </c>
      <c r="R1812" s="83">
        <v>1448.6</v>
      </c>
      <c r="S1812" s="83">
        <v>0</v>
      </c>
      <c r="T1812" s="83">
        <v>4563.3959999999997</v>
      </c>
      <c r="U1812" s="83">
        <v>8023.5</v>
      </c>
      <c r="V1812" s="83">
        <v>0</v>
      </c>
      <c r="W1812" s="83">
        <v>1156471.7294399999</v>
      </c>
      <c r="X1812" s="83">
        <v>13743267.850959999</v>
      </c>
      <c r="Y1812" s="83">
        <v>2497882.1952</v>
      </c>
      <c r="Z1812" s="83">
        <v>0</v>
      </c>
      <c r="AA1812" s="83">
        <v>1735560.50128181</v>
      </c>
      <c r="AB1812" s="83">
        <v>33356853.376292501</v>
      </c>
      <c r="AC1812" s="83">
        <v>72357.599999999904</v>
      </c>
      <c r="AD1812" s="83">
        <v>0</v>
      </c>
      <c r="AE1812" s="83">
        <v>26979038.6062444</v>
      </c>
      <c r="AF1812" s="83">
        <v>26731613.640480001</v>
      </c>
      <c r="AG1812" s="83">
        <v>0</v>
      </c>
      <c r="AH1812" s="83">
        <v>708908.65206532995</v>
      </c>
      <c r="AI1812" s="83">
        <v>960628.21538871701</v>
      </c>
      <c r="AJ1812" s="83">
        <v>1842531.1055958699</v>
      </c>
      <c r="AK1812" s="83">
        <v>15238352.627423501</v>
      </c>
      <c r="AL1812" s="83">
        <v>0</v>
      </c>
      <c r="AM1812" s="83">
        <v>0</v>
      </c>
      <c r="AN1812" s="83">
        <v>125023466.100372</v>
      </c>
      <c r="AO1812" s="83">
        <v>15.343188753488199</v>
      </c>
      <c r="AP1812" s="83">
        <v>122.722471485235</v>
      </c>
    </row>
    <row r="1813" spans="1:42" x14ac:dyDescent="0.2">
      <c r="A1813" s="83" t="s">
        <v>450</v>
      </c>
      <c r="B1813" s="83">
        <v>2026</v>
      </c>
      <c r="C1813" s="83" t="s">
        <v>451</v>
      </c>
      <c r="D1813" s="83" t="s">
        <v>297</v>
      </c>
      <c r="E1813" s="83">
        <v>3346.7</v>
      </c>
      <c r="F1813" s="83">
        <v>370</v>
      </c>
      <c r="G1813" s="83">
        <v>0</v>
      </c>
      <c r="H1813" s="83">
        <v>742.5</v>
      </c>
      <c r="I1813" s="83">
        <v>3708.5732075502401</v>
      </c>
      <c r="J1813" s="83">
        <v>5978.1809155183901</v>
      </c>
      <c r="K1813" s="83">
        <v>315.10000000000002</v>
      </c>
      <c r="L1813" s="83">
        <v>9763.3029999999999</v>
      </c>
      <c r="M1813" s="83">
        <v>1463.0945454545499</v>
      </c>
      <c r="N1813" s="83">
        <v>626</v>
      </c>
      <c r="O1813" s="83">
        <v>0</v>
      </c>
      <c r="P1813" s="83">
        <v>1600</v>
      </c>
      <c r="Q1813" s="83">
        <v>0</v>
      </c>
      <c r="R1813" s="83">
        <v>1448.6</v>
      </c>
      <c r="S1813" s="83">
        <v>0</v>
      </c>
      <c r="T1813" s="83">
        <v>4592.3959999999997</v>
      </c>
      <c r="U1813" s="83">
        <v>7826.7</v>
      </c>
      <c r="V1813" s="83">
        <v>723187.90521753801</v>
      </c>
      <c r="W1813" s="83">
        <v>1104701.9069399999</v>
      </c>
      <c r="X1813" s="83">
        <v>12249172.754960001</v>
      </c>
      <c r="Y1813" s="83">
        <v>2324351.7215999998</v>
      </c>
      <c r="Z1813" s="83">
        <v>0</v>
      </c>
      <c r="AA1813" s="83">
        <v>1936001.2067041199</v>
      </c>
      <c r="AB1813" s="83">
        <v>29958228.822597899</v>
      </c>
      <c r="AC1813" s="83">
        <v>65043</v>
      </c>
      <c r="AD1813" s="83">
        <v>0</v>
      </c>
      <c r="AE1813" s="83">
        <v>27137171.091204401</v>
      </c>
      <c r="AF1813" s="83">
        <v>26731613.640480001</v>
      </c>
      <c r="AG1813" s="83">
        <v>0</v>
      </c>
      <c r="AH1813" s="83">
        <v>1726000.28771054</v>
      </c>
      <c r="AI1813" s="83">
        <v>7318637.66754275</v>
      </c>
      <c r="AJ1813" s="83">
        <v>2031530.50638623</v>
      </c>
      <c r="AK1813" s="83">
        <v>20524193.919689301</v>
      </c>
      <c r="AL1813" s="83">
        <v>0</v>
      </c>
      <c r="AM1813" s="83">
        <v>0</v>
      </c>
      <c r="AN1813" s="83">
        <v>133829834.431032</v>
      </c>
      <c r="AO1813" s="83">
        <v>13.7329780737516</v>
      </c>
      <c r="AP1813" s="83">
        <v>102.61522127809801</v>
      </c>
    </row>
    <row r="1814" spans="1:42" x14ac:dyDescent="0.2">
      <c r="A1814" s="83" t="s">
        <v>450</v>
      </c>
      <c r="B1814" s="83">
        <v>2028</v>
      </c>
      <c r="C1814" s="83" t="s">
        <v>451</v>
      </c>
      <c r="D1814" s="83" t="s">
        <v>297</v>
      </c>
      <c r="E1814" s="83">
        <v>3346.7</v>
      </c>
      <c r="F1814" s="83">
        <v>370</v>
      </c>
      <c r="G1814" s="83">
        <v>0</v>
      </c>
      <c r="H1814" s="83">
        <v>742.5</v>
      </c>
      <c r="I1814" s="83">
        <v>3708.5732075502401</v>
      </c>
      <c r="J1814" s="83">
        <v>7678.4893421609504</v>
      </c>
      <c r="K1814" s="83">
        <v>315.10000000000002</v>
      </c>
      <c r="L1814" s="83">
        <v>9763.3029999999999</v>
      </c>
      <c r="M1814" s="83">
        <v>1715.71636363635</v>
      </c>
      <c r="N1814" s="83">
        <v>1209.9136461600001</v>
      </c>
      <c r="O1814" s="83">
        <v>0</v>
      </c>
      <c r="P1814" s="83">
        <v>2000</v>
      </c>
      <c r="Q1814" s="83">
        <v>0</v>
      </c>
      <c r="R1814" s="83">
        <v>1448.6</v>
      </c>
      <c r="S1814" s="83">
        <v>0</v>
      </c>
      <c r="T1814" s="83">
        <v>4592.3959999999997</v>
      </c>
      <c r="U1814" s="83">
        <v>7722.2</v>
      </c>
      <c r="V1814" s="83">
        <v>668074.72325823898</v>
      </c>
      <c r="W1814" s="83">
        <v>1047067.52544</v>
      </c>
      <c r="X1814" s="83">
        <v>14808099.328</v>
      </c>
      <c r="Y1814" s="83">
        <v>1993066.2719999901</v>
      </c>
      <c r="Z1814" s="83">
        <v>0</v>
      </c>
      <c r="AA1814" s="83">
        <v>2270276.3541026399</v>
      </c>
      <c r="AB1814" s="83">
        <v>27477731.146229401</v>
      </c>
      <c r="AC1814" s="83">
        <v>65043</v>
      </c>
      <c r="AD1814" s="83">
        <v>0</v>
      </c>
      <c r="AE1814" s="83">
        <v>27137171.091204401</v>
      </c>
      <c r="AF1814" s="83">
        <v>26731613.640480001</v>
      </c>
      <c r="AG1814" s="83">
        <v>0</v>
      </c>
      <c r="AH1814" s="83">
        <v>482016.98943040002</v>
      </c>
      <c r="AI1814" s="83">
        <v>7216250.21925228</v>
      </c>
      <c r="AJ1814" s="83">
        <v>3706047.53495302</v>
      </c>
      <c r="AK1814" s="83">
        <v>27962245.159815799</v>
      </c>
      <c r="AL1814" s="83">
        <v>0</v>
      </c>
      <c r="AM1814" s="83">
        <v>0</v>
      </c>
      <c r="AN1814" s="83">
        <v>141564702.984166</v>
      </c>
      <c r="AO1814" s="83">
        <v>12.3236810807413</v>
      </c>
      <c r="AP1814" s="83">
        <v>87.053346073983406</v>
      </c>
    </row>
    <row r="1815" spans="1:42" x14ac:dyDescent="0.2">
      <c r="A1815" s="83" t="s">
        <v>450</v>
      </c>
      <c r="B1815" s="83">
        <v>2030</v>
      </c>
      <c r="C1815" s="83" t="s">
        <v>451</v>
      </c>
      <c r="D1815" s="83" t="s">
        <v>297</v>
      </c>
      <c r="E1815" s="83">
        <v>2139.8000000000002</v>
      </c>
      <c r="F1815" s="83">
        <v>370</v>
      </c>
      <c r="G1815" s="83">
        <v>0</v>
      </c>
      <c r="H1815" s="83">
        <v>742.5</v>
      </c>
      <c r="I1815" s="83">
        <v>7607.9968028036101</v>
      </c>
      <c r="J1815" s="83">
        <v>7678.4893421609504</v>
      </c>
      <c r="K1815" s="83">
        <v>279.10000000000002</v>
      </c>
      <c r="L1815" s="83">
        <v>9763.3029999999999</v>
      </c>
      <c r="M1815" s="83">
        <v>2088.1636363636399</v>
      </c>
      <c r="N1815" s="83">
        <v>2822.79782600926</v>
      </c>
      <c r="O1815" s="83">
        <v>0</v>
      </c>
      <c r="P1815" s="83">
        <v>2400</v>
      </c>
      <c r="Q1815" s="83">
        <v>0</v>
      </c>
      <c r="R1815" s="83">
        <v>1448.6</v>
      </c>
      <c r="S1815" s="83">
        <v>0</v>
      </c>
      <c r="T1815" s="83">
        <v>4592.3959999999997</v>
      </c>
      <c r="U1815" s="83">
        <v>7722.2</v>
      </c>
      <c r="V1815" s="83">
        <v>1298520.20664614</v>
      </c>
      <c r="W1815" s="83">
        <v>851758.55903999996</v>
      </c>
      <c r="X1815" s="83">
        <v>14363703.33</v>
      </c>
      <c r="Y1815" s="83">
        <v>1794329.2967999999</v>
      </c>
      <c r="Z1815" s="83">
        <v>0</v>
      </c>
      <c r="AA1815" s="83">
        <v>2763107.3687994001</v>
      </c>
      <c r="AB1815" s="83">
        <v>26889260.948996</v>
      </c>
      <c r="AC1815" s="83">
        <v>65043</v>
      </c>
      <c r="AD1815" s="83">
        <v>0</v>
      </c>
      <c r="AE1815" s="83">
        <v>27137171.091204401</v>
      </c>
      <c r="AF1815" s="83">
        <v>17091554.92512</v>
      </c>
      <c r="AG1815" s="83">
        <v>0</v>
      </c>
      <c r="AH1815" s="83">
        <v>1270247.60043604</v>
      </c>
      <c r="AI1815" s="83">
        <v>14893554.402233301</v>
      </c>
      <c r="AJ1815" s="83">
        <v>8725124.5533159599</v>
      </c>
      <c r="AK1815" s="83">
        <v>27876220.904868402</v>
      </c>
      <c r="AL1815" s="83">
        <v>0</v>
      </c>
      <c r="AM1815" s="83">
        <v>0</v>
      </c>
      <c r="AN1815" s="83">
        <v>145019596.18745899</v>
      </c>
      <c r="AO1815" s="83">
        <v>11.8625333224445</v>
      </c>
      <c r="AP1815" s="83">
        <v>81.799519749803096</v>
      </c>
    </row>
    <row r="1816" spans="1:42" x14ac:dyDescent="0.2">
      <c r="A1816" s="83" t="s">
        <v>450</v>
      </c>
      <c r="B1816" s="83">
        <v>2032</v>
      </c>
      <c r="C1816" s="83" t="s">
        <v>451</v>
      </c>
      <c r="D1816" s="83" t="s">
        <v>297</v>
      </c>
      <c r="E1816" s="83">
        <v>2139.8000000000002</v>
      </c>
      <c r="F1816" s="83">
        <v>370</v>
      </c>
      <c r="G1816" s="83">
        <v>0</v>
      </c>
      <c r="H1816" s="83">
        <v>742.5</v>
      </c>
      <c r="I1816" s="83">
        <v>7607.9968028036101</v>
      </c>
      <c r="J1816" s="83">
        <v>7648.4893421609504</v>
      </c>
      <c r="K1816" s="83">
        <v>279.10000000000002</v>
      </c>
      <c r="L1816" s="83">
        <v>9763.3029999999999</v>
      </c>
      <c r="M1816" s="83">
        <v>2434.0781818181799</v>
      </c>
      <c r="N1816" s="83">
        <v>4444.3905943897098</v>
      </c>
      <c r="O1816" s="83">
        <v>0</v>
      </c>
      <c r="P1816" s="83">
        <v>2400</v>
      </c>
      <c r="Q1816" s="83">
        <v>0</v>
      </c>
      <c r="R1816" s="83">
        <v>1448.6</v>
      </c>
      <c r="S1816" s="83">
        <v>0</v>
      </c>
      <c r="T1816" s="83">
        <v>4592.3959999999997</v>
      </c>
      <c r="U1816" s="83">
        <v>7722.2</v>
      </c>
      <c r="V1816" s="83">
        <v>377171.105923286</v>
      </c>
      <c r="W1816" s="83">
        <v>851758.55903999996</v>
      </c>
      <c r="X1816" s="83">
        <v>14204070</v>
      </c>
      <c r="Y1816" s="83">
        <v>1836168.66</v>
      </c>
      <c r="Z1816" s="83">
        <v>0</v>
      </c>
      <c r="AA1816" s="83">
        <v>3220829.6530475798</v>
      </c>
      <c r="AB1816" s="83">
        <v>26889260.948996</v>
      </c>
      <c r="AC1816" s="83">
        <v>65043</v>
      </c>
      <c r="AD1816" s="83">
        <v>0</v>
      </c>
      <c r="AE1816" s="83">
        <v>27137171.091204401</v>
      </c>
      <c r="AF1816" s="83">
        <v>17091554.92512</v>
      </c>
      <c r="AG1816" s="83">
        <v>0</v>
      </c>
      <c r="AH1816" s="83">
        <v>584903.30720202404</v>
      </c>
      <c r="AI1816" s="83">
        <v>14685154.7899525</v>
      </c>
      <c r="AJ1816" s="83">
        <v>14347557.9962733</v>
      </c>
      <c r="AK1816" s="83">
        <v>27697523.899811599</v>
      </c>
      <c r="AL1816" s="83">
        <v>0</v>
      </c>
      <c r="AM1816" s="83">
        <v>0</v>
      </c>
      <c r="AN1816" s="83">
        <v>148988167.93656999</v>
      </c>
      <c r="AO1816" s="83">
        <v>11.909276259011699</v>
      </c>
      <c r="AP1816" s="83">
        <v>79.9343761585273</v>
      </c>
    </row>
    <row r="1817" spans="1:42" x14ac:dyDescent="0.2">
      <c r="A1817" s="83" t="s">
        <v>450</v>
      </c>
      <c r="B1817" s="83">
        <v>2034</v>
      </c>
      <c r="C1817" s="83" t="s">
        <v>451</v>
      </c>
      <c r="D1817" s="83" t="s">
        <v>297</v>
      </c>
      <c r="E1817" s="83">
        <v>2139.8000000000002</v>
      </c>
      <c r="F1817" s="83">
        <v>185</v>
      </c>
      <c r="G1817" s="83">
        <v>0</v>
      </c>
      <c r="H1817" s="83">
        <v>742.5</v>
      </c>
      <c r="I1817" s="83">
        <v>7607.9968028036101</v>
      </c>
      <c r="J1817" s="83">
        <v>7648.4893421609504</v>
      </c>
      <c r="K1817" s="83">
        <v>228.1</v>
      </c>
      <c r="L1817" s="83">
        <v>9763.3029999999999</v>
      </c>
      <c r="M1817" s="83">
        <v>2763.94</v>
      </c>
      <c r="N1817" s="83">
        <v>6174.6815723547998</v>
      </c>
      <c r="O1817" s="83">
        <v>0</v>
      </c>
      <c r="P1817" s="83">
        <v>2510.55881378085</v>
      </c>
      <c r="Q1817" s="83">
        <v>0</v>
      </c>
      <c r="R1817" s="83">
        <v>1448.6</v>
      </c>
      <c r="S1817" s="83">
        <v>0</v>
      </c>
      <c r="T1817" s="83">
        <v>4592.3959999999997</v>
      </c>
      <c r="U1817" s="83">
        <v>7007.4</v>
      </c>
      <c r="V1817" s="83">
        <v>473437.95565523498</v>
      </c>
      <c r="W1817" s="83">
        <v>618337.35264000006</v>
      </c>
      <c r="X1817" s="83">
        <v>14339650.9010399</v>
      </c>
      <c r="Y1817" s="83">
        <v>996533.13599999901</v>
      </c>
      <c r="Z1817" s="83">
        <v>0</v>
      </c>
      <c r="AA1817" s="83">
        <v>3657310.5899970201</v>
      </c>
      <c r="AB1817" s="83">
        <v>26840310.554995999</v>
      </c>
      <c r="AC1817" s="83">
        <v>65043</v>
      </c>
      <c r="AD1817" s="83">
        <v>0</v>
      </c>
      <c r="AE1817" s="83">
        <v>27137171.091204401</v>
      </c>
      <c r="AF1817" s="83">
        <v>17091554.92512</v>
      </c>
      <c r="AG1817" s="83">
        <v>0</v>
      </c>
      <c r="AH1817" s="83">
        <v>326076.828066446</v>
      </c>
      <c r="AI1817" s="83">
        <v>14473133.3262708</v>
      </c>
      <c r="AJ1817" s="83">
        <v>20052060.970137902</v>
      </c>
      <c r="AK1817" s="83">
        <v>27567728.111274201</v>
      </c>
      <c r="AL1817" s="83">
        <v>0</v>
      </c>
      <c r="AM1817" s="83">
        <v>0</v>
      </c>
      <c r="AN1817" s="83">
        <v>153638348.74240199</v>
      </c>
      <c r="AO1817" s="83">
        <v>10.9489483372106</v>
      </c>
      <c r="AP1817" s="83">
        <v>71.264423412726501</v>
      </c>
    </row>
    <row r="1818" spans="1:42" x14ac:dyDescent="0.2">
      <c r="A1818" s="83" t="s">
        <v>450</v>
      </c>
      <c r="B1818" s="83">
        <v>2036</v>
      </c>
      <c r="C1818" s="83" t="s">
        <v>451</v>
      </c>
      <c r="D1818" s="83" t="s">
        <v>297</v>
      </c>
      <c r="E1818" s="83">
        <v>1291.7</v>
      </c>
      <c r="F1818" s="83">
        <v>0</v>
      </c>
      <c r="G1818" s="83">
        <v>0</v>
      </c>
      <c r="H1818" s="83">
        <v>742.5</v>
      </c>
      <c r="I1818" s="83">
        <v>7607.9968028036101</v>
      </c>
      <c r="J1818" s="83">
        <v>7212.4893421609504</v>
      </c>
      <c r="K1818" s="83">
        <v>228.1</v>
      </c>
      <c r="L1818" s="83">
        <v>10832.3663376553</v>
      </c>
      <c r="M1818" s="83">
        <v>3090.4845454545498</v>
      </c>
      <c r="N1818" s="83">
        <v>7913.9722331829198</v>
      </c>
      <c r="O1818" s="83">
        <v>0</v>
      </c>
      <c r="P1818" s="83">
        <v>2400</v>
      </c>
      <c r="Q1818" s="83">
        <v>0</v>
      </c>
      <c r="R1818" s="83">
        <v>1448.6</v>
      </c>
      <c r="S1818" s="83">
        <v>0</v>
      </c>
      <c r="T1818" s="83">
        <v>4592.3959999999997</v>
      </c>
      <c r="U1818" s="83">
        <v>6627.4</v>
      </c>
      <c r="V1818" s="83">
        <v>1140916.6629872301</v>
      </c>
      <c r="W1818" s="83">
        <v>618337.35264000006</v>
      </c>
      <c r="X1818" s="83">
        <v>13365125.80504</v>
      </c>
      <c r="Y1818" s="83">
        <v>0</v>
      </c>
      <c r="Z1818" s="83">
        <v>0</v>
      </c>
      <c r="AA1818" s="83">
        <v>4089402.0334424898</v>
      </c>
      <c r="AB1818" s="83">
        <v>34896434.165447101</v>
      </c>
      <c r="AC1818" s="83">
        <v>65043</v>
      </c>
      <c r="AD1818" s="83">
        <v>0</v>
      </c>
      <c r="AE1818" s="83">
        <v>27137171.091204401</v>
      </c>
      <c r="AF1818" s="83">
        <v>10317394.848479999</v>
      </c>
      <c r="AG1818" s="83">
        <v>0</v>
      </c>
      <c r="AH1818" s="83">
        <v>107633.244605271</v>
      </c>
      <c r="AI1818" s="83">
        <v>14278790.9529934</v>
      </c>
      <c r="AJ1818" s="83">
        <v>25763163.920360502</v>
      </c>
      <c r="AK1818" s="83">
        <v>26292272.7751237</v>
      </c>
      <c r="AL1818" s="83">
        <v>0</v>
      </c>
      <c r="AM1818" s="83">
        <v>0</v>
      </c>
      <c r="AN1818" s="83">
        <v>158071685.85232401</v>
      </c>
      <c r="AO1818" s="83">
        <v>12.7252773608708</v>
      </c>
      <c r="AP1818" s="83">
        <v>80.503205189822296</v>
      </c>
    </row>
    <row r="1819" spans="1:42" x14ac:dyDescent="0.2">
      <c r="A1819" s="83" t="s">
        <v>450</v>
      </c>
      <c r="B1819" s="83">
        <v>2038</v>
      </c>
      <c r="C1819" s="83" t="s">
        <v>451</v>
      </c>
      <c r="D1819" s="83" t="s">
        <v>297</v>
      </c>
      <c r="E1819" s="83">
        <v>1291.7</v>
      </c>
      <c r="F1819" s="83">
        <v>0</v>
      </c>
      <c r="G1819" s="83">
        <v>0</v>
      </c>
      <c r="H1819" s="83">
        <v>742.5</v>
      </c>
      <c r="I1819" s="83">
        <v>10312.686547704199</v>
      </c>
      <c r="J1819" s="83">
        <v>7177.9893421609504</v>
      </c>
      <c r="K1819" s="83">
        <v>227.3</v>
      </c>
      <c r="L1819" s="83">
        <v>11923.706740318999</v>
      </c>
      <c r="M1819" s="83">
        <v>3370.35</v>
      </c>
      <c r="N1819" s="83">
        <v>7962.49191826266</v>
      </c>
      <c r="O1819" s="83">
        <v>0</v>
      </c>
      <c r="P1819" s="83">
        <v>2400</v>
      </c>
      <c r="Q1819" s="83">
        <v>0</v>
      </c>
      <c r="R1819" s="83">
        <v>1448.6</v>
      </c>
      <c r="S1819" s="83">
        <v>0</v>
      </c>
      <c r="T1819" s="83">
        <v>4592.3959999999997</v>
      </c>
      <c r="U1819" s="83">
        <v>5508.5</v>
      </c>
      <c r="V1819" s="83">
        <v>1711892.8249965999</v>
      </c>
      <c r="W1819" s="83">
        <v>614675.84351999999</v>
      </c>
      <c r="X1819" s="83">
        <v>13113876.67</v>
      </c>
      <c r="Y1819" s="83">
        <v>0</v>
      </c>
      <c r="Z1819" s="83">
        <v>0</v>
      </c>
      <c r="AA1819" s="83">
        <v>4459726.6029640501</v>
      </c>
      <c r="AB1819" s="83">
        <v>41748586.451555103</v>
      </c>
      <c r="AC1819" s="83">
        <v>65043</v>
      </c>
      <c r="AD1819" s="83">
        <v>0</v>
      </c>
      <c r="AE1819" s="83">
        <v>27137171.091204401</v>
      </c>
      <c r="AF1819" s="83">
        <v>10317394.848479999</v>
      </c>
      <c r="AG1819" s="83">
        <v>0</v>
      </c>
      <c r="AH1819" s="83">
        <v>211642.49679186899</v>
      </c>
      <c r="AI1819" s="83">
        <v>19501374.426994301</v>
      </c>
      <c r="AJ1819" s="83">
        <v>25823866.1442817</v>
      </c>
      <c r="AK1819" s="83">
        <v>26502219.762003101</v>
      </c>
      <c r="AL1819" s="83">
        <v>0</v>
      </c>
      <c r="AM1819" s="83">
        <v>0</v>
      </c>
      <c r="AN1819" s="83">
        <v>171207470.16279101</v>
      </c>
      <c r="AO1819" s="83">
        <v>15.1252023995432</v>
      </c>
      <c r="AP1819" s="83">
        <v>88.344290031045304</v>
      </c>
    </row>
    <row r="1820" spans="1:42" x14ac:dyDescent="0.2">
      <c r="A1820" s="83" t="s">
        <v>450</v>
      </c>
      <c r="B1820" s="83">
        <v>2040</v>
      </c>
      <c r="C1820" s="83" t="s">
        <v>451</v>
      </c>
      <c r="D1820" s="83" t="s">
        <v>297</v>
      </c>
      <c r="E1820" s="83">
        <v>1291.7</v>
      </c>
      <c r="F1820" s="83">
        <v>0</v>
      </c>
      <c r="G1820" s="83">
        <v>0</v>
      </c>
      <c r="H1820" s="83">
        <v>742.5</v>
      </c>
      <c r="I1820" s="83">
        <v>13650.4353632288</v>
      </c>
      <c r="J1820" s="83">
        <v>7545.1533999999901</v>
      </c>
      <c r="K1820" s="83">
        <v>172.3</v>
      </c>
      <c r="L1820" s="83">
        <v>11923.706740318999</v>
      </c>
      <c r="M1820" s="83">
        <v>3599.75</v>
      </c>
      <c r="N1820" s="83">
        <v>8011.0421891794203</v>
      </c>
      <c r="O1820" s="83">
        <v>0</v>
      </c>
      <c r="P1820" s="83">
        <v>4024.9749362759999</v>
      </c>
      <c r="Q1820" s="83">
        <v>0</v>
      </c>
      <c r="R1820" s="83">
        <v>1448.6</v>
      </c>
      <c r="S1820" s="83">
        <v>0</v>
      </c>
      <c r="T1820" s="83">
        <v>4592.3959999999997</v>
      </c>
      <c r="U1820" s="83">
        <v>4535.5</v>
      </c>
      <c r="V1820" s="83">
        <v>3251255.5149662299</v>
      </c>
      <c r="W1820" s="83">
        <v>614675.84351999999</v>
      </c>
      <c r="X1820" s="83">
        <v>12679480.709039999</v>
      </c>
      <c r="Y1820" s="83">
        <v>0</v>
      </c>
      <c r="Z1820" s="83">
        <v>0</v>
      </c>
      <c r="AA1820" s="83">
        <v>4763274.0929042501</v>
      </c>
      <c r="AB1820" s="83">
        <v>37907461.9055214</v>
      </c>
      <c r="AC1820" s="83">
        <v>65043</v>
      </c>
      <c r="AD1820" s="83">
        <v>0</v>
      </c>
      <c r="AE1820" s="83">
        <v>27137171.091204401</v>
      </c>
      <c r="AF1820" s="83">
        <v>10317394.848479999</v>
      </c>
      <c r="AG1820" s="83">
        <v>0</v>
      </c>
      <c r="AH1820" s="83">
        <v>127882.35754058399</v>
      </c>
      <c r="AI1820" s="83">
        <v>25910837.101989798</v>
      </c>
      <c r="AJ1820" s="83">
        <v>25835772.113099001</v>
      </c>
      <c r="AK1820" s="83">
        <v>28750005.473754</v>
      </c>
      <c r="AL1820" s="83">
        <v>0</v>
      </c>
      <c r="AM1820" s="83">
        <v>0</v>
      </c>
      <c r="AN1820" s="83">
        <v>177360254.052019</v>
      </c>
      <c r="AO1820" s="83">
        <v>13.668525681623001</v>
      </c>
      <c r="AP1820" s="83">
        <v>77.066452992416203</v>
      </c>
    </row>
    <row r="1821" spans="1:42" x14ac:dyDescent="0.2">
      <c r="A1821" s="83" t="s">
        <v>450</v>
      </c>
      <c r="B1821" s="83">
        <v>2042</v>
      </c>
      <c r="C1821" s="83" t="s">
        <v>451</v>
      </c>
      <c r="D1821" s="83" t="s">
        <v>297</v>
      </c>
      <c r="E1821" s="83">
        <v>1291.7</v>
      </c>
      <c r="F1821" s="83">
        <v>0</v>
      </c>
      <c r="G1821" s="83">
        <v>0</v>
      </c>
      <c r="H1821" s="83">
        <v>742.5</v>
      </c>
      <c r="I1821" s="83">
        <v>14903.816775020399</v>
      </c>
      <c r="J1821" s="83">
        <v>7185.7533999999896</v>
      </c>
      <c r="K1821" s="83">
        <v>138.6</v>
      </c>
      <c r="L1821" s="83">
        <v>11923.706740318999</v>
      </c>
      <c r="M1821" s="83">
        <v>3787.2818181818202</v>
      </c>
      <c r="N1821" s="83">
        <v>8059.51941407507</v>
      </c>
      <c r="O1821" s="83">
        <v>0</v>
      </c>
      <c r="P1821" s="83">
        <v>4005.8062372907998</v>
      </c>
      <c r="Q1821" s="83">
        <v>0</v>
      </c>
      <c r="R1821" s="83">
        <v>1448.6</v>
      </c>
      <c r="S1821" s="83">
        <v>0</v>
      </c>
      <c r="T1821" s="83">
        <v>4592.3959999999997</v>
      </c>
      <c r="U1821" s="83">
        <v>4532.3999999999996</v>
      </c>
      <c r="V1821" s="83">
        <v>2765024.9830108602</v>
      </c>
      <c r="W1821" s="83">
        <v>547395.61343999999</v>
      </c>
      <c r="X1821" s="83">
        <v>12679480.709039999</v>
      </c>
      <c r="Y1821" s="83">
        <v>0</v>
      </c>
      <c r="Z1821" s="83">
        <v>0</v>
      </c>
      <c r="AA1821" s="83">
        <v>5011420.6172853</v>
      </c>
      <c r="AB1821" s="83">
        <v>36027174.512240998</v>
      </c>
      <c r="AC1821" s="83">
        <v>65043</v>
      </c>
      <c r="AD1821" s="83">
        <v>0</v>
      </c>
      <c r="AE1821" s="83">
        <v>27137171.091204401</v>
      </c>
      <c r="AF1821" s="83">
        <v>10317394.848479999</v>
      </c>
      <c r="AG1821" s="83">
        <v>0</v>
      </c>
      <c r="AH1821" s="83">
        <v>198013.113508701</v>
      </c>
      <c r="AI1821" s="83">
        <v>28008160.460389599</v>
      </c>
      <c r="AJ1821" s="83">
        <v>25871682.544410199</v>
      </c>
      <c r="AK1821" s="83">
        <v>27694504.112070501</v>
      </c>
      <c r="AL1821" s="83">
        <v>0</v>
      </c>
      <c r="AM1821" s="83">
        <v>0</v>
      </c>
      <c r="AN1821" s="83">
        <v>176322465.60508001</v>
      </c>
      <c r="AO1821" s="83">
        <v>12.9923083885281</v>
      </c>
      <c r="AP1821" s="83">
        <v>73.684929166245198</v>
      </c>
    </row>
    <row r="1822" spans="1:42" x14ac:dyDescent="0.2">
      <c r="A1822" s="83" t="s">
        <v>450</v>
      </c>
      <c r="B1822" s="83">
        <v>2044</v>
      </c>
      <c r="C1822" s="83" t="s">
        <v>451</v>
      </c>
      <c r="D1822" s="83" t="s">
        <v>297</v>
      </c>
      <c r="E1822" s="83">
        <v>1291.7</v>
      </c>
      <c r="F1822" s="83">
        <v>0</v>
      </c>
      <c r="G1822" s="83">
        <v>0</v>
      </c>
      <c r="H1822" s="83">
        <v>742.5</v>
      </c>
      <c r="I1822" s="83">
        <v>15759.0889663176</v>
      </c>
      <c r="J1822" s="83">
        <v>7389.49819999999</v>
      </c>
      <c r="K1822" s="83">
        <v>138.6</v>
      </c>
      <c r="L1822" s="83">
        <v>11923.706740318999</v>
      </c>
      <c r="M1822" s="83">
        <v>3792.5009090909102</v>
      </c>
      <c r="N1822" s="83">
        <v>8107.90880473982</v>
      </c>
      <c r="O1822" s="83">
        <v>0</v>
      </c>
      <c r="P1822" s="83">
        <v>4023.4296494877499</v>
      </c>
      <c r="Q1822" s="83">
        <v>0</v>
      </c>
      <c r="R1822" s="83">
        <v>1448.6</v>
      </c>
      <c r="S1822" s="83">
        <v>0</v>
      </c>
      <c r="T1822" s="83">
        <v>4592.3959999999997</v>
      </c>
      <c r="U1822" s="83">
        <v>4024.4</v>
      </c>
      <c r="V1822" s="83">
        <v>2866576.1915411698</v>
      </c>
      <c r="W1822" s="83">
        <v>547395.61343999999</v>
      </c>
      <c r="X1822" s="83">
        <v>12679480.709039999</v>
      </c>
      <c r="Y1822" s="83">
        <v>0</v>
      </c>
      <c r="Z1822" s="83">
        <v>0</v>
      </c>
      <c r="AA1822" s="83">
        <v>5018326.6414580299</v>
      </c>
      <c r="AB1822" s="83">
        <v>35980636.505322702</v>
      </c>
      <c r="AC1822" s="83">
        <v>65043</v>
      </c>
      <c r="AD1822" s="83">
        <v>0</v>
      </c>
      <c r="AE1822" s="83">
        <v>27137171.091204401</v>
      </c>
      <c r="AF1822" s="83">
        <v>10317394.848479999</v>
      </c>
      <c r="AG1822" s="83">
        <v>0</v>
      </c>
      <c r="AH1822" s="83">
        <v>186216.06342074301</v>
      </c>
      <c r="AI1822" s="83">
        <v>29369696.202670101</v>
      </c>
      <c r="AJ1822" s="83">
        <v>25891428.6977708</v>
      </c>
      <c r="AK1822" s="83">
        <v>28397548.832106698</v>
      </c>
      <c r="AL1822" s="83">
        <v>0</v>
      </c>
      <c r="AM1822" s="83">
        <v>0</v>
      </c>
      <c r="AN1822" s="83">
        <v>178456914.39645401</v>
      </c>
      <c r="AO1822" s="83">
        <v>12.975415092016799</v>
      </c>
      <c r="AP1822" s="83">
        <v>72.708951266471999</v>
      </c>
    </row>
    <row r="1823" spans="1:42" x14ac:dyDescent="0.2">
      <c r="A1823" s="83" t="s">
        <v>450</v>
      </c>
      <c r="B1823" s="83">
        <v>2046</v>
      </c>
      <c r="C1823" s="83" t="s">
        <v>451</v>
      </c>
      <c r="D1823" s="83" t="s">
        <v>297</v>
      </c>
      <c r="E1823" s="83">
        <v>1291.7</v>
      </c>
      <c r="F1823" s="83">
        <v>0</v>
      </c>
      <c r="G1823" s="83">
        <v>0</v>
      </c>
      <c r="H1823" s="83">
        <v>2796.15827951133</v>
      </c>
      <c r="I1823" s="83">
        <v>16820.630264372299</v>
      </c>
      <c r="J1823" s="83">
        <v>7422.3981999999896</v>
      </c>
      <c r="K1823" s="83">
        <v>134.6</v>
      </c>
      <c r="L1823" s="83">
        <v>11937.560941411601</v>
      </c>
      <c r="M1823" s="83">
        <v>3998.8718181818199</v>
      </c>
      <c r="N1823" s="83">
        <v>8156.3806279492601</v>
      </c>
      <c r="O1823" s="83">
        <v>0</v>
      </c>
      <c r="P1823" s="83">
        <v>4300.4125883505603</v>
      </c>
      <c r="Q1823" s="83">
        <v>0</v>
      </c>
      <c r="R1823" s="83">
        <v>1448.6</v>
      </c>
      <c r="S1823" s="83">
        <v>0</v>
      </c>
      <c r="T1823" s="83">
        <v>4592.3959999999997</v>
      </c>
      <c r="U1823" s="83">
        <v>4024.4</v>
      </c>
      <c r="V1823" s="83">
        <v>3802217.1707202001</v>
      </c>
      <c r="W1823" s="83">
        <v>529088.06784000003</v>
      </c>
      <c r="X1823" s="83">
        <v>12679480.709039999</v>
      </c>
      <c r="Y1823" s="83">
        <v>0</v>
      </c>
      <c r="Z1823" s="83">
        <v>0</v>
      </c>
      <c r="AA1823" s="83">
        <v>5291401.4952122699</v>
      </c>
      <c r="AB1823" s="83">
        <v>33783349.800847299</v>
      </c>
      <c r="AC1823" s="83">
        <v>244943.465285193</v>
      </c>
      <c r="AD1823" s="83">
        <v>0</v>
      </c>
      <c r="AE1823" s="83">
        <v>27137171.091204401</v>
      </c>
      <c r="AF1823" s="83">
        <v>10317394.848479999</v>
      </c>
      <c r="AG1823" s="83">
        <v>0</v>
      </c>
      <c r="AH1823" s="83">
        <v>95840.242565852604</v>
      </c>
      <c r="AI1823" s="83">
        <v>31064221.993811101</v>
      </c>
      <c r="AJ1823" s="83">
        <v>25925445.3117713</v>
      </c>
      <c r="AK1823" s="83">
        <v>28486846.677965298</v>
      </c>
      <c r="AL1823" s="83">
        <v>0</v>
      </c>
      <c r="AM1823" s="83">
        <v>0</v>
      </c>
      <c r="AN1823" s="83">
        <v>179357400.87474301</v>
      </c>
      <c r="AO1823" s="83">
        <v>12.2819550733225</v>
      </c>
      <c r="AP1823" s="83">
        <v>68.477548255172294</v>
      </c>
    </row>
    <row r="1824" spans="1:42" x14ac:dyDescent="0.2">
      <c r="A1824" s="83" t="s">
        <v>450</v>
      </c>
      <c r="B1824" s="83">
        <v>2048</v>
      </c>
      <c r="C1824" s="83" t="s">
        <v>451</v>
      </c>
      <c r="D1824" s="83" t="s">
        <v>297</v>
      </c>
      <c r="E1824" s="83">
        <v>0</v>
      </c>
      <c r="F1824" s="83">
        <v>0</v>
      </c>
      <c r="G1824" s="83">
        <v>0</v>
      </c>
      <c r="H1824" s="83">
        <v>4182.73874410184</v>
      </c>
      <c r="I1824" s="83">
        <v>22594.195165938501</v>
      </c>
      <c r="J1824" s="83">
        <v>7907.8909999999896</v>
      </c>
      <c r="K1824" s="83">
        <v>125.6</v>
      </c>
      <c r="L1824" s="83">
        <v>11993.4605252643</v>
      </c>
      <c r="M1824" s="83">
        <v>4007.11</v>
      </c>
      <c r="N1824" s="83">
        <v>8204.8770308508501</v>
      </c>
      <c r="O1824" s="83">
        <v>0</v>
      </c>
      <c r="P1824" s="83">
        <v>5259.15094707361</v>
      </c>
      <c r="Q1824" s="83">
        <v>0</v>
      </c>
      <c r="R1824" s="83">
        <v>1448.6</v>
      </c>
      <c r="S1824" s="83">
        <v>0</v>
      </c>
      <c r="T1824" s="83">
        <v>4592.3959999999997</v>
      </c>
      <c r="U1824" s="83">
        <v>3449.4</v>
      </c>
      <c r="V1824" s="83">
        <v>5808182.2953672996</v>
      </c>
      <c r="W1824" s="83">
        <v>487896.09023999999</v>
      </c>
      <c r="X1824" s="83">
        <v>12679480.709039999</v>
      </c>
      <c r="Y1824" s="83">
        <v>0</v>
      </c>
      <c r="Z1824" s="83">
        <v>0</v>
      </c>
      <c r="AA1824" s="83">
        <v>5302302.4516751301</v>
      </c>
      <c r="AB1824" s="83">
        <v>34046972.863140501</v>
      </c>
      <c r="AC1824" s="83">
        <v>366407.91398332099</v>
      </c>
      <c r="AD1824" s="83">
        <v>0</v>
      </c>
      <c r="AE1824" s="83">
        <v>27137171.091204502</v>
      </c>
      <c r="AF1824" s="83">
        <v>0</v>
      </c>
      <c r="AG1824" s="83">
        <v>0</v>
      </c>
      <c r="AH1824" s="83">
        <v>447374.18372914102</v>
      </c>
      <c r="AI1824" s="83">
        <v>42295172.405019403</v>
      </c>
      <c r="AJ1824" s="83">
        <v>25917221.926982101</v>
      </c>
      <c r="AK1824" s="83">
        <v>30342281.0858794</v>
      </c>
      <c r="AL1824" s="83">
        <v>0</v>
      </c>
      <c r="AM1824" s="83">
        <v>0</v>
      </c>
      <c r="AN1824" s="83">
        <v>184830463.01626</v>
      </c>
      <c r="AO1824" s="83">
        <v>12.455358914802</v>
      </c>
      <c r="AP1824" s="83">
        <v>67.388019872601802</v>
      </c>
    </row>
    <row r="1825" spans="1:42" x14ac:dyDescent="0.2">
      <c r="A1825" s="83" t="s">
        <v>450</v>
      </c>
      <c r="B1825" s="83">
        <v>2050</v>
      </c>
      <c r="C1825" s="83" t="s">
        <v>451</v>
      </c>
      <c r="D1825" s="83" t="s">
        <v>297</v>
      </c>
      <c r="E1825" s="83">
        <v>0</v>
      </c>
      <c r="F1825" s="83">
        <v>0</v>
      </c>
      <c r="G1825" s="83">
        <v>0</v>
      </c>
      <c r="H1825" s="83">
        <v>7053.4430819258996</v>
      </c>
      <c r="I1825" s="83">
        <v>23963.237742023299</v>
      </c>
      <c r="J1825" s="83">
        <v>7999.65489548194</v>
      </c>
      <c r="K1825" s="83">
        <v>125.6</v>
      </c>
      <c r="L1825" s="83">
        <v>11952.6718830389</v>
      </c>
      <c r="M1825" s="83">
        <v>4016.0518181818202</v>
      </c>
      <c r="N1825" s="83">
        <v>8253.4643350025399</v>
      </c>
      <c r="O1825" s="83">
        <v>0</v>
      </c>
      <c r="P1825" s="83">
        <v>6324.6397378859701</v>
      </c>
      <c r="Q1825" s="83">
        <v>0</v>
      </c>
      <c r="R1825" s="83">
        <v>1448.6</v>
      </c>
      <c r="S1825" s="83">
        <v>0</v>
      </c>
      <c r="T1825" s="83">
        <v>4592.3959999999997</v>
      </c>
      <c r="U1825" s="83">
        <v>881.7</v>
      </c>
      <c r="V1825" s="83">
        <v>5915863.70150543</v>
      </c>
      <c r="W1825" s="83">
        <v>487896.09023999999</v>
      </c>
      <c r="X1825" s="83">
        <v>12679480.709039999</v>
      </c>
      <c r="Y1825" s="83">
        <v>0</v>
      </c>
      <c r="Z1825" s="83">
        <v>0</v>
      </c>
      <c r="AA1825" s="83">
        <v>5314134.4763682103</v>
      </c>
      <c r="AB1825" s="83">
        <v>34388172.887293197</v>
      </c>
      <c r="AC1825" s="83">
        <v>617881.61397670896</v>
      </c>
      <c r="AD1825" s="83">
        <v>0</v>
      </c>
      <c r="AE1825" s="83">
        <v>27137171.091204401</v>
      </c>
      <c r="AF1825" s="83">
        <v>0</v>
      </c>
      <c r="AG1825" s="83">
        <v>0</v>
      </c>
      <c r="AH1825" s="83">
        <v>233730.786162198</v>
      </c>
      <c r="AI1825" s="83">
        <v>44572227.986472704</v>
      </c>
      <c r="AJ1825" s="83">
        <v>25946009.595632799</v>
      </c>
      <c r="AK1825" s="83">
        <v>30892356.150193699</v>
      </c>
      <c r="AL1825" s="83">
        <v>0</v>
      </c>
      <c r="AM1825" s="83">
        <v>0</v>
      </c>
      <c r="AN1825" s="83">
        <v>188184925.08808899</v>
      </c>
      <c r="AO1825" s="83">
        <v>12.714904890144</v>
      </c>
      <c r="AP1825" s="83">
        <v>67.566011911911303</v>
      </c>
    </row>
    <row r="1826" spans="1:42" x14ac:dyDescent="0.2">
      <c r="A1826" s="83" t="s">
        <v>452</v>
      </c>
      <c r="B1826" s="83">
        <v>2020</v>
      </c>
      <c r="C1826" s="83" t="s">
        <v>451</v>
      </c>
      <c r="D1826" s="83" t="s">
        <v>297</v>
      </c>
      <c r="E1826" s="83">
        <v>0</v>
      </c>
      <c r="F1826" s="83">
        <v>0</v>
      </c>
      <c r="G1826" s="83">
        <v>0</v>
      </c>
      <c r="H1826" s="83">
        <v>699.9</v>
      </c>
      <c r="I1826" s="83">
        <v>123.8</v>
      </c>
      <c r="J1826" s="83">
        <v>0</v>
      </c>
      <c r="K1826" s="83">
        <v>96.3</v>
      </c>
      <c r="L1826" s="83">
        <v>720.3</v>
      </c>
      <c r="M1826" s="83">
        <v>426.56818181818198</v>
      </c>
      <c r="N1826" s="83">
        <v>0</v>
      </c>
      <c r="O1826" s="83">
        <v>0</v>
      </c>
      <c r="P1826" s="83">
        <v>100</v>
      </c>
      <c r="Q1826" s="83">
        <v>0</v>
      </c>
      <c r="R1826" s="83">
        <v>0</v>
      </c>
      <c r="S1826" s="83">
        <v>0</v>
      </c>
      <c r="T1826" s="83">
        <v>0</v>
      </c>
      <c r="U1826" s="83">
        <v>3487.9</v>
      </c>
      <c r="V1826" s="83">
        <v>7719.8761696011998</v>
      </c>
      <c r="W1826" s="83">
        <v>440754.16031999898</v>
      </c>
      <c r="X1826" s="83">
        <v>0</v>
      </c>
      <c r="Y1826" s="83">
        <v>0</v>
      </c>
      <c r="Z1826" s="83">
        <v>0</v>
      </c>
      <c r="AA1826" s="83">
        <v>583368.34504249995</v>
      </c>
      <c r="AB1826" s="83">
        <v>3595036.8683536602</v>
      </c>
      <c r="AC1826" s="83">
        <v>61311.24</v>
      </c>
      <c r="AD1826" s="83">
        <v>0</v>
      </c>
      <c r="AE1826" s="83">
        <v>0</v>
      </c>
      <c r="AF1826" s="83">
        <v>0</v>
      </c>
      <c r="AG1826" s="83">
        <v>0</v>
      </c>
      <c r="AH1826" s="83">
        <v>0</v>
      </c>
      <c r="AI1826" s="83">
        <v>245666.27657847499</v>
      </c>
      <c r="AJ1826" s="83">
        <v>0</v>
      </c>
      <c r="AK1826" s="83">
        <v>0</v>
      </c>
      <c r="AL1826" s="83">
        <v>0</v>
      </c>
      <c r="AM1826" s="83">
        <v>0</v>
      </c>
      <c r="AN1826" s="83">
        <v>4933856.7664642399</v>
      </c>
      <c r="AO1826" s="83">
        <v>1.5871846779499299</v>
      </c>
      <c r="AP1826" s="83">
        <v>321.692491913857</v>
      </c>
    </row>
    <row r="1827" spans="1:42" x14ac:dyDescent="0.2">
      <c r="A1827" s="83" t="s">
        <v>452</v>
      </c>
      <c r="B1827" s="83">
        <v>2022</v>
      </c>
      <c r="C1827" s="83" t="s">
        <v>451</v>
      </c>
      <c r="D1827" s="83" t="s">
        <v>297</v>
      </c>
      <c r="E1827" s="83">
        <v>0</v>
      </c>
      <c r="F1827" s="83">
        <v>0</v>
      </c>
      <c r="G1827" s="83">
        <v>0</v>
      </c>
      <c r="H1827" s="83">
        <v>538.6</v>
      </c>
      <c r="I1827" s="83">
        <v>123.8</v>
      </c>
      <c r="J1827" s="83">
        <v>0</v>
      </c>
      <c r="K1827" s="83">
        <v>96.3</v>
      </c>
      <c r="L1827" s="83">
        <v>720.3</v>
      </c>
      <c r="M1827" s="83">
        <v>543.17727272727302</v>
      </c>
      <c r="N1827" s="83">
        <v>0</v>
      </c>
      <c r="O1827" s="83">
        <v>0</v>
      </c>
      <c r="P1827" s="83">
        <v>200</v>
      </c>
      <c r="Q1827" s="83">
        <v>0</v>
      </c>
      <c r="R1827" s="83">
        <v>0</v>
      </c>
      <c r="S1827" s="83">
        <v>0</v>
      </c>
      <c r="T1827" s="83">
        <v>0</v>
      </c>
      <c r="U1827" s="83">
        <v>3281.3</v>
      </c>
      <c r="V1827" s="83">
        <v>34960</v>
      </c>
      <c r="W1827" s="83">
        <v>440754.16031999898</v>
      </c>
      <c r="X1827" s="83">
        <v>0</v>
      </c>
      <c r="Y1827" s="83">
        <v>0</v>
      </c>
      <c r="Z1827" s="83">
        <v>0</v>
      </c>
      <c r="AA1827" s="83">
        <v>742841.215453499</v>
      </c>
      <c r="AB1827" s="83">
        <v>3567370.7047999999</v>
      </c>
      <c r="AC1827" s="83">
        <v>47181.36</v>
      </c>
      <c r="AD1827" s="83">
        <v>0</v>
      </c>
      <c r="AE1827" s="83">
        <v>0</v>
      </c>
      <c r="AF1827" s="83">
        <v>0</v>
      </c>
      <c r="AG1827" s="83">
        <v>0</v>
      </c>
      <c r="AH1827" s="83">
        <v>0</v>
      </c>
      <c r="AI1827" s="83">
        <v>243077.442046724</v>
      </c>
      <c r="AJ1827" s="83">
        <v>0</v>
      </c>
      <c r="AK1827" s="83">
        <v>0</v>
      </c>
      <c r="AL1827" s="83">
        <v>0</v>
      </c>
      <c r="AM1827" s="83">
        <v>0</v>
      </c>
      <c r="AN1827" s="83">
        <v>5076184.8826202201</v>
      </c>
      <c r="AO1827" s="83">
        <v>1.55955023006136</v>
      </c>
      <c r="AP1827" s="83">
        <v>307.22880787910702</v>
      </c>
    </row>
    <row r="1828" spans="1:42" x14ac:dyDescent="0.2">
      <c r="A1828" s="83" t="s">
        <v>452</v>
      </c>
      <c r="B1828" s="83">
        <v>2024</v>
      </c>
      <c r="C1828" s="83" t="s">
        <v>451</v>
      </c>
      <c r="D1828" s="83" t="s">
        <v>297</v>
      </c>
      <c r="E1828" s="83">
        <v>0</v>
      </c>
      <c r="F1828" s="83">
        <v>0</v>
      </c>
      <c r="G1828" s="83">
        <v>0</v>
      </c>
      <c r="H1828" s="83">
        <v>533.1</v>
      </c>
      <c r="I1828" s="83">
        <v>123.8</v>
      </c>
      <c r="J1828" s="83">
        <v>0</v>
      </c>
      <c r="K1828" s="83">
        <v>96.3</v>
      </c>
      <c r="L1828" s="83">
        <v>720.3</v>
      </c>
      <c r="M1828" s="83">
        <v>666.84454545454503</v>
      </c>
      <c r="N1828" s="83">
        <v>1200</v>
      </c>
      <c r="O1828" s="83">
        <v>0</v>
      </c>
      <c r="P1828" s="83">
        <v>300</v>
      </c>
      <c r="Q1828" s="83">
        <v>0</v>
      </c>
      <c r="R1828" s="83">
        <v>0</v>
      </c>
      <c r="S1828" s="83">
        <v>0</v>
      </c>
      <c r="T1828" s="83">
        <v>0</v>
      </c>
      <c r="U1828" s="83">
        <v>765.130409440368</v>
      </c>
      <c r="V1828" s="83">
        <v>945207.53250187996</v>
      </c>
      <c r="W1828" s="83">
        <v>440754.16031999898</v>
      </c>
      <c r="X1828" s="83">
        <v>0</v>
      </c>
      <c r="Y1828" s="83">
        <v>0</v>
      </c>
      <c r="Z1828" s="83">
        <v>0</v>
      </c>
      <c r="AA1828" s="83">
        <v>911966.75106969895</v>
      </c>
      <c r="AB1828" s="83">
        <v>3409041.8048</v>
      </c>
      <c r="AC1828" s="83">
        <v>46699.56</v>
      </c>
      <c r="AD1828" s="83">
        <v>0</v>
      </c>
      <c r="AE1828" s="83">
        <v>0</v>
      </c>
      <c r="AF1828" s="83">
        <v>0</v>
      </c>
      <c r="AG1828" s="83">
        <v>0</v>
      </c>
      <c r="AH1828" s="83">
        <v>0</v>
      </c>
      <c r="AI1828" s="83">
        <v>204413.91124481399</v>
      </c>
      <c r="AJ1828" s="83">
        <v>3960327.0712369601</v>
      </c>
      <c r="AK1828" s="83">
        <v>0</v>
      </c>
      <c r="AL1828" s="83">
        <v>0</v>
      </c>
      <c r="AM1828" s="83">
        <v>0</v>
      </c>
      <c r="AN1828" s="83">
        <v>9918410.7911733501</v>
      </c>
      <c r="AO1828" s="83">
        <v>1.4803314264613601</v>
      </c>
      <c r="AP1828" s="83">
        <v>149.25086867532599</v>
      </c>
    </row>
    <row r="1829" spans="1:42" x14ac:dyDescent="0.2">
      <c r="A1829" s="83" t="s">
        <v>452</v>
      </c>
      <c r="B1829" s="83">
        <v>2026</v>
      </c>
      <c r="C1829" s="83" t="s">
        <v>451</v>
      </c>
      <c r="D1829" s="83" t="s">
        <v>297</v>
      </c>
      <c r="E1829" s="83">
        <v>0</v>
      </c>
      <c r="F1829" s="83">
        <v>0</v>
      </c>
      <c r="G1829" s="83">
        <v>0</v>
      </c>
      <c r="H1829" s="83">
        <v>526.9</v>
      </c>
      <c r="I1829" s="83">
        <v>123.8</v>
      </c>
      <c r="J1829" s="83">
        <v>0</v>
      </c>
      <c r="K1829" s="83">
        <v>96.3</v>
      </c>
      <c r="L1829" s="83">
        <v>665.3</v>
      </c>
      <c r="M1829" s="83">
        <v>830.85545454545502</v>
      </c>
      <c r="N1829" s="83">
        <v>1209.8604</v>
      </c>
      <c r="O1829" s="83">
        <v>0</v>
      </c>
      <c r="P1829" s="83">
        <v>400</v>
      </c>
      <c r="Q1829" s="83">
        <v>0</v>
      </c>
      <c r="R1829" s="83">
        <v>0</v>
      </c>
      <c r="S1829" s="83">
        <v>0</v>
      </c>
      <c r="T1829" s="83">
        <v>0</v>
      </c>
      <c r="U1829" s="83">
        <v>244.1</v>
      </c>
      <c r="V1829" s="83">
        <v>7111.5150809700999</v>
      </c>
      <c r="W1829" s="83">
        <v>440754.16031999898</v>
      </c>
      <c r="X1829" s="83">
        <v>0</v>
      </c>
      <c r="Y1829" s="83">
        <v>0</v>
      </c>
      <c r="Z1829" s="83">
        <v>0</v>
      </c>
      <c r="AA1829" s="83">
        <v>1136265.6479013001</v>
      </c>
      <c r="AB1829" s="83">
        <v>3046862.6395999999</v>
      </c>
      <c r="AC1829" s="83">
        <v>46156.44</v>
      </c>
      <c r="AD1829" s="83">
        <v>0</v>
      </c>
      <c r="AE1829" s="83">
        <v>0</v>
      </c>
      <c r="AF1829" s="83">
        <v>0</v>
      </c>
      <c r="AG1829" s="83">
        <v>0</v>
      </c>
      <c r="AH1829" s="83">
        <v>0</v>
      </c>
      <c r="AI1829" s="83">
        <v>236342.38986459901</v>
      </c>
      <c r="AJ1829" s="83">
        <v>4819795.3215511199</v>
      </c>
      <c r="AK1829" s="83">
        <v>0</v>
      </c>
      <c r="AL1829" s="83">
        <v>0</v>
      </c>
      <c r="AM1829" s="83">
        <v>0</v>
      </c>
      <c r="AN1829" s="83">
        <v>9733288.1143179908</v>
      </c>
      <c r="AO1829" s="83">
        <v>1.31623118162536</v>
      </c>
      <c r="AP1829" s="83">
        <v>135.22985923833201</v>
      </c>
    </row>
    <row r="1830" spans="1:42" x14ac:dyDescent="0.2">
      <c r="A1830" s="83" t="s">
        <v>452</v>
      </c>
      <c r="B1830" s="83">
        <v>2028</v>
      </c>
      <c r="C1830" s="83" t="s">
        <v>451</v>
      </c>
      <c r="D1830" s="83" t="s">
        <v>297</v>
      </c>
      <c r="E1830" s="83">
        <v>0</v>
      </c>
      <c r="F1830" s="83">
        <v>0</v>
      </c>
      <c r="G1830" s="83">
        <v>0</v>
      </c>
      <c r="H1830" s="83">
        <v>526.9</v>
      </c>
      <c r="I1830" s="83">
        <v>123.8</v>
      </c>
      <c r="J1830" s="83">
        <v>0</v>
      </c>
      <c r="K1830" s="83">
        <v>96.3</v>
      </c>
      <c r="L1830" s="83">
        <v>665.3</v>
      </c>
      <c r="M1830" s="83">
        <v>1050.4136363636401</v>
      </c>
      <c r="N1830" s="83">
        <v>1209.8604</v>
      </c>
      <c r="O1830" s="83">
        <v>0</v>
      </c>
      <c r="P1830" s="83">
        <v>500</v>
      </c>
      <c r="Q1830" s="83">
        <v>0</v>
      </c>
      <c r="R1830" s="83">
        <v>0</v>
      </c>
      <c r="S1830" s="83">
        <v>0</v>
      </c>
      <c r="T1830" s="83">
        <v>0</v>
      </c>
      <c r="U1830" s="83">
        <v>244.1</v>
      </c>
      <c r="V1830" s="83">
        <v>8520.9584853267606</v>
      </c>
      <c r="W1830" s="83">
        <v>440754.16031999898</v>
      </c>
      <c r="X1830" s="83">
        <v>0</v>
      </c>
      <c r="Y1830" s="83">
        <v>0</v>
      </c>
      <c r="Z1830" s="83">
        <v>0</v>
      </c>
      <c r="AA1830" s="83">
        <v>1436530.1744814999</v>
      </c>
      <c r="AB1830" s="83">
        <v>2674991.1759000001</v>
      </c>
      <c r="AC1830" s="83">
        <v>46156.44</v>
      </c>
      <c r="AD1830" s="83">
        <v>0</v>
      </c>
      <c r="AE1830" s="83">
        <v>0</v>
      </c>
      <c r="AF1830" s="83">
        <v>0</v>
      </c>
      <c r="AG1830" s="83">
        <v>0</v>
      </c>
      <c r="AH1830" s="83">
        <v>0</v>
      </c>
      <c r="AI1830" s="83">
        <v>233052.066271374</v>
      </c>
      <c r="AJ1830" s="83">
        <v>4796512.87913075</v>
      </c>
      <c r="AK1830" s="83">
        <v>0</v>
      </c>
      <c r="AL1830" s="83">
        <v>0</v>
      </c>
      <c r="AM1830" s="83">
        <v>0</v>
      </c>
      <c r="AN1830" s="83">
        <v>9636517.8545889501</v>
      </c>
      <c r="AO1830" s="83">
        <v>1.1488890229603601</v>
      </c>
      <c r="AP1830" s="83">
        <v>119.222424562131</v>
      </c>
    </row>
    <row r="1831" spans="1:42" x14ac:dyDescent="0.2">
      <c r="A1831" s="83" t="s">
        <v>452</v>
      </c>
      <c r="B1831" s="83">
        <v>2030</v>
      </c>
      <c r="C1831" s="83" t="s">
        <v>451</v>
      </c>
      <c r="D1831" s="83" t="s">
        <v>297</v>
      </c>
      <c r="E1831" s="83">
        <v>0</v>
      </c>
      <c r="F1831" s="83">
        <v>0</v>
      </c>
      <c r="G1831" s="83">
        <v>0</v>
      </c>
      <c r="H1831" s="83">
        <v>526.9</v>
      </c>
      <c r="I1831" s="83">
        <v>123.8</v>
      </c>
      <c r="J1831" s="83">
        <v>0</v>
      </c>
      <c r="K1831" s="83">
        <v>96.3</v>
      </c>
      <c r="L1831" s="83">
        <v>665.3</v>
      </c>
      <c r="M1831" s="83">
        <v>1304.75</v>
      </c>
      <c r="N1831" s="83">
        <v>1209.8604</v>
      </c>
      <c r="O1831" s="83">
        <v>0</v>
      </c>
      <c r="P1831" s="83">
        <v>600</v>
      </c>
      <c r="Q1831" s="83">
        <v>0</v>
      </c>
      <c r="R1831" s="83">
        <v>0</v>
      </c>
      <c r="S1831" s="83">
        <v>0</v>
      </c>
      <c r="T1831" s="83">
        <v>0</v>
      </c>
      <c r="U1831" s="83">
        <v>244.1</v>
      </c>
      <c r="V1831" s="83">
        <v>107700.866367683</v>
      </c>
      <c r="W1831" s="83">
        <v>440754.16031999898</v>
      </c>
      <c r="X1831" s="83">
        <v>0</v>
      </c>
      <c r="Y1831" s="83">
        <v>0</v>
      </c>
      <c r="Z1831" s="83">
        <v>0</v>
      </c>
      <c r="AA1831" s="83">
        <v>1784356.8288425</v>
      </c>
      <c r="AB1831" s="83">
        <v>2725251.0247240001</v>
      </c>
      <c r="AC1831" s="83">
        <v>46156.44</v>
      </c>
      <c r="AD1831" s="83">
        <v>0</v>
      </c>
      <c r="AE1831" s="83">
        <v>0</v>
      </c>
      <c r="AF1831" s="83">
        <v>0</v>
      </c>
      <c r="AG1831" s="83">
        <v>0</v>
      </c>
      <c r="AH1831" s="83">
        <v>0</v>
      </c>
      <c r="AI1831" s="83">
        <v>229795.31234166399</v>
      </c>
      <c r="AJ1831" s="83">
        <v>4770810.9646972204</v>
      </c>
      <c r="AK1831" s="83">
        <v>0</v>
      </c>
      <c r="AL1831" s="83">
        <v>0</v>
      </c>
      <c r="AM1831" s="83">
        <v>0</v>
      </c>
      <c r="AN1831" s="83">
        <v>10104825.597293001</v>
      </c>
      <c r="AO1831" s="83">
        <v>1.1715059549311599</v>
      </c>
      <c r="AP1831" s="83">
        <v>115.93529681947</v>
      </c>
    </row>
    <row r="1832" spans="1:42" x14ac:dyDescent="0.2">
      <c r="A1832" s="83" t="s">
        <v>452</v>
      </c>
      <c r="B1832" s="83">
        <v>2032</v>
      </c>
      <c r="C1832" s="83" t="s">
        <v>451</v>
      </c>
      <c r="D1832" s="83" t="s">
        <v>297</v>
      </c>
      <c r="E1832" s="83">
        <v>0</v>
      </c>
      <c r="F1832" s="83">
        <v>0</v>
      </c>
      <c r="G1832" s="83">
        <v>0</v>
      </c>
      <c r="H1832" s="83">
        <v>526.9</v>
      </c>
      <c r="I1832" s="83">
        <v>123.8</v>
      </c>
      <c r="J1832" s="83">
        <v>0</v>
      </c>
      <c r="K1832" s="83">
        <v>96.3</v>
      </c>
      <c r="L1832" s="83">
        <v>665.3</v>
      </c>
      <c r="M1832" s="83">
        <v>1525.28727272727</v>
      </c>
      <c r="N1832" s="83">
        <v>1209.8604</v>
      </c>
      <c r="O1832" s="83">
        <v>0</v>
      </c>
      <c r="P1832" s="83">
        <v>600</v>
      </c>
      <c r="Q1832" s="83">
        <v>0</v>
      </c>
      <c r="R1832" s="83">
        <v>0</v>
      </c>
      <c r="S1832" s="83">
        <v>0</v>
      </c>
      <c r="T1832" s="83">
        <v>0</v>
      </c>
      <c r="U1832" s="83">
        <v>244.1</v>
      </c>
      <c r="V1832" s="83">
        <v>34639.390008629001</v>
      </c>
      <c r="W1832" s="83">
        <v>440754.16031999898</v>
      </c>
      <c r="X1832" s="83">
        <v>0</v>
      </c>
      <c r="Y1832" s="83">
        <v>0</v>
      </c>
      <c r="Z1832" s="83">
        <v>0</v>
      </c>
      <c r="AA1832" s="83">
        <v>2085960.3456888001</v>
      </c>
      <c r="AB1832" s="83">
        <v>2219097.5682999999</v>
      </c>
      <c r="AC1832" s="83">
        <v>46156.44</v>
      </c>
      <c r="AD1832" s="83">
        <v>0</v>
      </c>
      <c r="AE1832" s="83">
        <v>0</v>
      </c>
      <c r="AF1832" s="83">
        <v>0</v>
      </c>
      <c r="AG1832" s="83">
        <v>0</v>
      </c>
      <c r="AH1832" s="83">
        <v>0</v>
      </c>
      <c r="AI1832" s="83">
        <v>226584.28435576899</v>
      </c>
      <c r="AJ1832" s="83">
        <v>4745113.0552398702</v>
      </c>
      <c r="AK1832" s="83">
        <v>0</v>
      </c>
      <c r="AL1832" s="83">
        <v>0</v>
      </c>
      <c r="AM1832" s="83">
        <v>0</v>
      </c>
      <c r="AN1832" s="83">
        <v>9798305.2439130694</v>
      </c>
      <c r="AO1832" s="83">
        <v>0.96019465877471999</v>
      </c>
      <c r="AP1832" s="83">
        <v>97.995993681786402</v>
      </c>
    </row>
    <row r="1833" spans="1:42" x14ac:dyDescent="0.2">
      <c r="A1833" s="83" t="s">
        <v>452</v>
      </c>
      <c r="B1833" s="83">
        <v>2034</v>
      </c>
      <c r="C1833" s="83" t="s">
        <v>451</v>
      </c>
      <c r="D1833" s="83" t="s">
        <v>297</v>
      </c>
      <c r="E1833" s="83">
        <v>0</v>
      </c>
      <c r="F1833" s="83">
        <v>0</v>
      </c>
      <c r="G1833" s="83">
        <v>0</v>
      </c>
      <c r="H1833" s="83">
        <v>526.9</v>
      </c>
      <c r="I1833" s="83">
        <v>123.8</v>
      </c>
      <c r="J1833" s="83">
        <v>0</v>
      </c>
      <c r="K1833" s="83">
        <v>96.3</v>
      </c>
      <c r="L1833" s="83">
        <v>665.3</v>
      </c>
      <c r="M1833" s="83">
        <v>1708.0809090909099</v>
      </c>
      <c r="N1833" s="83">
        <v>1209.8604</v>
      </c>
      <c r="O1833" s="83">
        <v>0</v>
      </c>
      <c r="P1833" s="83">
        <v>600</v>
      </c>
      <c r="Q1833" s="83">
        <v>0</v>
      </c>
      <c r="R1833" s="83">
        <v>0</v>
      </c>
      <c r="S1833" s="83">
        <v>0</v>
      </c>
      <c r="T1833" s="83">
        <v>0</v>
      </c>
      <c r="U1833" s="83">
        <v>244.1</v>
      </c>
      <c r="V1833" s="83">
        <v>20723.656872793199</v>
      </c>
      <c r="W1833" s="83">
        <v>440754.16031999898</v>
      </c>
      <c r="X1833" s="83">
        <v>0</v>
      </c>
      <c r="Y1833" s="83">
        <v>0</v>
      </c>
      <c r="Z1833" s="83">
        <v>0</v>
      </c>
      <c r="AA1833" s="83">
        <v>2335946.2229177002</v>
      </c>
      <c r="AB1833" s="83">
        <v>2306781.0482999999</v>
      </c>
      <c r="AC1833" s="83">
        <v>46156.44</v>
      </c>
      <c r="AD1833" s="83">
        <v>0</v>
      </c>
      <c r="AE1833" s="83">
        <v>0</v>
      </c>
      <c r="AF1833" s="83">
        <v>0</v>
      </c>
      <c r="AG1833" s="83">
        <v>0</v>
      </c>
      <c r="AH1833" s="83">
        <v>0</v>
      </c>
      <c r="AI1833" s="83">
        <v>223423.936000724</v>
      </c>
      <c r="AJ1833" s="83">
        <v>4715253.1669680001</v>
      </c>
      <c r="AK1833" s="83">
        <v>0</v>
      </c>
      <c r="AL1833" s="83">
        <v>0</v>
      </c>
      <c r="AM1833" s="83">
        <v>0</v>
      </c>
      <c r="AN1833" s="83">
        <v>10089038.6313792</v>
      </c>
      <c r="AO1833" s="83">
        <v>0.99928493197471902</v>
      </c>
      <c r="AP1833" s="83">
        <v>99.0465958636252</v>
      </c>
    </row>
    <row r="1834" spans="1:42" x14ac:dyDescent="0.2">
      <c r="A1834" s="83" t="s">
        <v>452</v>
      </c>
      <c r="B1834" s="83">
        <v>2036</v>
      </c>
      <c r="C1834" s="83" t="s">
        <v>451</v>
      </c>
      <c r="D1834" s="83" t="s">
        <v>297</v>
      </c>
      <c r="E1834" s="83">
        <v>0</v>
      </c>
      <c r="F1834" s="83">
        <v>0</v>
      </c>
      <c r="G1834" s="83">
        <v>0</v>
      </c>
      <c r="H1834" s="83">
        <v>526.9</v>
      </c>
      <c r="I1834" s="83">
        <v>123.8</v>
      </c>
      <c r="J1834" s="83">
        <v>0</v>
      </c>
      <c r="K1834" s="83">
        <v>96.3</v>
      </c>
      <c r="L1834" s="83">
        <v>665.3</v>
      </c>
      <c r="M1834" s="83">
        <v>1864.6336363636301</v>
      </c>
      <c r="N1834" s="83">
        <v>1209.8604</v>
      </c>
      <c r="O1834" s="83">
        <v>0</v>
      </c>
      <c r="P1834" s="83">
        <v>600</v>
      </c>
      <c r="Q1834" s="83">
        <v>0</v>
      </c>
      <c r="R1834" s="83">
        <v>0</v>
      </c>
      <c r="S1834" s="83">
        <v>0</v>
      </c>
      <c r="T1834" s="83">
        <v>0</v>
      </c>
      <c r="U1834" s="83">
        <v>244.1</v>
      </c>
      <c r="V1834" s="83">
        <v>166191.264362816</v>
      </c>
      <c r="W1834" s="83">
        <v>440754.16031999898</v>
      </c>
      <c r="X1834" s="83">
        <v>0</v>
      </c>
      <c r="Y1834" s="83">
        <v>0</v>
      </c>
      <c r="Z1834" s="83">
        <v>0</v>
      </c>
      <c r="AA1834" s="83">
        <v>2550045.42045209</v>
      </c>
      <c r="AB1834" s="83">
        <v>2306781.0482999999</v>
      </c>
      <c r="AC1834" s="83">
        <v>46156.44</v>
      </c>
      <c r="AD1834" s="83">
        <v>0</v>
      </c>
      <c r="AE1834" s="83">
        <v>0</v>
      </c>
      <c r="AF1834" s="83">
        <v>0</v>
      </c>
      <c r="AG1834" s="83">
        <v>0</v>
      </c>
      <c r="AH1834" s="83">
        <v>0</v>
      </c>
      <c r="AI1834" s="83">
        <v>220311.008991604</v>
      </c>
      <c r="AJ1834" s="83">
        <v>4694198.0975651704</v>
      </c>
      <c r="AK1834" s="83">
        <v>0</v>
      </c>
      <c r="AL1834" s="83">
        <v>0</v>
      </c>
      <c r="AM1834" s="83">
        <v>0</v>
      </c>
      <c r="AN1834" s="83">
        <v>10424437.439991601</v>
      </c>
      <c r="AO1834" s="83">
        <v>0.99928493197471902</v>
      </c>
      <c r="AP1834" s="83">
        <v>95.859842579238105</v>
      </c>
    </row>
    <row r="1835" spans="1:42" x14ac:dyDescent="0.2">
      <c r="A1835" s="83" t="s">
        <v>452</v>
      </c>
      <c r="B1835" s="83">
        <v>2038</v>
      </c>
      <c r="C1835" s="83" t="s">
        <v>451</v>
      </c>
      <c r="D1835" s="83" t="s">
        <v>297</v>
      </c>
      <c r="E1835" s="83">
        <v>0</v>
      </c>
      <c r="F1835" s="83">
        <v>0</v>
      </c>
      <c r="G1835" s="83">
        <v>0</v>
      </c>
      <c r="H1835" s="83">
        <v>526.9</v>
      </c>
      <c r="I1835" s="83">
        <v>123.8</v>
      </c>
      <c r="J1835" s="83">
        <v>0</v>
      </c>
      <c r="K1835" s="83">
        <v>96.3</v>
      </c>
      <c r="L1835" s="83">
        <v>910.17668739111605</v>
      </c>
      <c r="M1835" s="83">
        <v>1982.50363636363</v>
      </c>
      <c r="N1835" s="83">
        <v>1209.8604</v>
      </c>
      <c r="O1835" s="83">
        <v>0</v>
      </c>
      <c r="P1835" s="83">
        <v>600</v>
      </c>
      <c r="Q1835" s="83">
        <v>0</v>
      </c>
      <c r="R1835" s="83">
        <v>0</v>
      </c>
      <c r="S1835" s="83">
        <v>0</v>
      </c>
      <c r="T1835" s="83">
        <v>0</v>
      </c>
      <c r="U1835" s="83">
        <v>244.1</v>
      </c>
      <c r="V1835" s="83">
        <v>229523.75840588901</v>
      </c>
      <c r="W1835" s="83">
        <v>440754.16031999898</v>
      </c>
      <c r="X1835" s="83">
        <v>0</v>
      </c>
      <c r="Y1835" s="83">
        <v>0</v>
      </c>
      <c r="Z1835" s="83">
        <v>0</v>
      </c>
      <c r="AA1835" s="83">
        <v>2711242.6915122001</v>
      </c>
      <c r="AB1835" s="83">
        <v>3918748.0296839699</v>
      </c>
      <c r="AC1835" s="83">
        <v>46156.44</v>
      </c>
      <c r="AD1835" s="83">
        <v>0</v>
      </c>
      <c r="AE1835" s="83">
        <v>0</v>
      </c>
      <c r="AF1835" s="83">
        <v>0</v>
      </c>
      <c r="AG1835" s="83">
        <v>0</v>
      </c>
      <c r="AH1835" s="83">
        <v>0</v>
      </c>
      <c r="AI1835" s="83">
        <v>217230.386375553</v>
      </c>
      <c r="AJ1835" s="83">
        <v>4668985.0543239899</v>
      </c>
      <c r="AK1835" s="83">
        <v>0</v>
      </c>
      <c r="AL1835" s="83">
        <v>0</v>
      </c>
      <c r="AM1835" s="83">
        <v>0</v>
      </c>
      <c r="AN1835" s="83">
        <v>12232640.5206216</v>
      </c>
      <c r="AO1835" s="83">
        <v>1.55611619892232</v>
      </c>
      <c r="AP1835" s="83">
        <v>127.21016335753799</v>
      </c>
    </row>
    <row r="1836" spans="1:42" x14ac:dyDescent="0.2">
      <c r="A1836" s="83" t="s">
        <v>452</v>
      </c>
      <c r="B1836" s="83">
        <v>2040</v>
      </c>
      <c r="C1836" s="83" t="s">
        <v>451</v>
      </c>
      <c r="D1836" s="83" t="s">
        <v>297</v>
      </c>
      <c r="E1836" s="83">
        <v>0</v>
      </c>
      <c r="F1836" s="83">
        <v>0</v>
      </c>
      <c r="G1836" s="83">
        <v>0</v>
      </c>
      <c r="H1836" s="83">
        <v>526.9</v>
      </c>
      <c r="I1836" s="83">
        <v>123.8</v>
      </c>
      <c r="J1836" s="83">
        <v>0</v>
      </c>
      <c r="K1836" s="83">
        <v>24.5</v>
      </c>
      <c r="L1836" s="83">
        <v>910.17668739111605</v>
      </c>
      <c r="M1836" s="83">
        <v>2067.70636363636</v>
      </c>
      <c r="N1836" s="83">
        <v>1209.8604</v>
      </c>
      <c r="O1836" s="83">
        <v>0</v>
      </c>
      <c r="P1836" s="83">
        <v>1329.15378958928</v>
      </c>
      <c r="Q1836" s="83">
        <v>0</v>
      </c>
      <c r="R1836" s="83">
        <v>0</v>
      </c>
      <c r="S1836" s="83">
        <v>0</v>
      </c>
      <c r="T1836" s="83">
        <v>0</v>
      </c>
      <c r="U1836" s="83">
        <v>3.5</v>
      </c>
      <c r="V1836" s="83">
        <v>309901.38569991</v>
      </c>
      <c r="W1836" s="83">
        <v>112133.71679999999</v>
      </c>
      <c r="X1836" s="83">
        <v>0</v>
      </c>
      <c r="Y1836" s="83">
        <v>0</v>
      </c>
      <c r="Z1836" s="83">
        <v>0</v>
      </c>
      <c r="AA1836" s="83">
        <v>2827764.6828860999</v>
      </c>
      <c r="AB1836" s="83">
        <v>3640153.4882262601</v>
      </c>
      <c r="AC1836" s="83">
        <v>46156.44</v>
      </c>
      <c r="AD1836" s="83">
        <v>0</v>
      </c>
      <c r="AE1836" s="83">
        <v>0</v>
      </c>
      <c r="AF1836" s="83">
        <v>0</v>
      </c>
      <c r="AG1836" s="83">
        <v>0</v>
      </c>
      <c r="AH1836" s="83">
        <v>0</v>
      </c>
      <c r="AI1836" s="83">
        <v>214200.63336544699</v>
      </c>
      <c r="AJ1836" s="83">
        <v>4643772.0110828197</v>
      </c>
      <c r="AK1836" s="83">
        <v>0</v>
      </c>
      <c r="AL1836" s="83">
        <v>0</v>
      </c>
      <c r="AM1836" s="83">
        <v>0</v>
      </c>
      <c r="AN1836" s="83">
        <v>11794082.3580605</v>
      </c>
      <c r="AO1836" s="83">
        <v>1.44080591821298</v>
      </c>
      <c r="AP1836" s="83">
        <v>122.16346083324299</v>
      </c>
    </row>
    <row r="1837" spans="1:42" x14ac:dyDescent="0.2">
      <c r="A1837" s="83" t="s">
        <v>452</v>
      </c>
      <c r="B1837" s="83">
        <v>2042</v>
      </c>
      <c r="C1837" s="83" t="s">
        <v>451</v>
      </c>
      <c r="D1837" s="83" t="s">
        <v>297</v>
      </c>
      <c r="E1837" s="83">
        <v>0</v>
      </c>
      <c r="F1837" s="83">
        <v>0</v>
      </c>
      <c r="G1837" s="83">
        <v>0</v>
      </c>
      <c r="H1837" s="83">
        <v>526.9</v>
      </c>
      <c r="I1837" s="83">
        <v>80.3</v>
      </c>
      <c r="J1837" s="83">
        <v>0</v>
      </c>
      <c r="K1837" s="83">
        <v>0</v>
      </c>
      <c r="L1837" s="83">
        <v>1180.42444514509</v>
      </c>
      <c r="M1837" s="83">
        <v>2130.8918181818199</v>
      </c>
      <c r="N1837" s="83">
        <v>1209.8604</v>
      </c>
      <c r="O1837" s="83">
        <v>0</v>
      </c>
      <c r="P1837" s="83">
        <v>1230.0508683590999</v>
      </c>
      <c r="Q1837" s="83">
        <v>0</v>
      </c>
      <c r="R1837" s="83">
        <v>0</v>
      </c>
      <c r="S1837" s="83">
        <v>0</v>
      </c>
      <c r="T1837" s="83">
        <v>0</v>
      </c>
      <c r="U1837" s="83">
        <v>3.5</v>
      </c>
      <c r="V1837" s="83">
        <v>648909.47144469095</v>
      </c>
      <c r="W1837" s="83">
        <v>0</v>
      </c>
      <c r="X1837" s="83">
        <v>0</v>
      </c>
      <c r="Y1837" s="83">
        <v>0</v>
      </c>
      <c r="Z1837" s="83">
        <v>0</v>
      </c>
      <c r="AA1837" s="83">
        <v>2914176.1772733</v>
      </c>
      <c r="AB1837" s="83">
        <v>5606234.3926944202</v>
      </c>
      <c r="AC1837" s="83">
        <v>46156.44</v>
      </c>
      <c r="AD1837" s="83">
        <v>0</v>
      </c>
      <c r="AE1837" s="83">
        <v>0</v>
      </c>
      <c r="AF1837" s="83">
        <v>0</v>
      </c>
      <c r="AG1837" s="83">
        <v>0</v>
      </c>
      <c r="AH1837" s="83">
        <v>0</v>
      </c>
      <c r="AI1837" s="83">
        <v>139272.994387229</v>
      </c>
      <c r="AJ1837" s="83">
        <v>4618558.9678416401</v>
      </c>
      <c r="AK1837" s="83">
        <v>0</v>
      </c>
      <c r="AL1837" s="83">
        <v>0</v>
      </c>
      <c r="AM1837" s="83">
        <v>0</v>
      </c>
      <c r="AN1837" s="83">
        <v>13973308.443641201</v>
      </c>
      <c r="AO1837" s="83">
        <v>2.14037994578158</v>
      </c>
      <c r="AP1837" s="83">
        <v>153.176318580127</v>
      </c>
    </row>
    <row r="1838" spans="1:42" x14ac:dyDescent="0.2">
      <c r="A1838" s="83" t="s">
        <v>452</v>
      </c>
      <c r="B1838" s="83">
        <v>2044</v>
      </c>
      <c r="C1838" s="83" t="s">
        <v>451</v>
      </c>
      <c r="D1838" s="83" t="s">
        <v>297</v>
      </c>
      <c r="E1838" s="83">
        <v>0</v>
      </c>
      <c r="F1838" s="83">
        <v>0</v>
      </c>
      <c r="G1838" s="83">
        <v>0</v>
      </c>
      <c r="H1838" s="83">
        <v>526.9</v>
      </c>
      <c r="I1838" s="83">
        <v>111.8</v>
      </c>
      <c r="J1838" s="83">
        <v>0</v>
      </c>
      <c r="K1838" s="83">
        <v>0</v>
      </c>
      <c r="L1838" s="83">
        <v>1402.7916520000599</v>
      </c>
      <c r="M1838" s="83">
        <v>2134.6236363636399</v>
      </c>
      <c r="N1838" s="83">
        <v>1209.8604</v>
      </c>
      <c r="O1838" s="83">
        <v>0</v>
      </c>
      <c r="P1838" s="83">
        <v>1138.7931501144201</v>
      </c>
      <c r="Q1838" s="83">
        <v>0</v>
      </c>
      <c r="R1838" s="83">
        <v>0</v>
      </c>
      <c r="S1838" s="83">
        <v>0</v>
      </c>
      <c r="T1838" s="83">
        <v>0</v>
      </c>
      <c r="U1838" s="83">
        <v>3.5</v>
      </c>
      <c r="V1838" s="83">
        <v>551162.12100535701</v>
      </c>
      <c r="W1838" s="83">
        <v>0</v>
      </c>
      <c r="X1838" s="83">
        <v>0</v>
      </c>
      <c r="Y1838" s="83">
        <v>0</v>
      </c>
      <c r="Z1838" s="83">
        <v>0</v>
      </c>
      <c r="AA1838" s="83">
        <v>2919279.7566997898</v>
      </c>
      <c r="AB1838" s="83">
        <v>6713134.1527578402</v>
      </c>
      <c r="AC1838" s="83">
        <v>46156.44</v>
      </c>
      <c r="AD1838" s="83">
        <v>0</v>
      </c>
      <c r="AE1838" s="83">
        <v>0</v>
      </c>
      <c r="AF1838" s="83">
        <v>0</v>
      </c>
      <c r="AG1838" s="83">
        <v>0</v>
      </c>
      <c r="AH1838" s="83">
        <v>0</v>
      </c>
      <c r="AI1838" s="83">
        <v>206915.069488849</v>
      </c>
      <c r="AJ1838" s="83">
        <v>4593826.7858404703</v>
      </c>
      <c r="AK1838" s="83">
        <v>0</v>
      </c>
      <c r="AL1838" s="83">
        <v>0</v>
      </c>
      <c r="AM1838" s="83">
        <v>0</v>
      </c>
      <c r="AN1838" s="83">
        <v>15030474.3257923</v>
      </c>
      <c r="AO1838" s="83">
        <v>2.5055904517458099</v>
      </c>
      <c r="AP1838" s="83">
        <v>166.700690705829</v>
      </c>
    </row>
    <row r="1839" spans="1:42" x14ac:dyDescent="0.2">
      <c r="A1839" s="83" t="s">
        <v>452</v>
      </c>
      <c r="B1839" s="83">
        <v>2046</v>
      </c>
      <c r="C1839" s="83" t="s">
        <v>451</v>
      </c>
      <c r="D1839" s="83" t="s">
        <v>297</v>
      </c>
      <c r="E1839" s="83">
        <v>0</v>
      </c>
      <c r="F1839" s="83">
        <v>0</v>
      </c>
      <c r="G1839" s="83">
        <v>0</v>
      </c>
      <c r="H1839" s="83">
        <v>482.4</v>
      </c>
      <c r="I1839" s="83">
        <v>95.9</v>
      </c>
      <c r="J1839" s="83">
        <v>0</v>
      </c>
      <c r="K1839" s="83">
        <v>0</v>
      </c>
      <c r="L1839" s="83">
        <v>1402.7916520000599</v>
      </c>
      <c r="M1839" s="83">
        <v>2193.51818181818</v>
      </c>
      <c r="N1839" s="83">
        <v>1209.8604</v>
      </c>
      <c r="O1839" s="83">
        <v>0</v>
      </c>
      <c r="P1839" s="83">
        <v>1039.2131501144199</v>
      </c>
      <c r="Q1839" s="83">
        <v>0</v>
      </c>
      <c r="R1839" s="83">
        <v>0</v>
      </c>
      <c r="S1839" s="83">
        <v>0</v>
      </c>
      <c r="T1839" s="83">
        <v>0</v>
      </c>
      <c r="U1839" s="83">
        <v>3.5</v>
      </c>
      <c r="V1839" s="83">
        <v>384106.573119512</v>
      </c>
      <c r="W1839" s="83">
        <v>0</v>
      </c>
      <c r="X1839" s="83">
        <v>0</v>
      </c>
      <c r="Y1839" s="83">
        <v>0</v>
      </c>
      <c r="Z1839" s="83">
        <v>0</v>
      </c>
      <c r="AA1839" s="83">
        <v>2999823.0671910001</v>
      </c>
      <c r="AB1839" s="83">
        <v>6489524.5878486196</v>
      </c>
      <c r="AC1839" s="83">
        <v>42258.239999999998</v>
      </c>
      <c r="AD1839" s="83">
        <v>0</v>
      </c>
      <c r="AE1839" s="83">
        <v>0</v>
      </c>
      <c r="AF1839" s="83">
        <v>0</v>
      </c>
      <c r="AG1839" s="83">
        <v>0</v>
      </c>
      <c r="AH1839" s="83">
        <v>0</v>
      </c>
      <c r="AI1839" s="83">
        <v>179756.12722909599</v>
      </c>
      <c r="AJ1839" s="83">
        <v>4569098.6088154698</v>
      </c>
      <c r="AK1839" s="83">
        <v>0</v>
      </c>
      <c r="AL1839" s="83">
        <v>0</v>
      </c>
      <c r="AM1839" s="83">
        <v>0</v>
      </c>
      <c r="AN1839" s="83">
        <v>14664567.204203701</v>
      </c>
      <c r="AO1839" s="83">
        <v>2.40795673358789</v>
      </c>
      <c r="AP1839" s="83">
        <v>164.20237297542801</v>
      </c>
    </row>
    <row r="1840" spans="1:42" x14ac:dyDescent="0.2">
      <c r="A1840" s="83" t="s">
        <v>452</v>
      </c>
      <c r="B1840" s="83">
        <v>2048</v>
      </c>
      <c r="C1840" s="83" t="s">
        <v>451</v>
      </c>
      <c r="D1840" s="83" t="s">
        <v>297</v>
      </c>
      <c r="E1840" s="83">
        <v>0</v>
      </c>
      <c r="F1840" s="83">
        <v>0</v>
      </c>
      <c r="G1840" s="83">
        <v>0</v>
      </c>
      <c r="H1840" s="83">
        <v>482.4</v>
      </c>
      <c r="I1840" s="83">
        <v>62.5</v>
      </c>
      <c r="J1840" s="83">
        <v>0</v>
      </c>
      <c r="K1840" s="83">
        <v>0</v>
      </c>
      <c r="L1840" s="83">
        <v>1402.7916520000599</v>
      </c>
      <c r="M1840" s="83">
        <v>2201.49818181818</v>
      </c>
      <c r="N1840" s="83">
        <v>1209.8604</v>
      </c>
      <c r="O1840" s="83">
        <v>0</v>
      </c>
      <c r="P1840" s="83">
        <v>1041.64228201477</v>
      </c>
      <c r="Q1840" s="83">
        <v>0</v>
      </c>
      <c r="R1840" s="83">
        <v>0</v>
      </c>
      <c r="S1840" s="83">
        <v>0</v>
      </c>
      <c r="T1840" s="83">
        <v>0</v>
      </c>
      <c r="U1840" s="83">
        <v>3.5</v>
      </c>
      <c r="V1840" s="83">
        <v>373295.36727106298</v>
      </c>
      <c r="W1840" s="83">
        <v>0</v>
      </c>
      <c r="X1840" s="83">
        <v>0</v>
      </c>
      <c r="Y1840" s="83">
        <v>0</v>
      </c>
      <c r="Z1840" s="83">
        <v>0</v>
      </c>
      <c r="AA1840" s="83">
        <v>3010736.3973264</v>
      </c>
      <c r="AB1840" s="83">
        <v>6268205.2208843799</v>
      </c>
      <c r="AC1840" s="83">
        <v>42258.239999999998</v>
      </c>
      <c r="AD1840" s="83">
        <v>0</v>
      </c>
      <c r="AE1840" s="83">
        <v>0</v>
      </c>
      <c r="AF1840" s="83">
        <v>0</v>
      </c>
      <c r="AG1840" s="83">
        <v>0</v>
      </c>
      <c r="AH1840" s="83">
        <v>0</v>
      </c>
      <c r="AI1840" s="83">
        <v>126222.414075818</v>
      </c>
      <c r="AJ1840" s="83">
        <v>4544370.4317904701</v>
      </c>
      <c r="AK1840" s="83">
        <v>0</v>
      </c>
      <c r="AL1840" s="83">
        <v>0</v>
      </c>
      <c r="AM1840" s="83">
        <v>0</v>
      </c>
      <c r="AN1840" s="83">
        <v>14365088.071348101</v>
      </c>
      <c r="AO1840" s="83">
        <v>2.3189478904986101</v>
      </c>
      <c r="AP1840" s="83">
        <v>161.42942382120501</v>
      </c>
    </row>
    <row r="1841" spans="1:42" x14ac:dyDescent="0.2">
      <c r="A1841" s="83" t="s">
        <v>452</v>
      </c>
      <c r="B1841" s="83">
        <v>2050</v>
      </c>
      <c r="C1841" s="83" t="s">
        <v>451</v>
      </c>
      <c r="D1841" s="83" t="s">
        <v>297</v>
      </c>
      <c r="E1841" s="83">
        <v>0</v>
      </c>
      <c r="F1841" s="83">
        <v>0</v>
      </c>
      <c r="G1841" s="83">
        <v>0</v>
      </c>
      <c r="H1841" s="83">
        <v>482.4</v>
      </c>
      <c r="I1841" s="83">
        <v>72.400000000000006</v>
      </c>
      <c r="J1841" s="83">
        <v>39.511800000000001</v>
      </c>
      <c r="K1841" s="83">
        <v>0</v>
      </c>
      <c r="L1841" s="83">
        <v>1347.7916520000599</v>
      </c>
      <c r="M1841" s="83">
        <v>2210.7745454545402</v>
      </c>
      <c r="N1841" s="83">
        <v>1209.8604</v>
      </c>
      <c r="O1841" s="83">
        <v>0</v>
      </c>
      <c r="P1841" s="83">
        <v>1279.7959823884801</v>
      </c>
      <c r="Q1841" s="83">
        <v>0</v>
      </c>
      <c r="R1841" s="83">
        <v>0</v>
      </c>
      <c r="S1841" s="83">
        <v>0</v>
      </c>
      <c r="T1841" s="83">
        <v>0</v>
      </c>
      <c r="U1841" s="83">
        <v>3.5</v>
      </c>
      <c r="V1841" s="83">
        <v>460868.88917265198</v>
      </c>
      <c r="W1841" s="83">
        <v>0</v>
      </c>
      <c r="X1841" s="83">
        <v>0</v>
      </c>
      <c r="Y1841" s="83">
        <v>0</v>
      </c>
      <c r="Z1841" s="83">
        <v>0</v>
      </c>
      <c r="AA1841" s="83">
        <v>3023422.6152236001</v>
      </c>
      <c r="AB1841" s="83">
        <v>6047115.6316275802</v>
      </c>
      <c r="AC1841" s="83">
        <v>42258.239999999998</v>
      </c>
      <c r="AD1841" s="83">
        <v>0</v>
      </c>
      <c r="AE1841" s="83">
        <v>0</v>
      </c>
      <c r="AF1841" s="83">
        <v>0</v>
      </c>
      <c r="AG1841" s="83">
        <v>0</v>
      </c>
      <c r="AH1841" s="83">
        <v>0</v>
      </c>
      <c r="AI1841" s="83">
        <v>161901.468645085</v>
      </c>
      <c r="AJ1841" s="83">
        <v>4519642.2547654798</v>
      </c>
      <c r="AK1841" s="83">
        <v>150067.57186560699</v>
      </c>
      <c r="AL1841" s="83">
        <v>0</v>
      </c>
      <c r="AM1841" s="83">
        <v>0</v>
      </c>
      <c r="AN1841" s="83">
        <v>14405276.6713</v>
      </c>
      <c r="AO1841" s="83">
        <v>2.2334381105651402</v>
      </c>
      <c r="AP1841" s="83">
        <v>155.04305550860201</v>
      </c>
    </row>
    <row r="1842" spans="1:42" x14ac:dyDescent="0.2">
      <c r="A1842" s="83" t="s">
        <v>453</v>
      </c>
      <c r="B1842" s="83">
        <v>2020</v>
      </c>
      <c r="C1842" s="83" t="s">
        <v>454</v>
      </c>
      <c r="D1842" s="83" t="s">
        <v>297</v>
      </c>
      <c r="E1842" s="83">
        <v>0</v>
      </c>
      <c r="F1842" s="83">
        <v>0</v>
      </c>
      <c r="G1842" s="83">
        <v>0</v>
      </c>
      <c r="H1842" s="83">
        <v>0</v>
      </c>
      <c r="I1842" s="83">
        <v>122.19999999999899</v>
      </c>
      <c r="J1842" s="83">
        <v>180.2</v>
      </c>
      <c r="K1842" s="83">
        <v>81.099999999999994</v>
      </c>
      <c r="L1842" s="83">
        <v>0</v>
      </c>
      <c r="M1842" s="83">
        <v>140.02454545454501</v>
      </c>
      <c r="N1842" s="83">
        <v>0</v>
      </c>
      <c r="O1842" s="83">
        <v>0</v>
      </c>
      <c r="P1842" s="83">
        <v>21.8</v>
      </c>
      <c r="Q1842" s="83">
        <v>0</v>
      </c>
      <c r="R1842" s="83">
        <v>0</v>
      </c>
      <c r="S1842" s="83">
        <v>0</v>
      </c>
      <c r="T1842" s="83">
        <v>281.27999999999997</v>
      </c>
      <c r="U1842" s="83">
        <v>67.8</v>
      </c>
      <c r="V1842" s="83">
        <v>21202.4418219582</v>
      </c>
      <c r="W1842" s="83">
        <v>41649.666239999999</v>
      </c>
      <c r="X1842" s="83">
        <v>24825159.2319999</v>
      </c>
      <c r="Y1842" s="83">
        <v>0</v>
      </c>
      <c r="Z1842" s="83">
        <v>0</v>
      </c>
      <c r="AA1842" s="83">
        <v>182106.02506299</v>
      </c>
      <c r="AB1842" s="83">
        <v>0</v>
      </c>
      <c r="AC1842" s="83">
        <v>0</v>
      </c>
      <c r="AD1842" s="83">
        <v>0</v>
      </c>
      <c r="AE1842" s="83">
        <v>1336699.11518995</v>
      </c>
      <c r="AF1842" s="83">
        <v>0</v>
      </c>
      <c r="AG1842" s="83">
        <v>0</v>
      </c>
      <c r="AH1842" s="83">
        <v>0</v>
      </c>
      <c r="AI1842" s="83">
        <v>224036.53356224101</v>
      </c>
      <c r="AJ1842" s="83">
        <v>0</v>
      </c>
      <c r="AK1842" s="83">
        <v>599162.93925099098</v>
      </c>
      <c r="AL1842" s="83">
        <v>0</v>
      </c>
      <c r="AM1842" s="83">
        <v>0</v>
      </c>
      <c r="AN1842" s="83">
        <v>27230015.953128099</v>
      </c>
      <c r="AO1842" s="83">
        <v>0</v>
      </c>
      <c r="AP1842" s="83">
        <v>0</v>
      </c>
    </row>
    <row r="1843" spans="1:42" x14ac:dyDescent="0.2">
      <c r="A1843" s="83" t="s">
        <v>453</v>
      </c>
      <c r="B1843" s="83">
        <v>2022</v>
      </c>
      <c r="C1843" s="83" t="s">
        <v>454</v>
      </c>
      <c r="D1843" s="83" t="s">
        <v>297</v>
      </c>
      <c r="E1843" s="83">
        <v>0</v>
      </c>
      <c r="F1843" s="83">
        <v>0</v>
      </c>
      <c r="G1843" s="83">
        <v>0</v>
      </c>
      <c r="H1843" s="83">
        <v>0</v>
      </c>
      <c r="I1843" s="83">
        <v>122.19999999999899</v>
      </c>
      <c r="J1843" s="83">
        <v>180.2</v>
      </c>
      <c r="K1843" s="83">
        <v>81.099999999999994</v>
      </c>
      <c r="L1843" s="83">
        <v>0</v>
      </c>
      <c r="M1843" s="83">
        <v>153.167272727273</v>
      </c>
      <c r="N1843" s="83">
        <v>0</v>
      </c>
      <c r="O1843" s="83">
        <v>0</v>
      </c>
      <c r="P1843" s="83">
        <v>21.8</v>
      </c>
      <c r="Q1843" s="83">
        <v>0</v>
      </c>
      <c r="R1843" s="83">
        <v>0</v>
      </c>
      <c r="S1843" s="83">
        <v>0</v>
      </c>
      <c r="T1843" s="83">
        <v>281.27999999999997</v>
      </c>
      <c r="U1843" s="83">
        <v>13.1</v>
      </c>
      <c r="V1843" s="83">
        <v>389.041923906053</v>
      </c>
      <c r="W1843" s="83">
        <v>41649.666239999999</v>
      </c>
      <c r="X1843" s="83">
        <v>24070640</v>
      </c>
      <c r="Y1843" s="83">
        <v>0</v>
      </c>
      <c r="Z1843" s="83">
        <v>0</v>
      </c>
      <c r="AA1843" s="83">
        <v>199198.52705507999</v>
      </c>
      <c r="AB1843" s="83">
        <v>0</v>
      </c>
      <c r="AC1843" s="83">
        <v>0</v>
      </c>
      <c r="AD1843" s="83">
        <v>0</v>
      </c>
      <c r="AE1843" s="83">
        <v>1336699.11518995</v>
      </c>
      <c r="AF1843" s="83">
        <v>0</v>
      </c>
      <c r="AG1843" s="83">
        <v>0</v>
      </c>
      <c r="AH1843" s="83">
        <v>0</v>
      </c>
      <c r="AI1843" s="83">
        <v>221137.65044892099</v>
      </c>
      <c r="AJ1843" s="83">
        <v>0</v>
      </c>
      <c r="AK1843" s="83">
        <v>601472.92097167997</v>
      </c>
      <c r="AL1843" s="83">
        <v>0</v>
      </c>
      <c r="AM1843" s="83">
        <v>0</v>
      </c>
      <c r="AN1843" s="83">
        <v>26471186.921829499</v>
      </c>
      <c r="AO1843" s="83">
        <v>0</v>
      </c>
      <c r="AP1843" s="83">
        <v>0</v>
      </c>
    </row>
    <row r="1844" spans="1:42" x14ac:dyDescent="0.2">
      <c r="A1844" s="83" t="s">
        <v>453</v>
      </c>
      <c r="B1844" s="83">
        <v>2024</v>
      </c>
      <c r="C1844" s="83" t="s">
        <v>454</v>
      </c>
      <c r="D1844" s="83" t="s">
        <v>297</v>
      </c>
      <c r="E1844" s="83">
        <v>0</v>
      </c>
      <c r="F1844" s="83">
        <v>0</v>
      </c>
      <c r="G1844" s="83">
        <v>0</v>
      </c>
      <c r="H1844" s="83">
        <v>0</v>
      </c>
      <c r="I1844" s="83">
        <v>122.19999999999899</v>
      </c>
      <c r="J1844" s="83">
        <v>180.2</v>
      </c>
      <c r="K1844" s="83">
        <v>81.099999999999994</v>
      </c>
      <c r="L1844" s="83">
        <v>0</v>
      </c>
      <c r="M1844" s="83">
        <v>168.08454545454501</v>
      </c>
      <c r="N1844" s="83">
        <v>0</v>
      </c>
      <c r="O1844" s="83">
        <v>0</v>
      </c>
      <c r="P1844" s="83">
        <v>21.8</v>
      </c>
      <c r="Q1844" s="83">
        <v>0</v>
      </c>
      <c r="R1844" s="83">
        <v>0</v>
      </c>
      <c r="S1844" s="83">
        <v>0</v>
      </c>
      <c r="T1844" s="83">
        <v>281.27999999999997</v>
      </c>
      <c r="U1844" s="83">
        <v>13.1</v>
      </c>
      <c r="V1844" s="83">
        <v>0</v>
      </c>
      <c r="W1844" s="83">
        <v>41649.666239999999</v>
      </c>
      <c r="X1844" s="83">
        <v>24121286.670000002</v>
      </c>
      <c r="Y1844" s="83">
        <v>0</v>
      </c>
      <c r="Z1844" s="83">
        <v>0</v>
      </c>
      <c r="AA1844" s="83">
        <v>218598.87741741</v>
      </c>
      <c r="AB1844" s="83">
        <v>0</v>
      </c>
      <c r="AC1844" s="83">
        <v>0</v>
      </c>
      <c r="AD1844" s="83">
        <v>0</v>
      </c>
      <c r="AE1844" s="83">
        <v>1336699.11518995</v>
      </c>
      <c r="AF1844" s="83">
        <v>0</v>
      </c>
      <c r="AG1844" s="83">
        <v>0</v>
      </c>
      <c r="AH1844" s="83">
        <v>0</v>
      </c>
      <c r="AI1844" s="83">
        <v>218056.692530247</v>
      </c>
      <c r="AJ1844" s="83">
        <v>0</v>
      </c>
      <c r="AK1844" s="83">
        <v>598318.79719585995</v>
      </c>
      <c r="AL1844" s="83">
        <v>0</v>
      </c>
      <c r="AM1844" s="83">
        <v>0</v>
      </c>
      <c r="AN1844" s="83">
        <v>26534609.8185734</v>
      </c>
      <c r="AO1844" s="83">
        <v>0</v>
      </c>
      <c r="AP1844" s="83">
        <v>0</v>
      </c>
    </row>
    <row r="1845" spans="1:42" x14ac:dyDescent="0.2">
      <c r="A1845" s="83" t="s">
        <v>453</v>
      </c>
      <c r="B1845" s="83">
        <v>2026</v>
      </c>
      <c r="C1845" s="83" t="s">
        <v>454</v>
      </c>
      <c r="D1845" s="83" t="s">
        <v>297</v>
      </c>
      <c r="E1845" s="83">
        <v>0</v>
      </c>
      <c r="F1845" s="83">
        <v>0</v>
      </c>
      <c r="G1845" s="83">
        <v>0</v>
      </c>
      <c r="H1845" s="83">
        <v>0</v>
      </c>
      <c r="I1845" s="83">
        <v>122.19999999999899</v>
      </c>
      <c r="J1845" s="83">
        <v>180.2</v>
      </c>
      <c r="K1845" s="83">
        <v>81.099999999999994</v>
      </c>
      <c r="L1845" s="83">
        <v>0</v>
      </c>
      <c r="M1845" s="83">
        <v>188.57454545454499</v>
      </c>
      <c r="N1845" s="83">
        <v>0</v>
      </c>
      <c r="O1845" s="83">
        <v>0</v>
      </c>
      <c r="P1845" s="83">
        <v>21.8</v>
      </c>
      <c r="Q1845" s="83">
        <v>0</v>
      </c>
      <c r="R1845" s="83">
        <v>0</v>
      </c>
      <c r="S1845" s="83">
        <v>0</v>
      </c>
      <c r="T1845" s="83">
        <v>281.27999999999997</v>
      </c>
      <c r="U1845" s="83">
        <v>13.1</v>
      </c>
      <c r="V1845" s="83">
        <v>0</v>
      </c>
      <c r="W1845" s="83">
        <v>41649.666239999999</v>
      </c>
      <c r="X1845" s="83">
        <v>23325926.285039999</v>
      </c>
      <c r="Y1845" s="83">
        <v>0</v>
      </c>
      <c r="Z1845" s="83">
        <v>0</v>
      </c>
      <c r="AA1845" s="83">
        <v>245246.72291784</v>
      </c>
      <c r="AB1845" s="83">
        <v>0</v>
      </c>
      <c r="AC1845" s="83">
        <v>0</v>
      </c>
      <c r="AD1845" s="83">
        <v>0</v>
      </c>
      <c r="AE1845" s="83">
        <v>1336699.11518995</v>
      </c>
      <c r="AF1845" s="83">
        <v>0</v>
      </c>
      <c r="AG1845" s="83">
        <v>0</v>
      </c>
      <c r="AH1845" s="83">
        <v>0</v>
      </c>
      <c r="AI1845" s="83">
        <v>215015.92810742199</v>
      </c>
      <c r="AJ1845" s="83">
        <v>0</v>
      </c>
      <c r="AK1845" s="83">
        <v>595178.43618881004</v>
      </c>
      <c r="AL1845" s="83">
        <v>0</v>
      </c>
      <c r="AM1845" s="83">
        <v>0</v>
      </c>
      <c r="AN1845" s="83">
        <v>25759716.153684001</v>
      </c>
      <c r="AO1845" s="83">
        <v>0</v>
      </c>
      <c r="AP1845" s="83">
        <v>0</v>
      </c>
    </row>
    <row r="1846" spans="1:42" x14ac:dyDescent="0.2">
      <c r="A1846" s="83" t="s">
        <v>453</v>
      </c>
      <c r="B1846" s="83">
        <v>2028</v>
      </c>
      <c r="C1846" s="83" t="s">
        <v>454</v>
      </c>
      <c r="D1846" s="83" t="s">
        <v>297</v>
      </c>
      <c r="E1846" s="83">
        <v>0</v>
      </c>
      <c r="F1846" s="83">
        <v>0</v>
      </c>
      <c r="G1846" s="83">
        <v>0</v>
      </c>
      <c r="H1846" s="83">
        <v>0</v>
      </c>
      <c r="I1846" s="83">
        <v>122.19999999999899</v>
      </c>
      <c r="J1846" s="83">
        <v>175</v>
      </c>
      <c r="K1846" s="83">
        <v>81.099999999999994</v>
      </c>
      <c r="L1846" s="83">
        <v>0</v>
      </c>
      <c r="M1846" s="83">
        <v>215.40090909090901</v>
      </c>
      <c r="N1846" s="83">
        <v>0</v>
      </c>
      <c r="O1846" s="83">
        <v>0</v>
      </c>
      <c r="P1846" s="83">
        <v>21.8</v>
      </c>
      <c r="Q1846" s="83">
        <v>0</v>
      </c>
      <c r="R1846" s="83">
        <v>0</v>
      </c>
      <c r="S1846" s="83">
        <v>0</v>
      </c>
      <c r="T1846" s="83">
        <v>281.27999999999997</v>
      </c>
      <c r="U1846" s="83">
        <v>13.1</v>
      </c>
      <c r="V1846" s="83">
        <v>0</v>
      </c>
      <c r="W1846" s="83">
        <v>41649.666239999999</v>
      </c>
      <c r="X1846" s="83">
        <v>23167400</v>
      </c>
      <c r="Y1846" s="83">
        <v>0</v>
      </c>
      <c r="Z1846" s="83">
        <v>0</v>
      </c>
      <c r="AA1846" s="83">
        <v>280135.19502717</v>
      </c>
      <c r="AB1846" s="83">
        <v>0</v>
      </c>
      <c r="AC1846" s="83">
        <v>0</v>
      </c>
      <c r="AD1846" s="83">
        <v>0</v>
      </c>
      <c r="AE1846" s="83">
        <v>1336699.11518995</v>
      </c>
      <c r="AF1846" s="83">
        <v>0</v>
      </c>
      <c r="AG1846" s="83">
        <v>0</v>
      </c>
      <c r="AH1846" s="83">
        <v>0</v>
      </c>
      <c r="AI1846" s="83">
        <v>212015.87107786399</v>
      </c>
      <c r="AJ1846" s="83">
        <v>0</v>
      </c>
      <c r="AK1846" s="83">
        <v>578372.38194575999</v>
      </c>
      <c r="AL1846" s="83">
        <v>0</v>
      </c>
      <c r="AM1846" s="83">
        <v>0</v>
      </c>
      <c r="AN1846" s="83">
        <v>25616272.229480699</v>
      </c>
      <c r="AO1846" s="83">
        <v>0</v>
      </c>
      <c r="AP1846" s="83">
        <v>0</v>
      </c>
    </row>
    <row r="1847" spans="1:42" x14ac:dyDescent="0.2">
      <c r="A1847" s="83" t="s">
        <v>453</v>
      </c>
      <c r="B1847" s="83">
        <v>2030</v>
      </c>
      <c r="C1847" s="83" t="s">
        <v>454</v>
      </c>
      <c r="D1847" s="83" t="s">
        <v>297</v>
      </c>
      <c r="E1847" s="83">
        <v>0</v>
      </c>
      <c r="F1847" s="83">
        <v>0</v>
      </c>
      <c r="G1847" s="83">
        <v>0</v>
      </c>
      <c r="H1847" s="83">
        <v>0</v>
      </c>
      <c r="I1847" s="83">
        <v>122.19999999999899</v>
      </c>
      <c r="J1847" s="83">
        <v>175</v>
      </c>
      <c r="K1847" s="83">
        <v>81.099999999999994</v>
      </c>
      <c r="L1847" s="83">
        <v>0</v>
      </c>
      <c r="M1847" s="83">
        <v>251.14636363636399</v>
      </c>
      <c r="N1847" s="83">
        <v>0</v>
      </c>
      <c r="O1847" s="83">
        <v>0</v>
      </c>
      <c r="P1847" s="83">
        <v>21.8</v>
      </c>
      <c r="Q1847" s="83">
        <v>0</v>
      </c>
      <c r="R1847" s="83">
        <v>0</v>
      </c>
      <c r="S1847" s="83">
        <v>0</v>
      </c>
      <c r="T1847" s="83">
        <v>281.27999999999997</v>
      </c>
      <c r="U1847" s="83">
        <v>13.1</v>
      </c>
      <c r="V1847" s="83">
        <v>0</v>
      </c>
      <c r="W1847" s="83">
        <v>41649.666239999999</v>
      </c>
      <c r="X1847" s="83">
        <v>22438906.670000002</v>
      </c>
      <c r="Y1847" s="83">
        <v>0</v>
      </c>
      <c r="Z1847" s="83">
        <v>0</v>
      </c>
      <c r="AA1847" s="83">
        <v>326623.20625557</v>
      </c>
      <c r="AB1847" s="83">
        <v>0</v>
      </c>
      <c r="AC1847" s="83">
        <v>0</v>
      </c>
      <c r="AD1847" s="83">
        <v>0</v>
      </c>
      <c r="AE1847" s="83">
        <v>1336699.11518995</v>
      </c>
      <c r="AF1847" s="83">
        <v>0</v>
      </c>
      <c r="AG1847" s="83">
        <v>0</v>
      </c>
      <c r="AH1847" s="83">
        <v>0</v>
      </c>
      <c r="AI1847" s="83">
        <v>209055.03563084101</v>
      </c>
      <c r="AJ1847" s="83">
        <v>0</v>
      </c>
      <c r="AK1847" s="83">
        <v>575244.06273927004</v>
      </c>
      <c r="AL1847" s="83">
        <v>0</v>
      </c>
      <c r="AM1847" s="83">
        <v>0</v>
      </c>
      <c r="AN1847" s="83">
        <v>24928177.756055601</v>
      </c>
      <c r="AO1847" s="83">
        <v>0</v>
      </c>
      <c r="AP1847" s="83">
        <v>0</v>
      </c>
    </row>
    <row r="1848" spans="1:42" x14ac:dyDescent="0.2">
      <c r="A1848" s="83" t="s">
        <v>453</v>
      </c>
      <c r="B1848" s="83">
        <v>2032</v>
      </c>
      <c r="C1848" s="83" t="s">
        <v>454</v>
      </c>
      <c r="D1848" s="83" t="s">
        <v>297</v>
      </c>
      <c r="E1848" s="83">
        <v>0</v>
      </c>
      <c r="F1848" s="83">
        <v>0</v>
      </c>
      <c r="G1848" s="83">
        <v>0</v>
      </c>
      <c r="H1848" s="83">
        <v>0</v>
      </c>
      <c r="I1848" s="83">
        <v>122.19999999999899</v>
      </c>
      <c r="J1848" s="83">
        <v>175</v>
      </c>
      <c r="K1848" s="83">
        <v>81.099999999999994</v>
      </c>
      <c r="L1848" s="83">
        <v>0</v>
      </c>
      <c r="M1848" s="83">
        <v>261.358181818182</v>
      </c>
      <c r="N1848" s="83">
        <v>0</v>
      </c>
      <c r="O1848" s="83">
        <v>0</v>
      </c>
      <c r="P1848" s="83">
        <v>17.8</v>
      </c>
      <c r="Q1848" s="83">
        <v>0</v>
      </c>
      <c r="R1848" s="83">
        <v>0</v>
      </c>
      <c r="S1848" s="83">
        <v>0</v>
      </c>
      <c r="T1848" s="83">
        <v>281.27999999999997</v>
      </c>
      <c r="U1848" s="83">
        <v>13.1</v>
      </c>
      <c r="V1848" s="83">
        <v>0</v>
      </c>
      <c r="W1848" s="83">
        <v>41649.666239999999</v>
      </c>
      <c r="X1848" s="83">
        <v>22106700</v>
      </c>
      <c r="Y1848" s="83">
        <v>0</v>
      </c>
      <c r="Z1848" s="83">
        <v>0</v>
      </c>
      <c r="AA1848" s="83">
        <v>339903.97507877997</v>
      </c>
      <c r="AB1848" s="83">
        <v>0</v>
      </c>
      <c r="AC1848" s="83">
        <v>0</v>
      </c>
      <c r="AD1848" s="83">
        <v>0</v>
      </c>
      <c r="AE1848" s="83">
        <v>1336699.11518995</v>
      </c>
      <c r="AF1848" s="83">
        <v>0</v>
      </c>
      <c r="AG1848" s="83">
        <v>0</v>
      </c>
      <c r="AH1848" s="83">
        <v>0</v>
      </c>
      <c r="AI1848" s="83">
        <v>206134.95959475401</v>
      </c>
      <c r="AJ1848" s="83">
        <v>0</v>
      </c>
      <c r="AK1848" s="83">
        <v>572163.59704833</v>
      </c>
      <c r="AL1848" s="83">
        <v>0</v>
      </c>
      <c r="AM1848" s="83">
        <v>0</v>
      </c>
      <c r="AN1848" s="83">
        <v>24603251.313151799</v>
      </c>
      <c r="AO1848" s="83">
        <v>0</v>
      </c>
      <c r="AP1848" s="83">
        <v>0</v>
      </c>
    </row>
    <row r="1849" spans="1:42" x14ac:dyDescent="0.2">
      <c r="A1849" s="83" t="s">
        <v>453</v>
      </c>
      <c r="B1849" s="83">
        <v>2034</v>
      </c>
      <c r="C1849" s="83" t="s">
        <v>454</v>
      </c>
      <c r="D1849" s="83" t="s">
        <v>297</v>
      </c>
      <c r="E1849" s="83">
        <v>0</v>
      </c>
      <c r="F1849" s="83">
        <v>0</v>
      </c>
      <c r="G1849" s="83">
        <v>0</v>
      </c>
      <c r="H1849" s="83">
        <v>0</v>
      </c>
      <c r="I1849" s="83">
        <v>122.19999999999899</v>
      </c>
      <c r="J1849" s="83">
        <v>175</v>
      </c>
      <c r="K1849" s="83">
        <v>29.1</v>
      </c>
      <c r="L1849" s="83">
        <v>0</v>
      </c>
      <c r="M1849" s="83">
        <v>271.77</v>
      </c>
      <c r="N1849" s="83">
        <v>0</v>
      </c>
      <c r="O1849" s="83">
        <v>0</v>
      </c>
      <c r="P1849" s="83">
        <v>17.445986154684899</v>
      </c>
      <c r="Q1849" s="83">
        <v>0</v>
      </c>
      <c r="R1849" s="83">
        <v>0</v>
      </c>
      <c r="S1849" s="83">
        <v>0</v>
      </c>
      <c r="T1849" s="83">
        <v>281.27999999999997</v>
      </c>
      <c r="U1849" s="83">
        <v>13.1</v>
      </c>
      <c r="V1849" s="83">
        <v>1626.96315143727</v>
      </c>
      <c r="W1849" s="83">
        <v>41649.666239999999</v>
      </c>
      <c r="X1849" s="83">
        <v>20734892.65896</v>
      </c>
      <c r="Y1849" s="83">
        <v>0</v>
      </c>
      <c r="Z1849" s="83">
        <v>0</v>
      </c>
      <c r="AA1849" s="83">
        <v>353444.84976339003</v>
      </c>
      <c r="AB1849" s="83">
        <v>0</v>
      </c>
      <c r="AC1849" s="83">
        <v>0</v>
      </c>
      <c r="AD1849" s="83">
        <v>0</v>
      </c>
      <c r="AE1849" s="83">
        <v>1336699.11518995</v>
      </c>
      <c r="AF1849" s="83">
        <v>0</v>
      </c>
      <c r="AG1849" s="83">
        <v>0</v>
      </c>
      <c r="AH1849" s="83">
        <v>0</v>
      </c>
      <c r="AI1849" s="83">
        <v>203256.85623811599</v>
      </c>
      <c r="AJ1849" s="83">
        <v>0</v>
      </c>
      <c r="AK1849" s="83">
        <v>569083.13135738997</v>
      </c>
      <c r="AL1849" s="83">
        <v>0</v>
      </c>
      <c r="AM1849" s="83">
        <v>0</v>
      </c>
      <c r="AN1849" s="83">
        <v>23240653.2409002</v>
      </c>
      <c r="AO1849" s="83">
        <v>0</v>
      </c>
      <c r="AP1849" s="83">
        <v>0</v>
      </c>
    </row>
    <row r="1850" spans="1:42" x14ac:dyDescent="0.2">
      <c r="A1850" s="83" t="s">
        <v>453</v>
      </c>
      <c r="B1850" s="83">
        <v>2036</v>
      </c>
      <c r="C1850" s="83" t="s">
        <v>454</v>
      </c>
      <c r="D1850" s="83" t="s">
        <v>297</v>
      </c>
      <c r="E1850" s="83">
        <v>0</v>
      </c>
      <c r="F1850" s="83">
        <v>0</v>
      </c>
      <c r="G1850" s="83">
        <v>0</v>
      </c>
      <c r="H1850" s="83">
        <v>0</v>
      </c>
      <c r="I1850" s="83">
        <v>122.19999999999899</v>
      </c>
      <c r="J1850" s="83">
        <v>175</v>
      </c>
      <c r="K1850" s="83">
        <v>29.1</v>
      </c>
      <c r="L1850" s="83">
        <v>482.169233542526</v>
      </c>
      <c r="M1850" s="83">
        <v>283.09727272727298</v>
      </c>
      <c r="N1850" s="83">
        <v>0</v>
      </c>
      <c r="O1850" s="83">
        <v>0</v>
      </c>
      <c r="P1850" s="83">
        <v>1.6459861546849901</v>
      </c>
      <c r="Q1850" s="83">
        <v>0</v>
      </c>
      <c r="R1850" s="83">
        <v>0</v>
      </c>
      <c r="S1850" s="83">
        <v>0</v>
      </c>
      <c r="T1850" s="83">
        <v>281.27999999999997</v>
      </c>
      <c r="U1850" s="83">
        <v>13.1</v>
      </c>
      <c r="V1850" s="83">
        <v>0</v>
      </c>
      <c r="W1850" s="83">
        <v>41649.666239999999</v>
      </c>
      <c r="X1850" s="83">
        <v>19635373.329999998</v>
      </c>
      <c r="Y1850" s="83">
        <v>0</v>
      </c>
      <c r="Z1850" s="83">
        <v>0</v>
      </c>
      <c r="AA1850" s="83">
        <v>368176.29991359002</v>
      </c>
      <c r="AB1850" s="83">
        <v>3611397.4136332301</v>
      </c>
      <c r="AC1850" s="83">
        <v>0</v>
      </c>
      <c r="AD1850" s="83">
        <v>0</v>
      </c>
      <c r="AE1850" s="83">
        <v>1336699.11518995</v>
      </c>
      <c r="AF1850" s="83">
        <v>0</v>
      </c>
      <c r="AG1850" s="83">
        <v>0</v>
      </c>
      <c r="AH1850" s="83">
        <v>0</v>
      </c>
      <c r="AI1850" s="83">
        <v>200422.769938857</v>
      </c>
      <c r="AJ1850" s="83">
        <v>0</v>
      </c>
      <c r="AK1850" s="83">
        <v>566002.66566645005</v>
      </c>
      <c r="AL1850" s="83">
        <v>0</v>
      </c>
      <c r="AM1850" s="83">
        <v>0</v>
      </c>
      <c r="AN1850" s="83">
        <v>25759721.260582</v>
      </c>
      <c r="AO1850" s="83">
        <v>1.29324141382206</v>
      </c>
      <c r="AP1850" s="83">
        <v>50.204014272506797</v>
      </c>
    </row>
    <row r="1851" spans="1:42" x14ac:dyDescent="0.2">
      <c r="A1851" s="83" t="s">
        <v>453</v>
      </c>
      <c r="B1851" s="83">
        <v>2038</v>
      </c>
      <c r="C1851" s="83" t="s">
        <v>454</v>
      </c>
      <c r="D1851" s="83" t="s">
        <v>297</v>
      </c>
      <c r="E1851" s="83">
        <v>0</v>
      </c>
      <c r="F1851" s="83">
        <v>0</v>
      </c>
      <c r="G1851" s="83">
        <v>0</v>
      </c>
      <c r="H1851" s="83">
        <v>0</v>
      </c>
      <c r="I1851" s="83">
        <v>122.19999999999899</v>
      </c>
      <c r="J1851" s="83">
        <v>186.00459999999899</v>
      </c>
      <c r="K1851" s="83">
        <v>29.1</v>
      </c>
      <c r="L1851" s="83">
        <v>912.88022204111599</v>
      </c>
      <c r="M1851" s="83">
        <v>294.08636363636299</v>
      </c>
      <c r="N1851" s="83">
        <v>0</v>
      </c>
      <c r="O1851" s="83">
        <v>0</v>
      </c>
      <c r="P1851" s="83">
        <v>16.8964936391782</v>
      </c>
      <c r="Q1851" s="83">
        <v>0</v>
      </c>
      <c r="R1851" s="83">
        <v>0</v>
      </c>
      <c r="S1851" s="83">
        <v>0</v>
      </c>
      <c r="T1851" s="83">
        <v>281.27999999999997</v>
      </c>
      <c r="U1851" s="83">
        <v>13.1</v>
      </c>
      <c r="V1851" s="83">
        <v>16391.286942280101</v>
      </c>
      <c r="W1851" s="83">
        <v>41649.666239999999</v>
      </c>
      <c r="X1851" s="83">
        <v>19132872.946959998</v>
      </c>
      <c r="Y1851" s="83">
        <v>0</v>
      </c>
      <c r="Z1851" s="83">
        <v>0</v>
      </c>
      <c r="AA1851" s="83">
        <v>382467.93469815003</v>
      </c>
      <c r="AB1851" s="83">
        <v>5524104.7845956301</v>
      </c>
      <c r="AC1851" s="83">
        <v>0</v>
      </c>
      <c r="AD1851" s="83">
        <v>0</v>
      </c>
      <c r="AE1851" s="83">
        <v>1336699.11518995</v>
      </c>
      <c r="AF1851" s="83">
        <v>0</v>
      </c>
      <c r="AG1851" s="83">
        <v>0</v>
      </c>
      <c r="AH1851" s="83">
        <v>0</v>
      </c>
      <c r="AI1851" s="83">
        <v>197628.75914192901</v>
      </c>
      <c r="AJ1851" s="83">
        <v>0</v>
      </c>
      <c r="AK1851" s="83">
        <v>612181.71627358301</v>
      </c>
      <c r="AL1851" s="83">
        <v>0</v>
      </c>
      <c r="AM1851" s="83">
        <v>0</v>
      </c>
      <c r="AN1851" s="83">
        <v>27243996.210041501</v>
      </c>
      <c r="AO1851" s="83">
        <v>1.9781819233636999</v>
      </c>
      <c r="AP1851" s="83">
        <v>72.609829634118995</v>
      </c>
    </row>
    <row r="1852" spans="1:42" x14ac:dyDescent="0.2">
      <c r="A1852" s="83" t="s">
        <v>453</v>
      </c>
      <c r="B1852" s="83">
        <v>2040</v>
      </c>
      <c r="C1852" s="83" t="s">
        <v>454</v>
      </c>
      <c r="D1852" s="83" t="s">
        <v>297</v>
      </c>
      <c r="E1852" s="83">
        <v>0</v>
      </c>
      <c r="F1852" s="83">
        <v>0</v>
      </c>
      <c r="G1852" s="83">
        <v>0</v>
      </c>
      <c r="H1852" s="83">
        <v>0</v>
      </c>
      <c r="I1852" s="83">
        <v>122.19999999999899</v>
      </c>
      <c r="J1852" s="83">
        <v>281.89240000000001</v>
      </c>
      <c r="K1852" s="83">
        <v>29.1</v>
      </c>
      <c r="L1852" s="83">
        <v>1058.9383904602901</v>
      </c>
      <c r="M1852" s="83">
        <v>304.839090909091</v>
      </c>
      <c r="N1852" s="83">
        <v>0</v>
      </c>
      <c r="O1852" s="83">
        <v>0</v>
      </c>
      <c r="P1852" s="83">
        <v>43.396526220762098</v>
      </c>
      <c r="Q1852" s="83">
        <v>0</v>
      </c>
      <c r="R1852" s="83">
        <v>0</v>
      </c>
      <c r="S1852" s="83">
        <v>0</v>
      </c>
      <c r="T1852" s="83">
        <v>281.27999999999997</v>
      </c>
      <c r="U1852" s="83">
        <v>13.1</v>
      </c>
      <c r="V1852" s="83">
        <v>50940.474767752501</v>
      </c>
      <c r="W1852" s="83">
        <v>41649.666239999999</v>
      </c>
      <c r="X1852" s="83">
        <v>18978293.329999998</v>
      </c>
      <c r="Y1852" s="83">
        <v>0</v>
      </c>
      <c r="Z1852" s="83">
        <v>0</v>
      </c>
      <c r="AA1852" s="83">
        <v>396452.17164651002</v>
      </c>
      <c r="AB1852" s="83">
        <v>6407945.4106852496</v>
      </c>
      <c r="AC1852" s="83">
        <v>0</v>
      </c>
      <c r="AD1852" s="83">
        <v>0</v>
      </c>
      <c r="AE1852" s="83">
        <v>1336699.11518995</v>
      </c>
      <c r="AF1852" s="83">
        <v>0</v>
      </c>
      <c r="AG1852" s="83">
        <v>0</v>
      </c>
      <c r="AH1852" s="83">
        <v>0</v>
      </c>
      <c r="AI1852" s="83">
        <v>194873.846565855</v>
      </c>
      <c r="AJ1852" s="83">
        <v>0</v>
      </c>
      <c r="AK1852" s="83">
        <v>1069719.7227914101</v>
      </c>
      <c r="AL1852" s="83">
        <v>0</v>
      </c>
      <c r="AM1852" s="83">
        <v>0</v>
      </c>
      <c r="AN1852" s="83">
        <v>28476573.737886701</v>
      </c>
      <c r="AO1852" s="83">
        <v>2.2946852515663898</v>
      </c>
      <c r="AP1852" s="83">
        <v>80.581507897961004</v>
      </c>
    </row>
    <row r="1853" spans="1:42" x14ac:dyDescent="0.2">
      <c r="A1853" s="83" t="s">
        <v>453</v>
      </c>
      <c r="B1853" s="83">
        <v>2042</v>
      </c>
      <c r="C1853" s="83" t="s">
        <v>454</v>
      </c>
      <c r="D1853" s="83" t="s">
        <v>297</v>
      </c>
      <c r="E1853" s="83">
        <v>0</v>
      </c>
      <c r="F1853" s="83">
        <v>0</v>
      </c>
      <c r="G1853" s="83">
        <v>0</v>
      </c>
      <c r="H1853" s="83">
        <v>0</v>
      </c>
      <c r="I1853" s="83">
        <v>112.9</v>
      </c>
      <c r="J1853" s="83">
        <v>185.219920602445</v>
      </c>
      <c r="K1853" s="83">
        <v>9.1</v>
      </c>
      <c r="L1853" s="83">
        <v>1222.94106233453</v>
      </c>
      <c r="M1853" s="83">
        <v>315.32363636363601</v>
      </c>
      <c r="N1853" s="83">
        <v>0</v>
      </c>
      <c r="O1853" s="83">
        <v>0</v>
      </c>
      <c r="P1853" s="83">
        <v>54.555460834380199</v>
      </c>
      <c r="Q1853" s="83">
        <v>0</v>
      </c>
      <c r="R1853" s="83">
        <v>0</v>
      </c>
      <c r="S1853" s="83">
        <v>0</v>
      </c>
      <c r="T1853" s="83">
        <v>281.27999999999997</v>
      </c>
      <c r="U1853" s="83">
        <v>7.2</v>
      </c>
      <c r="V1853" s="83">
        <v>27455.5072499294</v>
      </c>
      <c r="W1853" s="83">
        <v>41649.666239999999</v>
      </c>
      <c r="X1853" s="83">
        <v>18978293.329999998</v>
      </c>
      <c r="Y1853" s="83">
        <v>0</v>
      </c>
      <c r="Z1853" s="83">
        <v>0</v>
      </c>
      <c r="AA1853" s="83">
        <v>410087.63028072001</v>
      </c>
      <c r="AB1853" s="83">
        <v>7400373.4669764703</v>
      </c>
      <c r="AC1853" s="83">
        <v>0</v>
      </c>
      <c r="AD1853" s="83">
        <v>0</v>
      </c>
      <c r="AE1853" s="83">
        <v>1336699.11518995</v>
      </c>
      <c r="AF1853" s="83">
        <v>0</v>
      </c>
      <c r="AG1853" s="83">
        <v>0</v>
      </c>
      <c r="AH1853" s="83">
        <v>0</v>
      </c>
      <c r="AI1853" s="83">
        <v>177744.260659077</v>
      </c>
      <c r="AJ1853" s="83">
        <v>0</v>
      </c>
      <c r="AK1853" s="83">
        <v>826484.64859668806</v>
      </c>
      <c r="AL1853" s="83">
        <v>0</v>
      </c>
      <c r="AM1853" s="83">
        <v>0</v>
      </c>
      <c r="AN1853" s="83">
        <v>29198787.625192799</v>
      </c>
      <c r="AO1853" s="83">
        <v>2.6500737385242701</v>
      </c>
      <c r="AP1853" s="83">
        <v>90.759718264390301</v>
      </c>
    </row>
    <row r="1854" spans="1:42" x14ac:dyDescent="0.2">
      <c r="A1854" s="83" t="s">
        <v>453</v>
      </c>
      <c r="B1854" s="83">
        <v>2044</v>
      </c>
      <c r="C1854" s="83" t="s">
        <v>454</v>
      </c>
      <c r="D1854" s="83" t="s">
        <v>297</v>
      </c>
      <c r="E1854" s="83">
        <v>0</v>
      </c>
      <c r="F1854" s="83">
        <v>0</v>
      </c>
      <c r="G1854" s="83">
        <v>0</v>
      </c>
      <c r="H1854" s="83">
        <v>0</v>
      </c>
      <c r="I1854" s="83">
        <v>86.3</v>
      </c>
      <c r="J1854" s="83">
        <v>295.77960000000002</v>
      </c>
      <c r="K1854" s="83">
        <v>9.1</v>
      </c>
      <c r="L1854" s="83">
        <v>1222.94106233453</v>
      </c>
      <c r="M1854" s="83">
        <v>325.40272727272702</v>
      </c>
      <c r="N1854" s="83">
        <v>0</v>
      </c>
      <c r="O1854" s="83">
        <v>0</v>
      </c>
      <c r="P1854" s="83">
        <v>63.103936638152398</v>
      </c>
      <c r="Q1854" s="83">
        <v>0</v>
      </c>
      <c r="R1854" s="83">
        <v>0</v>
      </c>
      <c r="S1854" s="83">
        <v>0</v>
      </c>
      <c r="T1854" s="83">
        <v>281.27999999999997</v>
      </c>
      <c r="U1854" s="83">
        <v>7.2</v>
      </c>
      <c r="V1854" s="83">
        <v>89121.183250090602</v>
      </c>
      <c r="W1854" s="83">
        <v>41649.666239999999</v>
      </c>
      <c r="X1854" s="83">
        <v>18978293.329999998</v>
      </c>
      <c r="Y1854" s="83">
        <v>0</v>
      </c>
      <c r="Z1854" s="83">
        <v>0</v>
      </c>
      <c r="AA1854" s="83">
        <v>423195.78339591</v>
      </c>
      <c r="AB1854" s="83">
        <v>7400373.4669764703</v>
      </c>
      <c r="AC1854" s="83">
        <v>0</v>
      </c>
      <c r="AD1854" s="83">
        <v>0</v>
      </c>
      <c r="AE1854" s="83">
        <v>1336699.11518995</v>
      </c>
      <c r="AF1854" s="83">
        <v>0</v>
      </c>
      <c r="AG1854" s="83">
        <v>0</v>
      </c>
      <c r="AH1854" s="83">
        <v>0</v>
      </c>
      <c r="AI1854" s="83">
        <v>134044.71556235399</v>
      </c>
      <c r="AJ1854" s="83">
        <v>0</v>
      </c>
      <c r="AK1854" s="83">
        <v>1292874.2645850501</v>
      </c>
      <c r="AL1854" s="83">
        <v>0</v>
      </c>
      <c r="AM1854" s="83">
        <v>0</v>
      </c>
      <c r="AN1854" s="83">
        <v>29696251.525199801</v>
      </c>
      <c r="AO1854" s="83">
        <v>2.6500737385242701</v>
      </c>
      <c r="AP1854" s="83">
        <v>89.239335014234101</v>
      </c>
    </row>
    <row r="1855" spans="1:42" x14ac:dyDescent="0.2">
      <c r="A1855" s="83" t="s">
        <v>453</v>
      </c>
      <c r="B1855" s="83">
        <v>2046</v>
      </c>
      <c r="C1855" s="83" t="s">
        <v>454</v>
      </c>
      <c r="D1855" s="83" t="s">
        <v>297</v>
      </c>
      <c r="E1855" s="83">
        <v>0</v>
      </c>
      <c r="F1855" s="83">
        <v>0</v>
      </c>
      <c r="G1855" s="83">
        <v>0</v>
      </c>
      <c r="H1855" s="83">
        <v>0</v>
      </c>
      <c r="I1855" s="83">
        <v>54.7</v>
      </c>
      <c r="J1855" s="83">
        <v>533.62800000000004</v>
      </c>
      <c r="K1855" s="83">
        <v>9.1</v>
      </c>
      <c r="L1855" s="83">
        <v>1222.94106233453</v>
      </c>
      <c r="M1855" s="83">
        <v>335.51545454545499</v>
      </c>
      <c r="N1855" s="83">
        <v>0</v>
      </c>
      <c r="O1855" s="83">
        <v>0</v>
      </c>
      <c r="P1855" s="83">
        <v>112.136409699051</v>
      </c>
      <c r="Q1855" s="83">
        <v>0</v>
      </c>
      <c r="R1855" s="83">
        <v>0</v>
      </c>
      <c r="S1855" s="83">
        <v>0</v>
      </c>
      <c r="T1855" s="83">
        <v>281.27999999999997</v>
      </c>
      <c r="U1855" s="83">
        <v>7.2</v>
      </c>
      <c r="V1855" s="83">
        <v>177901.39669146299</v>
      </c>
      <c r="W1855" s="83">
        <v>41649.666239999999</v>
      </c>
      <c r="X1855" s="83">
        <v>18978293.329999998</v>
      </c>
      <c r="Y1855" s="83">
        <v>0</v>
      </c>
      <c r="Z1855" s="83">
        <v>0</v>
      </c>
      <c r="AA1855" s="83">
        <v>436347.68158779002</v>
      </c>
      <c r="AB1855" s="83">
        <v>7400373.4669764703</v>
      </c>
      <c r="AC1855" s="83">
        <v>0</v>
      </c>
      <c r="AD1855" s="83">
        <v>0</v>
      </c>
      <c r="AE1855" s="83">
        <v>1336699.11518995</v>
      </c>
      <c r="AF1855" s="83">
        <v>0</v>
      </c>
      <c r="AG1855" s="83">
        <v>0</v>
      </c>
      <c r="AH1855" s="83">
        <v>0</v>
      </c>
      <c r="AI1855" s="83">
        <v>84036.549403302502</v>
      </c>
      <c r="AJ1855" s="83">
        <v>0</v>
      </c>
      <c r="AK1855" s="83">
        <v>2310385.3530497798</v>
      </c>
      <c r="AL1855" s="83">
        <v>0</v>
      </c>
      <c r="AM1855" s="83">
        <v>0</v>
      </c>
      <c r="AN1855" s="83">
        <v>30765686.5591387</v>
      </c>
      <c r="AO1855" s="83">
        <v>2.6500737385242701</v>
      </c>
      <c r="AP1855" s="83">
        <v>86.137318386515304</v>
      </c>
    </row>
    <row r="1856" spans="1:42" x14ac:dyDescent="0.2">
      <c r="A1856" s="83" t="s">
        <v>453</v>
      </c>
      <c r="B1856" s="83">
        <v>2048</v>
      </c>
      <c r="C1856" s="83" t="s">
        <v>454</v>
      </c>
      <c r="D1856" s="83" t="s">
        <v>297</v>
      </c>
      <c r="E1856" s="83">
        <v>0</v>
      </c>
      <c r="F1856" s="83">
        <v>0</v>
      </c>
      <c r="G1856" s="83">
        <v>0</v>
      </c>
      <c r="H1856" s="83">
        <v>0</v>
      </c>
      <c r="I1856" s="83">
        <v>31.7</v>
      </c>
      <c r="J1856" s="83">
        <v>503.62799999999999</v>
      </c>
      <c r="K1856" s="83">
        <v>9.1</v>
      </c>
      <c r="L1856" s="83">
        <v>1222.94106233453</v>
      </c>
      <c r="M1856" s="83">
        <v>344.29909090909098</v>
      </c>
      <c r="N1856" s="83">
        <v>0</v>
      </c>
      <c r="O1856" s="83">
        <v>0</v>
      </c>
      <c r="P1856" s="83">
        <v>147.12358351163101</v>
      </c>
      <c r="Q1856" s="83">
        <v>0</v>
      </c>
      <c r="R1856" s="83">
        <v>0</v>
      </c>
      <c r="S1856" s="83">
        <v>0</v>
      </c>
      <c r="T1856" s="83">
        <v>281.27999999999997</v>
      </c>
      <c r="U1856" s="83">
        <v>7.2</v>
      </c>
      <c r="V1856" s="83">
        <v>106051.189191322</v>
      </c>
      <c r="W1856" s="83">
        <v>41649.666239999999</v>
      </c>
      <c r="X1856" s="83">
        <v>18978293.329999998</v>
      </c>
      <c r="Y1856" s="83">
        <v>0</v>
      </c>
      <c r="Z1856" s="83">
        <v>0</v>
      </c>
      <c r="AA1856" s="83">
        <v>447771.05810073001</v>
      </c>
      <c r="AB1856" s="83">
        <v>7400373.4669764703</v>
      </c>
      <c r="AC1856" s="83">
        <v>0</v>
      </c>
      <c r="AD1856" s="83">
        <v>0</v>
      </c>
      <c r="AE1856" s="83">
        <v>1336699.11518995</v>
      </c>
      <c r="AF1856" s="83">
        <v>0</v>
      </c>
      <c r="AG1856" s="83">
        <v>0</v>
      </c>
      <c r="AH1856" s="83">
        <v>0</v>
      </c>
      <c r="AI1856" s="83">
        <v>51825.360365263601</v>
      </c>
      <c r="AJ1856" s="83">
        <v>0</v>
      </c>
      <c r="AK1856" s="83">
        <v>2217206.8131224099</v>
      </c>
      <c r="AL1856" s="83">
        <v>0</v>
      </c>
      <c r="AM1856" s="83">
        <v>0</v>
      </c>
      <c r="AN1856" s="83">
        <v>30579869.999186099</v>
      </c>
      <c r="AO1856" s="83">
        <v>2.6500737385242701</v>
      </c>
      <c r="AP1856" s="83">
        <v>86.660726111484394</v>
      </c>
    </row>
    <row r="1857" spans="1:42" x14ac:dyDescent="0.2">
      <c r="A1857" s="83" t="s">
        <v>453</v>
      </c>
      <c r="B1857" s="83">
        <v>2050</v>
      </c>
      <c r="C1857" s="83" t="s">
        <v>454</v>
      </c>
      <c r="D1857" s="83" t="s">
        <v>297</v>
      </c>
      <c r="E1857" s="83">
        <v>0</v>
      </c>
      <c r="F1857" s="83">
        <v>0</v>
      </c>
      <c r="G1857" s="83">
        <v>0</v>
      </c>
      <c r="H1857" s="83">
        <v>0</v>
      </c>
      <c r="I1857" s="83">
        <v>34.6</v>
      </c>
      <c r="J1857" s="83">
        <v>591.52729606925095</v>
      </c>
      <c r="K1857" s="83">
        <v>9.1</v>
      </c>
      <c r="L1857" s="83">
        <v>1222.94106233453</v>
      </c>
      <c r="M1857" s="83">
        <v>352.87272727272699</v>
      </c>
      <c r="N1857" s="83">
        <v>0</v>
      </c>
      <c r="O1857" s="83">
        <v>0</v>
      </c>
      <c r="P1857" s="83">
        <v>192.21817927488601</v>
      </c>
      <c r="Q1857" s="83">
        <v>0</v>
      </c>
      <c r="R1857" s="83">
        <v>0</v>
      </c>
      <c r="S1857" s="83">
        <v>0</v>
      </c>
      <c r="T1857" s="83">
        <v>281.27999999999997</v>
      </c>
      <c r="U1857" s="83">
        <v>7.2</v>
      </c>
      <c r="V1857" s="83">
        <v>223677.34599893101</v>
      </c>
      <c r="W1857" s="83">
        <v>41649.666239999999</v>
      </c>
      <c r="X1857" s="83">
        <v>18978293.329999998</v>
      </c>
      <c r="Y1857" s="83">
        <v>0</v>
      </c>
      <c r="Z1857" s="83">
        <v>0</v>
      </c>
      <c r="AA1857" s="83">
        <v>458921.32345919998</v>
      </c>
      <c r="AB1857" s="83">
        <v>6797758.0996489497</v>
      </c>
      <c r="AC1857" s="83">
        <v>0</v>
      </c>
      <c r="AD1857" s="83">
        <v>0</v>
      </c>
      <c r="AE1857" s="83">
        <v>1336699.11518995</v>
      </c>
      <c r="AF1857" s="83">
        <v>0</v>
      </c>
      <c r="AG1857" s="83">
        <v>0</v>
      </c>
      <c r="AH1857" s="83">
        <v>0</v>
      </c>
      <c r="AI1857" s="83">
        <v>64809.539555800002</v>
      </c>
      <c r="AJ1857" s="83">
        <v>0</v>
      </c>
      <c r="AK1857" s="83">
        <v>2569303.5193661498</v>
      </c>
      <c r="AL1857" s="83">
        <v>0</v>
      </c>
      <c r="AM1857" s="83">
        <v>0</v>
      </c>
      <c r="AN1857" s="83">
        <v>30471111.939458899</v>
      </c>
      <c r="AO1857" s="83">
        <v>2.43427717548429</v>
      </c>
      <c r="AP1857" s="83">
        <v>79.888032321261903</v>
      </c>
    </row>
    <row r="1858" spans="1:42" x14ac:dyDescent="0.2">
      <c r="A1858" s="83" t="s">
        <v>455</v>
      </c>
      <c r="B1858" s="83">
        <v>2020</v>
      </c>
      <c r="C1858" s="83" t="s">
        <v>456</v>
      </c>
      <c r="D1858" s="83" t="s">
        <v>297</v>
      </c>
      <c r="E1858" s="83">
        <v>1251.3989999999999</v>
      </c>
      <c r="F1858" s="83">
        <v>486.4</v>
      </c>
      <c r="G1858" s="83">
        <v>0</v>
      </c>
      <c r="H1858" s="83">
        <v>0</v>
      </c>
      <c r="I1858" s="83">
        <v>0</v>
      </c>
      <c r="J1858" s="83">
        <v>232.19060301462699</v>
      </c>
      <c r="K1858" s="83">
        <v>205</v>
      </c>
      <c r="L1858" s="83">
        <v>1258</v>
      </c>
      <c r="M1858" s="83">
        <v>108.963636363636</v>
      </c>
      <c r="N1858" s="83">
        <v>0</v>
      </c>
      <c r="O1858" s="83">
        <v>0</v>
      </c>
      <c r="P1858" s="83">
        <v>5.5072034321062198</v>
      </c>
      <c r="Q1858" s="83">
        <v>0</v>
      </c>
      <c r="R1858" s="83">
        <v>0</v>
      </c>
      <c r="S1858" s="83">
        <v>0</v>
      </c>
      <c r="T1858" s="83">
        <v>492.98599999999999</v>
      </c>
      <c r="U1858" s="83">
        <v>400.2</v>
      </c>
      <c r="V1858" s="83">
        <v>20106.184629916599</v>
      </c>
      <c r="W1858" s="83">
        <v>106183.76448</v>
      </c>
      <c r="X1858" s="83">
        <v>0</v>
      </c>
      <c r="Y1858" s="83">
        <v>0</v>
      </c>
      <c r="Z1858" s="83">
        <v>0</v>
      </c>
      <c r="AA1858" s="83">
        <v>147984.423847</v>
      </c>
      <c r="AB1858" s="83">
        <v>47804</v>
      </c>
      <c r="AC1858" s="83">
        <v>0</v>
      </c>
      <c r="AD1858" s="83">
        <v>0</v>
      </c>
      <c r="AE1858" s="83">
        <v>1425024.14026956</v>
      </c>
      <c r="AF1858" s="83">
        <v>9995492.4487056006</v>
      </c>
      <c r="AG1858" s="83">
        <v>0</v>
      </c>
      <c r="AH1858" s="83">
        <v>0</v>
      </c>
      <c r="AI1858" s="83">
        <v>0</v>
      </c>
      <c r="AJ1858" s="83">
        <v>0</v>
      </c>
      <c r="AK1858" s="83">
        <v>691360.34582557296</v>
      </c>
      <c r="AL1858" s="83">
        <v>0</v>
      </c>
      <c r="AM1858" s="83">
        <v>0</v>
      </c>
      <c r="AN1858" s="83">
        <v>12433955.307757599</v>
      </c>
      <c r="AO1858" s="83">
        <v>1.9877032400000001E-2</v>
      </c>
      <c r="AP1858" s="83">
        <v>1.5986089629579501</v>
      </c>
    </row>
    <row r="1859" spans="1:42" x14ac:dyDescent="0.2">
      <c r="A1859" s="83" t="s">
        <v>455</v>
      </c>
      <c r="B1859" s="83">
        <v>2022</v>
      </c>
      <c r="C1859" s="83" t="s">
        <v>456</v>
      </c>
      <c r="D1859" s="83" t="s">
        <v>297</v>
      </c>
      <c r="E1859" s="83">
        <v>1251.3989999999999</v>
      </c>
      <c r="F1859" s="83">
        <v>438.5</v>
      </c>
      <c r="G1859" s="83">
        <v>0</v>
      </c>
      <c r="H1859" s="83">
        <v>0</v>
      </c>
      <c r="I1859" s="83">
        <v>0</v>
      </c>
      <c r="J1859" s="83">
        <v>568.18190863754296</v>
      </c>
      <c r="K1859" s="83">
        <v>205</v>
      </c>
      <c r="L1859" s="83">
        <v>1258</v>
      </c>
      <c r="M1859" s="83">
        <v>117.797272727273</v>
      </c>
      <c r="N1859" s="83">
        <v>0</v>
      </c>
      <c r="O1859" s="83">
        <v>0</v>
      </c>
      <c r="P1859" s="83">
        <v>5.5072034321062198</v>
      </c>
      <c r="Q1859" s="83">
        <v>0</v>
      </c>
      <c r="R1859" s="83">
        <v>0</v>
      </c>
      <c r="S1859" s="83">
        <v>0</v>
      </c>
      <c r="T1859" s="83">
        <v>492.98599999999999</v>
      </c>
      <c r="U1859" s="83">
        <v>400.2</v>
      </c>
      <c r="V1859" s="83">
        <v>5099.4894021508999</v>
      </c>
      <c r="W1859" s="83">
        <v>106183.76448</v>
      </c>
      <c r="X1859" s="83">
        <v>0</v>
      </c>
      <c r="Y1859" s="83">
        <v>0</v>
      </c>
      <c r="Z1859" s="83">
        <v>0</v>
      </c>
      <c r="AA1859" s="83">
        <v>159981.45910914999</v>
      </c>
      <c r="AB1859" s="83">
        <v>481992</v>
      </c>
      <c r="AC1859" s="83">
        <v>0</v>
      </c>
      <c r="AD1859" s="83">
        <v>0</v>
      </c>
      <c r="AE1859" s="83">
        <v>1425024.14026956</v>
      </c>
      <c r="AF1859" s="83">
        <v>9995492.4487056006</v>
      </c>
      <c r="AG1859" s="83">
        <v>0</v>
      </c>
      <c r="AH1859" s="83">
        <v>0</v>
      </c>
      <c r="AI1859" s="83">
        <v>0</v>
      </c>
      <c r="AJ1859" s="83">
        <v>0</v>
      </c>
      <c r="AK1859" s="83">
        <v>2088160.1275951499</v>
      </c>
      <c r="AL1859" s="83">
        <v>0</v>
      </c>
      <c r="AM1859" s="83">
        <v>0</v>
      </c>
      <c r="AN1859" s="83">
        <v>14261933.4295616</v>
      </c>
      <c r="AO1859" s="83">
        <v>0.20280043679999901</v>
      </c>
      <c r="AP1859" s="83">
        <v>14.219701543385501</v>
      </c>
    </row>
    <row r="1860" spans="1:42" x14ac:dyDescent="0.2">
      <c r="A1860" s="83" t="s">
        <v>455</v>
      </c>
      <c r="B1860" s="83">
        <v>2024</v>
      </c>
      <c r="C1860" s="83" t="s">
        <v>456</v>
      </c>
      <c r="D1860" s="83" t="s">
        <v>297</v>
      </c>
      <c r="E1860" s="83">
        <v>1251.3989999999999</v>
      </c>
      <c r="F1860" s="83">
        <v>0</v>
      </c>
      <c r="G1860" s="83">
        <v>0</v>
      </c>
      <c r="H1860" s="83">
        <v>0</v>
      </c>
      <c r="I1860" s="83">
        <v>0</v>
      </c>
      <c r="J1860" s="83">
        <v>698.533938341507</v>
      </c>
      <c r="K1860" s="83">
        <v>205</v>
      </c>
      <c r="L1860" s="83">
        <v>1258</v>
      </c>
      <c r="M1860" s="83">
        <v>127.458181818182</v>
      </c>
      <c r="N1860" s="83">
        <v>0</v>
      </c>
      <c r="O1860" s="83">
        <v>0</v>
      </c>
      <c r="P1860" s="83">
        <v>5.5072034321062198</v>
      </c>
      <c r="Q1860" s="83">
        <v>0</v>
      </c>
      <c r="R1860" s="83">
        <v>0</v>
      </c>
      <c r="S1860" s="83">
        <v>0</v>
      </c>
      <c r="T1860" s="83">
        <v>492.98599999999999</v>
      </c>
      <c r="U1860" s="83">
        <v>400.2</v>
      </c>
      <c r="V1860" s="83">
        <v>7594.1787373641</v>
      </c>
      <c r="W1860" s="83">
        <v>106183.76448</v>
      </c>
      <c r="X1860" s="83">
        <v>0</v>
      </c>
      <c r="Y1860" s="83">
        <v>0</v>
      </c>
      <c r="Z1860" s="83">
        <v>0</v>
      </c>
      <c r="AA1860" s="83">
        <v>173102.02036580001</v>
      </c>
      <c r="AB1860" s="83">
        <v>481268.76975659601</v>
      </c>
      <c r="AC1860" s="83">
        <v>0</v>
      </c>
      <c r="AD1860" s="83">
        <v>0</v>
      </c>
      <c r="AE1860" s="83">
        <v>1425024.14026956</v>
      </c>
      <c r="AF1860" s="83">
        <v>9995492.4487056006</v>
      </c>
      <c r="AG1860" s="83">
        <v>0</v>
      </c>
      <c r="AH1860" s="83">
        <v>0</v>
      </c>
      <c r="AI1860" s="83">
        <v>0</v>
      </c>
      <c r="AJ1860" s="83">
        <v>0</v>
      </c>
      <c r="AK1860" s="83">
        <v>2629496.8049706002</v>
      </c>
      <c r="AL1860" s="83">
        <v>0</v>
      </c>
      <c r="AM1860" s="83">
        <v>0</v>
      </c>
      <c r="AN1860" s="83">
        <v>14818162.127285499</v>
      </c>
      <c r="AO1860" s="83">
        <v>0.20249573989845299</v>
      </c>
      <c r="AP1860" s="83">
        <v>13.6653748392715</v>
      </c>
    </row>
    <row r="1861" spans="1:42" x14ac:dyDescent="0.2">
      <c r="A1861" s="83" t="s">
        <v>455</v>
      </c>
      <c r="B1861" s="83">
        <v>2026</v>
      </c>
      <c r="C1861" s="83" t="s">
        <v>456</v>
      </c>
      <c r="D1861" s="83" t="s">
        <v>297</v>
      </c>
      <c r="E1861" s="83">
        <v>1251.3989999999999</v>
      </c>
      <c r="F1861" s="83">
        <v>0</v>
      </c>
      <c r="G1861" s="83">
        <v>0</v>
      </c>
      <c r="H1861" s="83">
        <v>0</v>
      </c>
      <c r="I1861" s="83">
        <v>0</v>
      </c>
      <c r="J1861" s="83">
        <v>698.533938341507</v>
      </c>
      <c r="K1861" s="83">
        <v>205</v>
      </c>
      <c r="L1861" s="83">
        <v>1258</v>
      </c>
      <c r="M1861" s="83">
        <v>140.85363636363499</v>
      </c>
      <c r="N1861" s="83">
        <v>0</v>
      </c>
      <c r="O1861" s="83">
        <v>0</v>
      </c>
      <c r="P1861" s="83">
        <v>5.5072034321062198</v>
      </c>
      <c r="Q1861" s="83">
        <v>0</v>
      </c>
      <c r="R1861" s="83">
        <v>0</v>
      </c>
      <c r="S1861" s="83">
        <v>0</v>
      </c>
      <c r="T1861" s="83">
        <v>492.98599999999999</v>
      </c>
      <c r="U1861" s="83">
        <v>0</v>
      </c>
      <c r="V1861" s="83">
        <v>0</v>
      </c>
      <c r="W1861" s="83">
        <v>106183.76448</v>
      </c>
      <c r="X1861" s="83">
        <v>0</v>
      </c>
      <c r="Y1861" s="83">
        <v>0</v>
      </c>
      <c r="Z1861" s="83">
        <v>0</v>
      </c>
      <c r="AA1861" s="83">
        <v>191294.49896905001</v>
      </c>
      <c r="AB1861" s="83">
        <v>350030.186303403</v>
      </c>
      <c r="AC1861" s="83">
        <v>0</v>
      </c>
      <c r="AD1861" s="83">
        <v>0</v>
      </c>
      <c r="AE1861" s="83">
        <v>1425024.14026956</v>
      </c>
      <c r="AF1861" s="83">
        <v>9995492.4487056006</v>
      </c>
      <c r="AG1861" s="83">
        <v>0</v>
      </c>
      <c r="AH1861" s="83">
        <v>0</v>
      </c>
      <c r="AI1861" s="83">
        <v>0</v>
      </c>
      <c r="AJ1861" s="83">
        <v>0</v>
      </c>
      <c r="AK1861" s="83">
        <v>2640236.5197032099</v>
      </c>
      <c r="AL1861" s="83">
        <v>0</v>
      </c>
      <c r="AM1861" s="83">
        <v>0</v>
      </c>
      <c r="AN1861" s="83">
        <v>14708261.5584308</v>
      </c>
      <c r="AO1861" s="83">
        <v>0.14720492468962301</v>
      </c>
      <c r="AP1861" s="83">
        <v>10.008315673802</v>
      </c>
    </row>
    <row r="1862" spans="1:42" x14ac:dyDescent="0.2">
      <c r="A1862" s="83" t="s">
        <v>455</v>
      </c>
      <c r="B1862" s="83">
        <v>2028</v>
      </c>
      <c r="C1862" s="83" t="s">
        <v>456</v>
      </c>
      <c r="D1862" s="83" t="s">
        <v>297</v>
      </c>
      <c r="E1862" s="83">
        <v>1251.3989999999999</v>
      </c>
      <c r="F1862" s="83">
        <v>0</v>
      </c>
      <c r="G1862" s="83">
        <v>0</v>
      </c>
      <c r="H1862" s="83">
        <v>0</v>
      </c>
      <c r="I1862" s="83">
        <v>0</v>
      </c>
      <c r="J1862" s="83">
        <v>698.533938341507</v>
      </c>
      <c r="K1862" s="83">
        <v>205</v>
      </c>
      <c r="L1862" s="83">
        <v>1258</v>
      </c>
      <c r="M1862" s="83">
        <v>160.30454545454501</v>
      </c>
      <c r="N1862" s="83">
        <v>0</v>
      </c>
      <c r="O1862" s="83">
        <v>0</v>
      </c>
      <c r="P1862" s="83">
        <v>5.5072034321062198</v>
      </c>
      <c r="Q1862" s="83">
        <v>0</v>
      </c>
      <c r="R1862" s="83">
        <v>0</v>
      </c>
      <c r="S1862" s="83">
        <v>0</v>
      </c>
      <c r="T1862" s="83">
        <v>492.98599999999999</v>
      </c>
      <c r="U1862" s="83">
        <v>0</v>
      </c>
      <c r="V1862" s="83">
        <v>0</v>
      </c>
      <c r="W1862" s="83">
        <v>106183.76448</v>
      </c>
      <c r="X1862" s="83">
        <v>0</v>
      </c>
      <c r="Y1862" s="83">
        <v>0</v>
      </c>
      <c r="Z1862" s="83">
        <v>0</v>
      </c>
      <c r="AA1862" s="83">
        <v>217710.94092324999</v>
      </c>
      <c r="AB1862" s="83">
        <v>301264</v>
      </c>
      <c r="AC1862" s="83">
        <v>0</v>
      </c>
      <c r="AD1862" s="83">
        <v>0</v>
      </c>
      <c r="AE1862" s="83">
        <v>1425024.14026956</v>
      </c>
      <c r="AF1862" s="83">
        <v>9995492.4487056006</v>
      </c>
      <c r="AG1862" s="83">
        <v>0</v>
      </c>
      <c r="AH1862" s="83">
        <v>0</v>
      </c>
      <c r="AI1862" s="83">
        <v>0</v>
      </c>
      <c r="AJ1862" s="83">
        <v>0</v>
      </c>
      <c r="AK1862" s="83">
        <v>2626599.2306955601</v>
      </c>
      <c r="AL1862" s="83">
        <v>0</v>
      </c>
      <c r="AM1862" s="83">
        <v>0</v>
      </c>
      <c r="AN1862" s="83">
        <v>14672274.525073901</v>
      </c>
      <c r="AO1862" s="83">
        <v>0.1266597304</v>
      </c>
      <c r="AP1862" s="83">
        <v>8.6325900039252002</v>
      </c>
    </row>
    <row r="1863" spans="1:42" x14ac:dyDescent="0.2">
      <c r="A1863" s="83" t="s">
        <v>455</v>
      </c>
      <c r="B1863" s="83">
        <v>2030</v>
      </c>
      <c r="C1863" s="83" t="s">
        <v>456</v>
      </c>
      <c r="D1863" s="83" t="s">
        <v>297</v>
      </c>
      <c r="E1863" s="83">
        <v>1251.3989999999999</v>
      </c>
      <c r="F1863" s="83">
        <v>0</v>
      </c>
      <c r="G1863" s="83">
        <v>0</v>
      </c>
      <c r="H1863" s="83">
        <v>0</v>
      </c>
      <c r="I1863" s="83">
        <v>0</v>
      </c>
      <c r="J1863" s="83">
        <v>698.533938341507</v>
      </c>
      <c r="K1863" s="83">
        <v>205</v>
      </c>
      <c r="L1863" s="83">
        <v>1258</v>
      </c>
      <c r="M1863" s="83">
        <v>189.44727272727201</v>
      </c>
      <c r="N1863" s="83">
        <v>0</v>
      </c>
      <c r="O1863" s="83">
        <v>0</v>
      </c>
      <c r="P1863" s="83">
        <v>6.2307204377554397</v>
      </c>
      <c r="Q1863" s="83">
        <v>0</v>
      </c>
      <c r="R1863" s="83">
        <v>0</v>
      </c>
      <c r="S1863" s="83">
        <v>0</v>
      </c>
      <c r="T1863" s="83">
        <v>492.98599999999999</v>
      </c>
      <c r="U1863" s="83">
        <v>0</v>
      </c>
      <c r="V1863" s="83">
        <v>454.726527147799</v>
      </c>
      <c r="W1863" s="83">
        <v>106183.76448</v>
      </c>
      <c r="X1863" s="83">
        <v>0</v>
      </c>
      <c r="Y1863" s="83">
        <v>0</v>
      </c>
      <c r="Z1863" s="83">
        <v>0</v>
      </c>
      <c r="AA1863" s="83">
        <v>257289.9220284</v>
      </c>
      <c r="AB1863" s="83">
        <v>376961.230349219</v>
      </c>
      <c r="AC1863" s="83">
        <v>0</v>
      </c>
      <c r="AD1863" s="83">
        <v>0</v>
      </c>
      <c r="AE1863" s="83">
        <v>1425024.14026956</v>
      </c>
      <c r="AF1863" s="83">
        <v>9995492.4487056006</v>
      </c>
      <c r="AG1863" s="83">
        <v>0</v>
      </c>
      <c r="AH1863" s="83">
        <v>0</v>
      </c>
      <c r="AI1863" s="83">
        <v>0</v>
      </c>
      <c r="AJ1863" s="83">
        <v>0</v>
      </c>
      <c r="AK1863" s="83">
        <v>2612789.1969496999</v>
      </c>
      <c r="AL1863" s="83">
        <v>0</v>
      </c>
      <c r="AM1863" s="83">
        <v>0</v>
      </c>
      <c r="AN1863" s="83">
        <v>14774195.429309599</v>
      </c>
      <c r="AO1863" s="83">
        <v>0.15855097354612599</v>
      </c>
      <c r="AP1863" s="83">
        <v>10.731614747127701</v>
      </c>
    </row>
    <row r="1864" spans="1:42" x14ac:dyDescent="0.2">
      <c r="A1864" s="83" t="s">
        <v>455</v>
      </c>
      <c r="B1864" s="83">
        <v>2032</v>
      </c>
      <c r="C1864" s="83" t="s">
        <v>456</v>
      </c>
      <c r="D1864" s="83" t="s">
        <v>297</v>
      </c>
      <c r="E1864" s="83">
        <v>1251.3989999999999</v>
      </c>
      <c r="F1864" s="83">
        <v>0</v>
      </c>
      <c r="G1864" s="83">
        <v>0</v>
      </c>
      <c r="H1864" s="83">
        <v>0</v>
      </c>
      <c r="I1864" s="83">
        <v>0</v>
      </c>
      <c r="J1864" s="83">
        <v>698.533938341507</v>
      </c>
      <c r="K1864" s="83">
        <v>205</v>
      </c>
      <c r="L1864" s="83">
        <v>1258</v>
      </c>
      <c r="M1864" s="83">
        <v>217.66454545454499</v>
      </c>
      <c r="N1864" s="83">
        <v>0</v>
      </c>
      <c r="O1864" s="83">
        <v>0</v>
      </c>
      <c r="P1864" s="83">
        <v>57.1144463427906</v>
      </c>
      <c r="Q1864" s="83">
        <v>0</v>
      </c>
      <c r="R1864" s="83">
        <v>0</v>
      </c>
      <c r="S1864" s="83">
        <v>0</v>
      </c>
      <c r="T1864" s="83">
        <v>492.98599999999999</v>
      </c>
      <c r="U1864" s="83">
        <v>0</v>
      </c>
      <c r="V1864" s="83">
        <v>6040.66936693765</v>
      </c>
      <c r="W1864" s="83">
        <v>106183.76448</v>
      </c>
      <c r="X1864" s="83">
        <v>0</v>
      </c>
      <c r="Y1864" s="83">
        <v>0</v>
      </c>
      <c r="Z1864" s="83">
        <v>0</v>
      </c>
      <c r="AA1864" s="83">
        <v>295612.03559245</v>
      </c>
      <c r="AB1864" s="83">
        <v>308409.33338056499</v>
      </c>
      <c r="AC1864" s="83">
        <v>0</v>
      </c>
      <c r="AD1864" s="83">
        <v>0</v>
      </c>
      <c r="AE1864" s="83">
        <v>1425024.14026956</v>
      </c>
      <c r="AF1864" s="83">
        <v>9995492.4487056006</v>
      </c>
      <c r="AG1864" s="83">
        <v>0</v>
      </c>
      <c r="AH1864" s="83">
        <v>0</v>
      </c>
      <c r="AI1864" s="83">
        <v>0</v>
      </c>
      <c r="AJ1864" s="83">
        <v>0</v>
      </c>
      <c r="AK1864" s="83">
        <v>2599669.16499364</v>
      </c>
      <c r="AL1864" s="83">
        <v>0</v>
      </c>
      <c r="AM1864" s="83">
        <v>0</v>
      </c>
      <c r="AN1864" s="83">
        <v>14736431.5567887</v>
      </c>
      <c r="AO1864" s="83">
        <v>0.129670059353232</v>
      </c>
      <c r="AP1864" s="83">
        <v>8.7992848779931201</v>
      </c>
    </row>
    <row r="1865" spans="1:42" x14ac:dyDescent="0.2">
      <c r="A1865" s="83" t="s">
        <v>455</v>
      </c>
      <c r="B1865" s="83">
        <v>2034</v>
      </c>
      <c r="C1865" s="83" t="s">
        <v>456</v>
      </c>
      <c r="D1865" s="83" t="s">
        <v>297</v>
      </c>
      <c r="E1865" s="83">
        <v>1251.3989999999999</v>
      </c>
      <c r="F1865" s="83">
        <v>0</v>
      </c>
      <c r="G1865" s="83">
        <v>0</v>
      </c>
      <c r="H1865" s="83">
        <v>0</v>
      </c>
      <c r="I1865" s="83">
        <v>0</v>
      </c>
      <c r="J1865" s="83">
        <v>698.533938341507</v>
      </c>
      <c r="K1865" s="83">
        <v>205</v>
      </c>
      <c r="L1865" s="83">
        <v>1258</v>
      </c>
      <c r="M1865" s="83">
        <v>243.34636363636301</v>
      </c>
      <c r="N1865" s="83">
        <v>0</v>
      </c>
      <c r="O1865" s="83">
        <v>0</v>
      </c>
      <c r="P1865" s="83">
        <v>757.25829915111103</v>
      </c>
      <c r="Q1865" s="83">
        <v>0</v>
      </c>
      <c r="R1865" s="83">
        <v>0</v>
      </c>
      <c r="S1865" s="83">
        <v>0</v>
      </c>
      <c r="T1865" s="83">
        <v>492.98599999999999</v>
      </c>
      <c r="U1865" s="83">
        <v>0</v>
      </c>
      <c r="V1865" s="83">
        <v>24227.935800032301</v>
      </c>
      <c r="W1865" s="83">
        <v>106183.76448</v>
      </c>
      <c r="X1865" s="83">
        <v>0</v>
      </c>
      <c r="Y1865" s="83">
        <v>0</v>
      </c>
      <c r="Z1865" s="83">
        <v>0</v>
      </c>
      <c r="AA1865" s="83">
        <v>330490.72717994999</v>
      </c>
      <c r="AB1865" s="83">
        <v>301264</v>
      </c>
      <c r="AC1865" s="83">
        <v>0</v>
      </c>
      <c r="AD1865" s="83">
        <v>0</v>
      </c>
      <c r="AE1865" s="83">
        <v>1425024.14026956</v>
      </c>
      <c r="AF1865" s="83">
        <v>9995492.4487056006</v>
      </c>
      <c r="AG1865" s="83">
        <v>0</v>
      </c>
      <c r="AH1865" s="83">
        <v>0</v>
      </c>
      <c r="AI1865" s="83">
        <v>0</v>
      </c>
      <c r="AJ1865" s="83">
        <v>0</v>
      </c>
      <c r="AK1865" s="83">
        <v>2586053.8713925602</v>
      </c>
      <c r="AL1865" s="83">
        <v>0</v>
      </c>
      <c r="AM1865" s="83">
        <v>0</v>
      </c>
      <c r="AN1865" s="83">
        <v>14768736.8878277</v>
      </c>
      <c r="AO1865" s="83">
        <v>0.1266597304</v>
      </c>
      <c r="AP1865" s="83">
        <v>8.5762060331911005</v>
      </c>
    </row>
    <row r="1866" spans="1:42" x14ac:dyDescent="0.2">
      <c r="A1866" s="83" t="s">
        <v>455</v>
      </c>
      <c r="B1866" s="83">
        <v>2036</v>
      </c>
      <c r="C1866" s="83" t="s">
        <v>456</v>
      </c>
      <c r="D1866" s="83" t="s">
        <v>297</v>
      </c>
      <c r="E1866" s="83">
        <v>1251.3989999999999</v>
      </c>
      <c r="F1866" s="83">
        <v>0</v>
      </c>
      <c r="G1866" s="83">
        <v>0</v>
      </c>
      <c r="H1866" s="83">
        <v>0</v>
      </c>
      <c r="I1866" s="83">
        <v>1151.04738461538</v>
      </c>
      <c r="J1866" s="83">
        <v>698.533938341507</v>
      </c>
      <c r="K1866" s="83">
        <v>175</v>
      </c>
      <c r="L1866" s="83">
        <v>1258</v>
      </c>
      <c r="M1866" s="83">
        <v>269.30454545454501</v>
      </c>
      <c r="N1866" s="83">
        <v>0</v>
      </c>
      <c r="O1866" s="83">
        <v>0</v>
      </c>
      <c r="P1866" s="83">
        <v>821.704014424604</v>
      </c>
      <c r="Q1866" s="83">
        <v>0</v>
      </c>
      <c r="R1866" s="83">
        <v>0</v>
      </c>
      <c r="S1866" s="83">
        <v>0</v>
      </c>
      <c r="T1866" s="83">
        <v>492.98599999999999</v>
      </c>
      <c r="U1866" s="83">
        <v>0</v>
      </c>
      <c r="V1866" s="83">
        <v>313843.46433202899</v>
      </c>
      <c r="W1866" s="83">
        <v>106183.76448</v>
      </c>
      <c r="X1866" s="83">
        <v>0</v>
      </c>
      <c r="Y1866" s="83">
        <v>0</v>
      </c>
      <c r="Z1866" s="83">
        <v>0</v>
      </c>
      <c r="AA1866" s="83">
        <v>365744.75052825001</v>
      </c>
      <c r="AB1866" s="83">
        <v>282853.33169844397</v>
      </c>
      <c r="AC1866" s="83">
        <v>0</v>
      </c>
      <c r="AD1866" s="83">
        <v>0</v>
      </c>
      <c r="AE1866" s="83">
        <v>1425024.14026956</v>
      </c>
      <c r="AF1866" s="83">
        <v>9995492.4487056006</v>
      </c>
      <c r="AG1866" s="83">
        <v>0</v>
      </c>
      <c r="AH1866" s="83">
        <v>0</v>
      </c>
      <c r="AI1866" s="83">
        <v>2393609.5994080701</v>
      </c>
      <c r="AJ1866" s="83">
        <v>0</v>
      </c>
      <c r="AK1866" s="83">
        <v>2572495.03427319</v>
      </c>
      <c r="AL1866" s="83">
        <v>0</v>
      </c>
      <c r="AM1866" s="83">
        <v>0</v>
      </c>
      <c r="AN1866" s="83">
        <v>17455246.533695102</v>
      </c>
      <c r="AO1866" s="83">
        <v>0.119091104661231</v>
      </c>
      <c r="AP1866" s="83">
        <v>6.8226538325506096</v>
      </c>
    </row>
    <row r="1867" spans="1:42" x14ac:dyDescent="0.2">
      <c r="A1867" s="83" t="s">
        <v>455</v>
      </c>
      <c r="B1867" s="83">
        <v>2038</v>
      </c>
      <c r="C1867" s="83" t="s">
        <v>456</v>
      </c>
      <c r="D1867" s="83" t="s">
        <v>297</v>
      </c>
      <c r="E1867" s="83">
        <v>1251.3989999999999</v>
      </c>
      <c r="F1867" s="83">
        <v>0</v>
      </c>
      <c r="G1867" s="83">
        <v>0</v>
      </c>
      <c r="H1867" s="83">
        <v>0</v>
      </c>
      <c r="I1867" s="83">
        <v>1151.04738461538</v>
      </c>
      <c r="J1867" s="83">
        <v>698.533938341507</v>
      </c>
      <c r="K1867" s="83">
        <v>105.9</v>
      </c>
      <c r="L1867" s="83">
        <v>1258</v>
      </c>
      <c r="M1867" s="83">
        <v>289.62272727272699</v>
      </c>
      <c r="N1867" s="83">
        <v>0</v>
      </c>
      <c r="O1867" s="83">
        <v>0</v>
      </c>
      <c r="P1867" s="83">
        <v>832.54466276375501</v>
      </c>
      <c r="Q1867" s="83">
        <v>0</v>
      </c>
      <c r="R1867" s="83">
        <v>0</v>
      </c>
      <c r="S1867" s="83">
        <v>0</v>
      </c>
      <c r="T1867" s="83">
        <v>492.98599999999999</v>
      </c>
      <c r="U1867" s="83">
        <v>0</v>
      </c>
      <c r="V1867" s="83">
        <v>29436.079035925501</v>
      </c>
      <c r="W1867" s="83">
        <v>106183.76448</v>
      </c>
      <c r="X1867" s="83">
        <v>0</v>
      </c>
      <c r="Y1867" s="83">
        <v>0</v>
      </c>
      <c r="Z1867" s="83">
        <v>0</v>
      </c>
      <c r="AA1867" s="83">
        <v>393339.04281075002</v>
      </c>
      <c r="AB1867" s="83">
        <v>275500</v>
      </c>
      <c r="AC1867" s="83">
        <v>0</v>
      </c>
      <c r="AD1867" s="83">
        <v>0</v>
      </c>
      <c r="AE1867" s="83">
        <v>1425024.14026956</v>
      </c>
      <c r="AF1867" s="83">
        <v>9995492.4487056006</v>
      </c>
      <c r="AG1867" s="83">
        <v>0</v>
      </c>
      <c r="AH1867" s="83">
        <v>0</v>
      </c>
      <c r="AI1867" s="83">
        <v>2378617.4684505099</v>
      </c>
      <c r="AJ1867" s="83">
        <v>0</v>
      </c>
      <c r="AK1867" s="83">
        <v>2598491.2837662799</v>
      </c>
      <c r="AL1867" s="83">
        <v>0</v>
      </c>
      <c r="AM1867" s="83">
        <v>0</v>
      </c>
      <c r="AN1867" s="83">
        <v>17202084.227518599</v>
      </c>
      <c r="AO1867" s="83">
        <v>0.11606814999999999</v>
      </c>
      <c r="AP1867" s="83">
        <v>6.74733064115118</v>
      </c>
    </row>
    <row r="1868" spans="1:42" x14ac:dyDescent="0.2">
      <c r="A1868" s="83" t="s">
        <v>455</v>
      </c>
      <c r="B1868" s="83">
        <v>2040</v>
      </c>
      <c r="C1868" s="83" t="s">
        <v>456</v>
      </c>
      <c r="D1868" s="83" t="s">
        <v>297</v>
      </c>
      <c r="E1868" s="83">
        <v>1251.3989999999999</v>
      </c>
      <c r="F1868" s="83">
        <v>0</v>
      </c>
      <c r="G1868" s="83">
        <v>0</v>
      </c>
      <c r="H1868" s="83">
        <v>0</v>
      </c>
      <c r="I1868" s="83">
        <v>1151.04738461538</v>
      </c>
      <c r="J1868" s="83">
        <v>698.533938341507</v>
      </c>
      <c r="K1868" s="83">
        <v>93.9</v>
      </c>
      <c r="L1868" s="83">
        <v>1258</v>
      </c>
      <c r="M1868" s="83">
        <v>305.738181818182</v>
      </c>
      <c r="N1868" s="83">
        <v>0</v>
      </c>
      <c r="O1868" s="83">
        <v>0</v>
      </c>
      <c r="P1868" s="83">
        <v>1458.3891980071101</v>
      </c>
      <c r="Q1868" s="83">
        <v>0</v>
      </c>
      <c r="R1868" s="83">
        <v>0</v>
      </c>
      <c r="S1868" s="83">
        <v>0</v>
      </c>
      <c r="T1868" s="83">
        <v>492.98599999999999</v>
      </c>
      <c r="U1868" s="83">
        <v>0</v>
      </c>
      <c r="V1868" s="83">
        <v>218108.63824745399</v>
      </c>
      <c r="W1868" s="83">
        <v>51261.127679999998</v>
      </c>
      <c r="X1868" s="83">
        <v>0</v>
      </c>
      <c r="Y1868" s="83">
        <v>0</v>
      </c>
      <c r="Z1868" s="83">
        <v>0</v>
      </c>
      <c r="AA1868" s="83">
        <v>415225.57611239998</v>
      </c>
      <c r="AB1868" s="83">
        <v>22040</v>
      </c>
      <c r="AC1868" s="83">
        <v>0</v>
      </c>
      <c r="AD1868" s="83">
        <v>0</v>
      </c>
      <c r="AE1868" s="83">
        <v>1425024.14026956</v>
      </c>
      <c r="AF1868" s="83">
        <v>9995492.4487056006</v>
      </c>
      <c r="AG1868" s="83">
        <v>0</v>
      </c>
      <c r="AH1868" s="83">
        <v>0</v>
      </c>
      <c r="AI1868" s="83">
        <v>2345567.7125501302</v>
      </c>
      <c r="AJ1868" s="83">
        <v>0</v>
      </c>
      <c r="AK1868" s="83">
        <v>2584474.3772446001</v>
      </c>
      <c r="AL1868" s="83">
        <v>0</v>
      </c>
      <c r="AM1868" s="83">
        <v>0</v>
      </c>
      <c r="AN1868" s="83">
        <v>17057194.020809699</v>
      </c>
      <c r="AO1868" s="83">
        <v>9.2854519999999996E-3</v>
      </c>
      <c r="AP1868" s="83">
        <v>0.54437159996373097</v>
      </c>
    </row>
    <row r="1869" spans="1:42" x14ac:dyDescent="0.2">
      <c r="A1869" s="83" t="s">
        <v>455</v>
      </c>
      <c r="B1869" s="83">
        <v>2042</v>
      </c>
      <c r="C1869" s="83" t="s">
        <v>456</v>
      </c>
      <c r="D1869" s="83" t="s">
        <v>297</v>
      </c>
      <c r="E1869" s="83">
        <v>1251.3989999999999</v>
      </c>
      <c r="F1869" s="83">
        <v>0</v>
      </c>
      <c r="G1869" s="83">
        <v>0</v>
      </c>
      <c r="H1869" s="83">
        <v>0</v>
      </c>
      <c r="I1869" s="83">
        <v>1151.04738461538</v>
      </c>
      <c r="J1869" s="83">
        <v>621.22950000000003</v>
      </c>
      <c r="K1869" s="83">
        <v>91.5</v>
      </c>
      <c r="L1869" s="83">
        <v>1258</v>
      </c>
      <c r="M1869" s="83">
        <v>318.52636363636401</v>
      </c>
      <c r="N1869" s="83">
        <v>0</v>
      </c>
      <c r="O1869" s="83">
        <v>0</v>
      </c>
      <c r="P1869" s="83">
        <v>1471.3461202492001</v>
      </c>
      <c r="Q1869" s="83">
        <v>0</v>
      </c>
      <c r="R1869" s="83">
        <v>0</v>
      </c>
      <c r="S1869" s="83">
        <v>0</v>
      </c>
      <c r="T1869" s="83">
        <v>492.98599999999999</v>
      </c>
      <c r="U1869" s="83">
        <v>0</v>
      </c>
      <c r="V1869" s="83">
        <v>174355.090961043</v>
      </c>
      <c r="W1869" s="83">
        <v>40276.600319999998</v>
      </c>
      <c r="X1869" s="83">
        <v>0</v>
      </c>
      <c r="Y1869" s="83">
        <v>0</v>
      </c>
      <c r="Z1869" s="83">
        <v>0</v>
      </c>
      <c r="AA1869" s="83">
        <v>432593.31255705003</v>
      </c>
      <c r="AB1869" s="83">
        <v>12545.0545197133</v>
      </c>
      <c r="AC1869" s="83">
        <v>0</v>
      </c>
      <c r="AD1869" s="83">
        <v>0</v>
      </c>
      <c r="AE1869" s="83">
        <v>1425024.14026956</v>
      </c>
      <c r="AF1869" s="83">
        <v>9995492.4487056006</v>
      </c>
      <c r="AG1869" s="83">
        <v>0</v>
      </c>
      <c r="AH1869" s="83">
        <v>0</v>
      </c>
      <c r="AI1869" s="83">
        <v>2312759.1957439198</v>
      </c>
      <c r="AJ1869" s="83">
        <v>0</v>
      </c>
      <c r="AK1869" s="83">
        <v>2467063.1709604198</v>
      </c>
      <c r="AL1869" s="83">
        <v>0</v>
      </c>
      <c r="AM1869" s="83">
        <v>0</v>
      </c>
      <c r="AN1869" s="83">
        <v>16860109.0140373</v>
      </c>
      <c r="AO1869" s="83">
        <v>5.2852314691552299E-3</v>
      </c>
      <c r="AP1869" s="83">
        <v>0.31347552170361798</v>
      </c>
    </row>
    <row r="1870" spans="1:42" x14ac:dyDescent="0.2">
      <c r="A1870" s="83" t="s">
        <v>455</v>
      </c>
      <c r="B1870" s="83">
        <v>2044</v>
      </c>
      <c r="C1870" s="83" t="s">
        <v>456</v>
      </c>
      <c r="D1870" s="83" t="s">
        <v>297</v>
      </c>
      <c r="E1870" s="83">
        <v>1251.3989999999999</v>
      </c>
      <c r="F1870" s="83">
        <v>0</v>
      </c>
      <c r="G1870" s="83">
        <v>0</v>
      </c>
      <c r="H1870" s="83">
        <v>214.421643797672</v>
      </c>
      <c r="I1870" s="83">
        <v>1151.04738461538</v>
      </c>
      <c r="J1870" s="83">
        <v>650.44471149078902</v>
      </c>
      <c r="K1870" s="83">
        <v>90.7</v>
      </c>
      <c r="L1870" s="83">
        <v>1258</v>
      </c>
      <c r="M1870" s="83">
        <v>328.766363636363</v>
      </c>
      <c r="N1870" s="83">
        <v>0</v>
      </c>
      <c r="O1870" s="83">
        <v>0</v>
      </c>
      <c r="P1870" s="83">
        <v>1473.2889773920599</v>
      </c>
      <c r="Q1870" s="83">
        <v>0</v>
      </c>
      <c r="R1870" s="83">
        <v>0</v>
      </c>
      <c r="S1870" s="83">
        <v>0</v>
      </c>
      <c r="T1870" s="83">
        <v>492.98599999999999</v>
      </c>
      <c r="U1870" s="83">
        <v>0</v>
      </c>
      <c r="V1870" s="83">
        <v>939766.26649264002</v>
      </c>
      <c r="W1870" s="83">
        <v>36615.091199999901</v>
      </c>
      <c r="X1870" s="83">
        <v>0</v>
      </c>
      <c r="Y1870" s="83">
        <v>0</v>
      </c>
      <c r="Z1870" s="83">
        <v>0</v>
      </c>
      <c r="AA1870" s="83">
        <v>446500.34200985002</v>
      </c>
      <c r="AB1870" s="83">
        <v>0</v>
      </c>
      <c r="AC1870" s="83">
        <v>18783.335996676102</v>
      </c>
      <c r="AD1870" s="83">
        <v>0</v>
      </c>
      <c r="AE1870" s="83">
        <v>1425024.14026956</v>
      </c>
      <c r="AF1870" s="83">
        <v>9995492.4487056006</v>
      </c>
      <c r="AG1870" s="83">
        <v>0</v>
      </c>
      <c r="AH1870" s="83">
        <v>0</v>
      </c>
      <c r="AI1870" s="83">
        <v>2280674.39622019</v>
      </c>
      <c r="AJ1870" s="83">
        <v>0</v>
      </c>
      <c r="AK1870" s="83">
        <v>2571841.27868596</v>
      </c>
      <c r="AL1870" s="83">
        <v>0</v>
      </c>
      <c r="AM1870" s="83">
        <v>0</v>
      </c>
      <c r="AN1870" s="83">
        <v>17714697.299580399</v>
      </c>
      <c r="AO1870" s="83">
        <v>1.09074832132698E-2</v>
      </c>
      <c r="AP1870" s="83">
        <v>0.61573071381400901</v>
      </c>
    </row>
    <row r="1871" spans="1:42" x14ac:dyDescent="0.2">
      <c r="A1871" s="83" t="s">
        <v>455</v>
      </c>
      <c r="B1871" s="83">
        <v>2046</v>
      </c>
      <c r="C1871" s="83" t="s">
        <v>456</v>
      </c>
      <c r="D1871" s="83" t="s">
        <v>297</v>
      </c>
      <c r="E1871" s="83">
        <v>1251.3989999999999</v>
      </c>
      <c r="F1871" s="83">
        <v>0</v>
      </c>
      <c r="G1871" s="83">
        <v>0</v>
      </c>
      <c r="H1871" s="83">
        <v>214.421643797672</v>
      </c>
      <c r="I1871" s="83">
        <v>1151.04738461538</v>
      </c>
      <c r="J1871" s="83">
        <v>931.9307</v>
      </c>
      <c r="K1871" s="83">
        <v>90</v>
      </c>
      <c r="L1871" s="83">
        <v>1258</v>
      </c>
      <c r="M1871" s="83">
        <v>339.43090909090898</v>
      </c>
      <c r="N1871" s="83">
        <v>0</v>
      </c>
      <c r="O1871" s="83">
        <v>0</v>
      </c>
      <c r="P1871" s="83">
        <v>1494.0043383285299</v>
      </c>
      <c r="Q1871" s="83">
        <v>0</v>
      </c>
      <c r="R1871" s="83">
        <v>0</v>
      </c>
      <c r="S1871" s="83">
        <v>0</v>
      </c>
      <c r="T1871" s="83">
        <v>492.98599999999999</v>
      </c>
      <c r="U1871" s="83">
        <v>0</v>
      </c>
      <c r="V1871" s="83">
        <v>1182560.2205358499</v>
      </c>
      <c r="W1871" s="83">
        <v>33411.27072</v>
      </c>
      <c r="X1871" s="83">
        <v>0</v>
      </c>
      <c r="Y1871" s="83">
        <v>0</v>
      </c>
      <c r="Z1871" s="83">
        <v>0</v>
      </c>
      <c r="AA1871" s="83">
        <v>460983.95018729998</v>
      </c>
      <c r="AB1871" s="83">
        <v>0</v>
      </c>
      <c r="AC1871" s="83">
        <v>18783.335996676102</v>
      </c>
      <c r="AD1871" s="83">
        <v>0</v>
      </c>
      <c r="AE1871" s="83">
        <v>1425024.14026956</v>
      </c>
      <c r="AF1871" s="83">
        <v>9995492.4487056006</v>
      </c>
      <c r="AG1871" s="83">
        <v>0</v>
      </c>
      <c r="AH1871" s="83">
        <v>0</v>
      </c>
      <c r="AI1871" s="83">
        <v>2248830.83579063</v>
      </c>
      <c r="AJ1871" s="83">
        <v>0</v>
      </c>
      <c r="AK1871" s="83">
        <v>3695168.7759513999</v>
      </c>
      <c r="AL1871" s="83">
        <v>0</v>
      </c>
      <c r="AM1871" s="83">
        <v>0</v>
      </c>
      <c r="AN1871" s="83">
        <v>19060254.978156999</v>
      </c>
      <c r="AO1871" s="83">
        <v>1.09074832132698E-2</v>
      </c>
      <c r="AP1871" s="83">
        <v>0.57226323707472604</v>
      </c>
    </row>
    <row r="1872" spans="1:42" x14ac:dyDescent="0.2">
      <c r="A1872" s="83" t="s">
        <v>455</v>
      </c>
      <c r="B1872" s="83">
        <v>2048</v>
      </c>
      <c r="C1872" s="83" t="s">
        <v>456</v>
      </c>
      <c r="D1872" s="83" t="s">
        <v>297</v>
      </c>
      <c r="E1872" s="83">
        <v>1251.3989999999999</v>
      </c>
      <c r="F1872" s="83">
        <v>0</v>
      </c>
      <c r="G1872" s="83">
        <v>0</v>
      </c>
      <c r="H1872" s="83">
        <v>214.421643797672</v>
      </c>
      <c r="I1872" s="83">
        <v>1151.04738461538</v>
      </c>
      <c r="J1872" s="83">
        <v>1114.4315999999999</v>
      </c>
      <c r="K1872" s="83">
        <v>84.2</v>
      </c>
      <c r="L1872" s="83">
        <v>1258</v>
      </c>
      <c r="M1872" s="83">
        <v>350.63</v>
      </c>
      <c r="N1872" s="83">
        <v>0</v>
      </c>
      <c r="O1872" s="83">
        <v>0</v>
      </c>
      <c r="P1872" s="83">
        <v>1468.73030563987</v>
      </c>
      <c r="Q1872" s="83">
        <v>0</v>
      </c>
      <c r="R1872" s="83">
        <v>0</v>
      </c>
      <c r="S1872" s="83">
        <v>0</v>
      </c>
      <c r="T1872" s="83">
        <v>492.98599999999999</v>
      </c>
      <c r="U1872" s="83">
        <v>0</v>
      </c>
      <c r="V1872" s="83">
        <v>907344.18576642696</v>
      </c>
      <c r="W1872" s="83">
        <v>6865.3296</v>
      </c>
      <c r="X1872" s="83">
        <v>0</v>
      </c>
      <c r="Y1872" s="83">
        <v>0</v>
      </c>
      <c r="Z1872" s="83">
        <v>0</v>
      </c>
      <c r="AA1872" s="83">
        <v>476193.52900734998</v>
      </c>
      <c r="AB1872" s="83">
        <v>0</v>
      </c>
      <c r="AC1872" s="83">
        <v>18783.335996676102</v>
      </c>
      <c r="AD1872" s="83">
        <v>0</v>
      </c>
      <c r="AE1872" s="83">
        <v>1425024.14026956</v>
      </c>
      <c r="AF1872" s="83">
        <v>9995492.4487056006</v>
      </c>
      <c r="AG1872" s="83">
        <v>0</v>
      </c>
      <c r="AH1872" s="83">
        <v>0</v>
      </c>
      <c r="AI1872" s="83">
        <v>2217469.7535493998</v>
      </c>
      <c r="AJ1872" s="83">
        <v>0</v>
      </c>
      <c r="AK1872" s="83">
        <v>4412450.20519407</v>
      </c>
      <c r="AL1872" s="83">
        <v>0</v>
      </c>
      <c r="AM1872" s="83">
        <v>0</v>
      </c>
      <c r="AN1872" s="83">
        <v>19459622.928089</v>
      </c>
      <c r="AO1872" s="83">
        <v>1.09074832132698E-2</v>
      </c>
      <c r="AP1872" s="83">
        <v>0.56051873428263299</v>
      </c>
    </row>
    <row r="1873" spans="1:42" x14ac:dyDescent="0.2">
      <c r="A1873" s="83" t="s">
        <v>455</v>
      </c>
      <c r="B1873" s="83">
        <v>2050</v>
      </c>
      <c r="C1873" s="83" t="s">
        <v>456</v>
      </c>
      <c r="D1873" s="83" t="s">
        <v>297</v>
      </c>
      <c r="E1873" s="83">
        <v>1251.3989999999999</v>
      </c>
      <c r="F1873" s="83">
        <v>0</v>
      </c>
      <c r="G1873" s="83">
        <v>0</v>
      </c>
      <c r="H1873" s="83">
        <v>214.421643797672</v>
      </c>
      <c r="I1873" s="83">
        <v>1151.04738461538</v>
      </c>
      <c r="J1873" s="83">
        <v>1953.0349969853701</v>
      </c>
      <c r="K1873" s="83">
        <v>84.2</v>
      </c>
      <c r="L1873" s="83">
        <v>1258</v>
      </c>
      <c r="M1873" s="83">
        <v>361.52727272727299</v>
      </c>
      <c r="N1873" s="83">
        <v>0</v>
      </c>
      <c r="O1873" s="83">
        <v>0</v>
      </c>
      <c r="P1873" s="83">
        <v>955.43168980354301</v>
      </c>
      <c r="Q1873" s="83">
        <v>0</v>
      </c>
      <c r="R1873" s="83">
        <v>0</v>
      </c>
      <c r="S1873" s="83">
        <v>0</v>
      </c>
      <c r="T1873" s="83">
        <v>492.98599999999999</v>
      </c>
      <c r="U1873" s="83">
        <v>0</v>
      </c>
      <c r="V1873" s="83">
        <v>1078282.85096398</v>
      </c>
      <c r="W1873" s="83">
        <v>6865.3296</v>
      </c>
      <c r="X1873" s="83">
        <v>0</v>
      </c>
      <c r="Y1873" s="83">
        <v>0</v>
      </c>
      <c r="Z1873" s="83">
        <v>0</v>
      </c>
      <c r="AA1873" s="83">
        <v>490993.20603599999</v>
      </c>
      <c r="AB1873" s="83">
        <v>0</v>
      </c>
      <c r="AC1873" s="83">
        <v>18783.335996676102</v>
      </c>
      <c r="AD1873" s="83">
        <v>0</v>
      </c>
      <c r="AE1873" s="83">
        <v>1425024.14026956</v>
      </c>
      <c r="AF1873" s="83">
        <v>9995492.4487056006</v>
      </c>
      <c r="AG1873" s="83">
        <v>0</v>
      </c>
      <c r="AH1873" s="83">
        <v>0</v>
      </c>
      <c r="AI1873" s="83">
        <v>2186349.9104023301</v>
      </c>
      <c r="AJ1873" s="83">
        <v>0</v>
      </c>
      <c r="AK1873" s="83">
        <v>7748341.9701686697</v>
      </c>
      <c r="AL1873" s="83">
        <v>0</v>
      </c>
      <c r="AM1873" s="83">
        <v>0</v>
      </c>
      <c r="AN1873" s="83">
        <v>22950133.192142799</v>
      </c>
      <c r="AO1873" s="83">
        <v>1.09074832132698E-2</v>
      </c>
      <c r="AP1873" s="83">
        <v>0.47526884144637799</v>
      </c>
    </row>
    <row r="1874" spans="1:42" x14ac:dyDescent="0.2">
      <c r="A1874" s="83" t="s">
        <v>457</v>
      </c>
      <c r="B1874" s="83">
        <v>2020</v>
      </c>
      <c r="C1874" s="83" t="s">
        <v>458</v>
      </c>
      <c r="D1874" s="83" t="s">
        <v>297</v>
      </c>
      <c r="E1874" s="83">
        <v>0</v>
      </c>
      <c r="F1874" s="83">
        <v>0</v>
      </c>
      <c r="G1874" s="83">
        <v>0</v>
      </c>
      <c r="H1874" s="83">
        <v>809.80200000000002</v>
      </c>
      <c r="I1874" s="83">
        <v>794.7</v>
      </c>
      <c r="J1874" s="83">
        <v>90.8</v>
      </c>
      <c r="K1874" s="83">
        <v>318.3</v>
      </c>
      <c r="L1874" s="83">
        <v>6249.6040000000003</v>
      </c>
      <c r="M1874" s="83">
        <v>2399.4736363636398</v>
      </c>
      <c r="N1874" s="83">
        <v>0</v>
      </c>
      <c r="O1874" s="83">
        <v>0</v>
      </c>
      <c r="P1874" s="83">
        <v>116.2</v>
      </c>
      <c r="Q1874" s="83">
        <v>0</v>
      </c>
      <c r="R1874" s="83">
        <v>1768</v>
      </c>
      <c r="S1874" s="83">
        <v>0</v>
      </c>
      <c r="T1874" s="83">
        <v>255.916</v>
      </c>
      <c r="U1874" s="83">
        <v>1991.6010000000001</v>
      </c>
      <c r="V1874" s="83">
        <v>5321.74796914746</v>
      </c>
      <c r="W1874" s="83">
        <v>1267247.15592</v>
      </c>
      <c r="X1874" s="83">
        <v>0</v>
      </c>
      <c r="Y1874" s="83">
        <v>0</v>
      </c>
      <c r="Z1874" s="83">
        <v>0</v>
      </c>
      <c r="AA1874" s="83">
        <v>3296004.7932473398</v>
      </c>
      <c r="AB1874" s="83">
        <v>10718409.222149</v>
      </c>
      <c r="AC1874" s="83">
        <v>70938.655199999994</v>
      </c>
      <c r="AD1874" s="83">
        <v>0</v>
      </c>
      <c r="AE1874" s="83">
        <v>1089722.10477648</v>
      </c>
      <c r="AF1874" s="83">
        <v>0</v>
      </c>
      <c r="AG1874" s="83">
        <v>0</v>
      </c>
      <c r="AH1874" s="83">
        <v>27890.201581488702</v>
      </c>
      <c r="AI1874" s="83">
        <v>1516539.4982541299</v>
      </c>
      <c r="AJ1874" s="83">
        <v>0</v>
      </c>
      <c r="AK1874" s="83">
        <v>270367.81478483399</v>
      </c>
      <c r="AL1874" s="83">
        <v>0</v>
      </c>
      <c r="AM1874" s="83">
        <v>0</v>
      </c>
      <c r="AN1874" s="83">
        <v>18262441.193882398</v>
      </c>
      <c r="AO1874" s="83">
        <v>4.2385890906852497</v>
      </c>
      <c r="AP1874" s="83">
        <v>232.09323691649101</v>
      </c>
    </row>
    <row r="1875" spans="1:42" x14ac:dyDescent="0.2">
      <c r="A1875" s="83" t="s">
        <v>457</v>
      </c>
      <c r="B1875" s="83">
        <v>2022</v>
      </c>
      <c r="C1875" s="83" t="s">
        <v>458</v>
      </c>
      <c r="D1875" s="83" t="s">
        <v>297</v>
      </c>
      <c r="E1875" s="83">
        <v>0</v>
      </c>
      <c r="F1875" s="83">
        <v>0</v>
      </c>
      <c r="G1875" s="83">
        <v>0</v>
      </c>
      <c r="H1875" s="83">
        <v>843.80200000000002</v>
      </c>
      <c r="I1875" s="83">
        <v>794.7</v>
      </c>
      <c r="J1875" s="83">
        <v>137.62559999999999</v>
      </c>
      <c r="K1875" s="83">
        <v>318.3</v>
      </c>
      <c r="L1875" s="83">
        <v>6249.6040000000003</v>
      </c>
      <c r="M1875" s="83">
        <v>2452.76818181818</v>
      </c>
      <c r="N1875" s="83">
        <v>0</v>
      </c>
      <c r="O1875" s="83">
        <v>0</v>
      </c>
      <c r="P1875" s="83">
        <v>116.2</v>
      </c>
      <c r="Q1875" s="83">
        <v>0</v>
      </c>
      <c r="R1875" s="83">
        <v>1768</v>
      </c>
      <c r="S1875" s="83">
        <v>0</v>
      </c>
      <c r="T1875" s="83">
        <v>255.916</v>
      </c>
      <c r="U1875" s="83">
        <v>1949.001</v>
      </c>
      <c r="V1875" s="83">
        <v>4555.04</v>
      </c>
      <c r="W1875" s="83">
        <v>1191363.5299199999</v>
      </c>
      <c r="X1875" s="83">
        <v>0</v>
      </c>
      <c r="Y1875" s="83">
        <v>0</v>
      </c>
      <c r="Z1875" s="83">
        <v>0</v>
      </c>
      <c r="AA1875" s="83">
        <v>3369212.1311442899</v>
      </c>
      <c r="AB1875" s="83">
        <v>12539805.0464711</v>
      </c>
      <c r="AC1875" s="83">
        <v>73917.055200000003</v>
      </c>
      <c r="AD1875" s="83">
        <v>0</v>
      </c>
      <c r="AE1875" s="83">
        <v>1089722.10477648</v>
      </c>
      <c r="AF1875" s="83">
        <v>0</v>
      </c>
      <c r="AG1875" s="83">
        <v>0</v>
      </c>
      <c r="AH1875" s="83">
        <v>47716.421396203499</v>
      </c>
      <c r="AI1875" s="83">
        <v>1495426.2858734599</v>
      </c>
      <c r="AJ1875" s="83">
        <v>0</v>
      </c>
      <c r="AK1875" s="83">
        <v>444415.22541564202</v>
      </c>
      <c r="AL1875" s="83">
        <v>0</v>
      </c>
      <c r="AM1875" s="83">
        <v>0</v>
      </c>
      <c r="AN1875" s="83">
        <v>20256132.840197202</v>
      </c>
      <c r="AO1875" s="83">
        <v>5.0086103162912199</v>
      </c>
      <c r="AP1875" s="83">
        <v>247.26389562137399</v>
      </c>
    </row>
    <row r="1876" spans="1:42" x14ac:dyDescent="0.2">
      <c r="A1876" s="83" t="s">
        <v>457</v>
      </c>
      <c r="B1876" s="83">
        <v>2024</v>
      </c>
      <c r="C1876" s="83" t="s">
        <v>458</v>
      </c>
      <c r="D1876" s="83" t="s">
        <v>297</v>
      </c>
      <c r="E1876" s="83">
        <v>0</v>
      </c>
      <c r="F1876" s="83">
        <v>0</v>
      </c>
      <c r="G1876" s="83">
        <v>0</v>
      </c>
      <c r="H1876" s="83">
        <v>813.30200000000002</v>
      </c>
      <c r="I1876" s="83">
        <v>794.7</v>
      </c>
      <c r="J1876" s="83">
        <v>227.92439999999999</v>
      </c>
      <c r="K1876" s="83">
        <v>318.3</v>
      </c>
      <c r="L1876" s="83">
        <v>6249.6040000000003</v>
      </c>
      <c r="M1876" s="83">
        <v>2493.5690909090899</v>
      </c>
      <c r="N1876" s="83">
        <v>952</v>
      </c>
      <c r="O1876" s="83">
        <v>0</v>
      </c>
      <c r="P1876" s="83">
        <v>116.2</v>
      </c>
      <c r="Q1876" s="83">
        <v>0</v>
      </c>
      <c r="R1876" s="83">
        <v>1768</v>
      </c>
      <c r="S1876" s="83">
        <v>0</v>
      </c>
      <c r="T1876" s="83">
        <v>255.916</v>
      </c>
      <c r="U1876" s="83">
        <v>293.440881528305</v>
      </c>
      <c r="V1876" s="83">
        <v>0</v>
      </c>
      <c r="W1876" s="83">
        <v>1267247.15592</v>
      </c>
      <c r="X1876" s="83">
        <v>0</v>
      </c>
      <c r="Y1876" s="83">
        <v>0</v>
      </c>
      <c r="Z1876" s="83">
        <v>0</v>
      </c>
      <c r="AA1876" s="83">
        <v>3425257.7529400401</v>
      </c>
      <c r="AB1876" s="83">
        <v>16079460.587043701</v>
      </c>
      <c r="AC1876" s="83">
        <v>71245.2552</v>
      </c>
      <c r="AD1876" s="83">
        <v>0</v>
      </c>
      <c r="AE1876" s="83">
        <v>1089722.10477648</v>
      </c>
      <c r="AF1876" s="83">
        <v>0</v>
      </c>
      <c r="AG1876" s="83">
        <v>0</v>
      </c>
      <c r="AH1876" s="83">
        <v>903688.65908994095</v>
      </c>
      <c r="AI1876" s="83">
        <v>1474575.02305004</v>
      </c>
      <c r="AJ1876" s="83">
        <v>3692451.2559384401</v>
      </c>
      <c r="AK1876" s="83">
        <v>796772.35185191303</v>
      </c>
      <c r="AL1876" s="83">
        <v>0</v>
      </c>
      <c r="AM1876" s="83">
        <v>0</v>
      </c>
      <c r="AN1876" s="83">
        <v>28800420.1458106</v>
      </c>
      <c r="AO1876" s="83">
        <v>6.4947298510943599</v>
      </c>
      <c r="AP1876" s="83">
        <v>225.508163360564</v>
      </c>
    </row>
    <row r="1877" spans="1:42" x14ac:dyDescent="0.2">
      <c r="A1877" s="83" t="s">
        <v>457</v>
      </c>
      <c r="B1877" s="83">
        <v>2026</v>
      </c>
      <c r="C1877" s="83" t="s">
        <v>458</v>
      </c>
      <c r="D1877" s="83" t="s">
        <v>297</v>
      </c>
      <c r="E1877" s="83">
        <v>0</v>
      </c>
      <c r="F1877" s="83">
        <v>0</v>
      </c>
      <c r="G1877" s="83">
        <v>0</v>
      </c>
      <c r="H1877" s="83">
        <v>813.30200000000002</v>
      </c>
      <c r="I1877" s="83">
        <v>794.7</v>
      </c>
      <c r="J1877" s="83">
        <v>227.92439999999999</v>
      </c>
      <c r="K1877" s="83">
        <v>318.3</v>
      </c>
      <c r="L1877" s="83">
        <v>6249.6040000000003</v>
      </c>
      <c r="M1877" s="83">
        <v>2539.5554545454502</v>
      </c>
      <c r="N1877" s="83">
        <v>2163.1408000000001</v>
      </c>
      <c r="O1877" s="83">
        <v>0</v>
      </c>
      <c r="P1877" s="83">
        <v>116.2</v>
      </c>
      <c r="Q1877" s="83">
        <v>0</v>
      </c>
      <c r="R1877" s="83">
        <v>1768</v>
      </c>
      <c r="S1877" s="83">
        <v>0</v>
      </c>
      <c r="T1877" s="83">
        <v>255.916</v>
      </c>
      <c r="U1877" s="83">
        <v>207.3</v>
      </c>
      <c r="V1877" s="83">
        <v>0</v>
      </c>
      <c r="W1877" s="83">
        <v>1191363.5299199999</v>
      </c>
      <c r="X1877" s="83">
        <v>0</v>
      </c>
      <c r="Y1877" s="83">
        <v>0</v>
      </c>
      <c r="Z1877" s="83">
        <v>0</v>
      </c>
      <c r="AA1877" s="83">
        <v>3488426.3048559399</v>
      </c>
      <c r="AB1877" s="83">
        <v>11860654.348471999</v>
      </c>
      <c r="AC1877" s="83">
        <v>71245.2552</v>
      </c>
      <c r="AD1877" s="83">
        <v>0</v>
      </c>
      <c r="AE1877" s="83">
        <v>1089722.10477648</v>
      </c>
      <c r="AF1877" s="83">
        <v>0</v>
      </c>
      <c r="AG1877" s="83">
        <v>0</v>
      </c>
      <c r="AH1877" s="83">
        <v>785487.52396694699</v>
      </c>
      <c r="AI1877" s="83">
        <v>1454024.9088403101</v>
      </c>
      <c r="AJ1877" s="83">
        <v>8560635.45186962</v>
      </c>
      <c r="AK1877" s="83">
        <v>799550.528363324</v>
      </c>
      <c r="AL1877" s="83">
        <v>0</v>
      </c>
      <c r="AM1877" s="83">
        <v>0</v>
      </c>
      <c r="AN1877" s="83">
        <v>29301109.956264701</v>
      </c>
      <c r="AO1877" s="83">
        <v>4.7186697914958398</v>
      </c>
      <c r="AP1877" s="83">
        <v>161.04064994599199</v>
      </c>
    </row>
    <row r="1878" spans="1:42" x14ac:dyDescent="0.2">
      <c r="A1878" s="83" t="s">
        <v>457</v>
      </c>
      <c r="B1878" s="83">
        <v>2028</v>
      </c>
      <c r="C1878" s="83" t="s">
        <v>458</v>
      </c>
      <c r="D1878" s="83" t="s">
        <v>297</v>
      </c>
      <c r="E1878" s="83">
        <v>0</v>
      </c>
      <c r="F1878" s="83">
        <v>0</v>
      </c>
      <c r="G1878" s="83">
        <v>0</v>
      </c>
      <c r="H1878" s="83">
        <v>813.30200000000002</v>
      </c>
      <c r="I1878" s="83">
        <v>794.7</v>
      </c>
      <c r="J1878" s="83">
        <v>227.92439999999999</v>
      </c>
      <c r="K1878" s="83">
        <v>318.3</v>
      </c>
      <c r="L1878" s="83">
        <v>6249.6040000000003</v>
      </c>
      <c r="M1878" s="83">
        <v>2602.0281818181702</v>
      </c>
      <c r="N1878" s="83">
        <v>2970.8217603200001</v>
      </c>
      <c r="O1878" s="83">
        <v>0</v>
      </c>
      <c r="P1878" s="83">
        <v>116.2</v>
      </c>
      <c r="Q1878" s="83">
        <v>0</v>
      </c>
      <c r="R1878" s="83">
        <v>1768</v>
      </c>
      <c r="S1878" s="83">
        <v>0</v>
      </c>
      <c r="T1878" s="83">
        <v>255.916</v>
      </c>
      <c r="U1878" s="83">
        <v>204.5</v>
      </c>
      <c r="V1878" s="83">
        <v>0</v>
      </c>
      <c r="W1878" s="83">
        <v>1191363.5299199999</v>
      </c>
      <c r="X1878" s="83">
        <v>0</v>
      </c>
      <c r="Y1878" s="83">
        <v>0</v>
      </c>
      <c r="Z1878" s="83">
        <v>0</v>
      </c>
      <c r="AA1878" s="83">
        <v>3574241.12916474</v>
      </c>
      <c r="AB1878" s="83">
        <v>11168995.5651794</v>
      </c>
      <c r="AC1878" s="83">
        <v>71245.2552</v>
      </c>
      <c r="AD1878" s="83">
        <v>0</v>
      </c>
      <c r="AE1878" s="83">
        <v>1089722.10477648</v>
      </c>
      <c r="AF1878" s="83">
        <v>0</v>
      </c>
      <c r="AG1878" s="83">
        <v>0</v>
      </c>
      <c r="AH1878" s="83">
        <v>391422.14508712199</v>
      </c>
      <c r="AI1878" s="83">
        <v>1433711.8301530101</v>
      </c>
      <c r="AJ1878" s="83">
        <v>11876344.5364436</v>
      </c>
      <c r="AK1878" s="83">
        <v>795302.42425541498</v>
      </c>
      <c r="AL1878" s="83">
        <v>0</v>
      </c>
      <c r="AM1878" s="83">
        <v>0</v>
      </c>
      <c r="AN1878" s="83">
        <v>31592348.520179801</v>
      </c>
      <c r="AO1878" s="83">
        <v>4.4264971457385496</v>
      </c>
      <c r="AP1878" s="83">
        <v>140.11294990972499</v>
      </c>
    </row>
    <row r="1879" spans="1:42" x14ac:dyDescent="0.2">
      <c r="A1879" s="83" t="s">
        <v>457</v>
      </c>
      <c r="B1879" s="83">
        <v>2030</v>
      </c>
      <c r="C1879" s="83" t="s">
        <v>458</v>
      </c>
      <c r="D1879" s="83" t="s">
        <v>297</v>
      </c>
      <c r="E1879" s="83">
        <v>0</v>
      </c>
      <c r="F1879" s="83">
        <v>0</v>
      </c>
      <c r="G1879" s="83">
        <v>0</v>
      </c>
      <c r="H1879" s="83">
        <v>813.30200000000002</v>
      </c>
      <c r="I1879" s="83">
        <v>794.7</v>
      </c>
      <c r="J1879" s="83">
        <v>227.92439999999999</v>
      </c>
      <c r="K1879" s="83">
        <v>318.3</v>
      </c>
      <c r="L1879" s="83">
        <v>6249.6040000000003</v>
      </c>
      <c r="M1879" s="83">
        <v>2706.4218181818201</v>
      </c>
      <c r="N1879" s="83">
        <v>4232.7689978257204</v>
      </c>
      <c r="O1879" s="83">
        <v>0</v>
      </c>
      <c r="P1879" s="83">
        <v>116.607999999999</v>
      </c>
      <c r="Q1879" s="83">
        <v>0</v>
      </c>
      <c r="R1879" s="83">
        <v>1768</v>
      </c>
      <c r="S1879" s="83">
        <v>0</v>
      </c>
      <c r="T1879" s="83">
        <v>255.916</v>
      </c>
      <c r="U1879" s="83">
        <v>154.5</v>
      </c>
      <c r="V1879" s="83">
        <v>391.900633167568</v>
      </c>
      <c r="W1879" s="83">
        <v>1191363.5299199999</v>
      </c>
      <c r="X1879" s="83">
        <v>0</v>
      </c>
      <c r="Y1879" s="83">
        <v>0</v>
      </c>
      <c r="Z1879" s="83">
        <v>0</v>
      </c>
      <c r="AA1879" s="83">
        <v>3717640.0482545602</v>
      </c>
      <c r="AB1879" s="83">
        <v>11093903.348926101</v>
      </c>
      <c r="AC1879" s="83">
        <v>71245.2552</v>
      </c>
      <c r="AD1879" s="83">
        <v>0</v>
      </c>
      <c r="AE1879" s="83">
        <v>1089722.10477648</v>
      </c>
      <c r="AF1879" s="83">
        <v>0</v>
      </c>
      <c r="AG1879" s="83">
        <v>0</v>
      </c>
      <c r="AH1879" s="83">
        <v>487869.50049203797</v>
      </c>
      <c r="AI1879" s="83">
        <v>1413702.96323523</v>
      </c>
      <c r="AJ1879" s="83">
        <v>16967318.158872999</v>
      </c>
      <c r="AK1879" s="83">
        <v>791091.19906398898</v>
      </c>
      <c r="AL1879" s="83">
        <v>0</v>
      </c>
      <c r="AM1879" s="83">
        <v>0</v>
      </c>
      <c r="AN1879" s="83">
        <v>36824248.009374604</v>
      </c>
      <c r="AO1879" s="83">
        <v>4.3944729719666604</v>
      </c>
      <c r="AP1879" s="83">
        <v>119.336394075119</v>
      </c>
    </row>
    <row r="1880" spans="1:42" x14ac:dyDescent="0.2">
      <c r="A1880" s="83" t="s">
        <v>457</v>
      </c>
      <c r="B1880" s="83">
        <v>2032</v>
      </c>
      <c r="C1880" s="83" t="s">
        <v>458</v>
      </c>
      <c r="D1880" s="83" t="s">
        <v>297</v>
      </c>
      <c r="E1880" s="83">
        <v>0</v>
      </c>
      <c r="F1880" s="83">
        <v>0</v>
      </c>
      <c r="G1880" s="83">
        <v>0</v>
      </c>
      <c r="H1880" s="83">
        <v>812.10199999999998</v>
      </c>
      <c r="I1880" s="83">
        <v>794.7</v>
      </c>
      <c r="J1880" s="83">
        <v>227.92439999999999</v>
      </c>
      <c r="K1880" s="83">
        <v>318.3</v>
      </c>
      <c r="L1880" s="83">
        <v>6249.6040000000003</v>
      </c>
      <c r="M1880" s="83">
        <v>2805.3109090909102</v>
      </c>
      <c r="N1880" s="83">
        <v>4255.4096363339804</v>
      </c>
      <c r="O1880" s="83">
        <v>0</v>
      </c>
      <c r="P1880" s="83">
        <v>118.575801182489</v>
      </c>
      <c r="Q1880" s="83">
        <v>0</v>
      </c>
      <c r="R1880" s="83">
        <v>1768</v>
      </c>
      <c r="S1880" s="83">
        <v>0</v>
      </c>
      <c r="T1880" s="83">
        <v>255.916</v>
      </c>
      <c r="U1880" s="83">
        <v>24.5</v>
      </c>
      <c r="V1880" s="83">
        <v>3988.5526454934702</v>
      </c>
      <c r="W1880" s="83">
        <v>1191363.5299199999</v>
      </c>
      <c r="X1880" s="83">
        <v>0</v>
      </c>
      <c r="Y1880" s="83">
        <v>0</v>
      </c>
      <c r="Z1880" s="83">
        <v>0</v>
      </c>
      <c r="AA1880" s="83">
        <v>3853477.7222746802</v>
      </c>
      <c r="AB1880" s="83">
        <v>10942046.348382801</v>
      </c>
      <c r="AC1880" s="83">
        <v>71140.135200000004</v>
      </c>
      <c r="AD1880" s="83">
        <v>0</v>
      </c>
      <c r="AE1880" s="83">
        <v>1089722.10477648</v>
      </c>
      <c r="AF1880" s="83">
        <v>0</v>
      </c>
      <c r="AG1880" s="83">
        <v>0</v>
      </c>
      <c r="AH1880" s="83">
        <v>12912.1653051633</v>
      </c>
      <c r="AI1880" s="83">
        <v>1393944.2445976399</v>
      </c>
      <c r="AJ1880" s="83">
        <v>16995244.402784199</v>
      </c>
      <c r="AK1880" s="83">
        <v>786902.585137635</v>
      </c>
      <c r="AL1880" s="83">
        <v>0</v>
      </c>
      <c r="AM1880" s="83">
        <v>0</v>
      </c>
      <c r="AN1880" s="83">
        <v>36340741.791024201</v>
      </c>
      <c r="AO1880" s="83">
        <v>4.3300571419173597</v>
      </c>
      <c r="AP1880" s="83">
        <v>119.15158933235701</v>
      </c>
    </row>
    <row r="1881" spans="1:42" x14ac:dyDescent="0.2">
      <c r="A1881" s="83" t="s">
        <v>457</v>
      </c>
      <c r="B1881" s="83">
        <v>2034</v>
      </c>
      <c r="C1881" s="83" t="s">
        <v>458</v>
      </c>
      <c r="D1881" s="83" t="s">
        <v>297</v>
      </c>
      <c r="E1881" s="83">
        <v>0</v>
      </c>
      <c r="F1881" s="83">
        <v>0</v>
      </c>
      <c r="G1881" s="83">
        <v>0</v>
      </c>
      <c r="H1881" s="83">
        <v>809.702</v>
      </c>
      <c r="I1881" s="83">
        <v>794.7</v>
      </c>
      <c r="J1881" s="83">
        <v>227.92439999999999</v>
      </c>
      <c r="K1881" s="83">
        <v>318.3</v>
      </c>
      <c r="L1881" s="83">
        <v>6249.6040000000003</v>
      </c>
      <c r="M1881" s="83">
        <v>2895.0063636363502</v>
      </c>
      <c r="N1881" s="83">
        <v>4278.0917661941503</v>
      </c>
      <c r="O1881" s="83">
        <v>0</v>
      </c>
      <c r="P1881" s="83">
        <v>107.714726182489</v>
      </c>
      <c r="Q1881" s="83">
        <v>0</v>
      </c>
      <c r="R1881" s="83">
        <v>1768</v>
      </c>
      <c r="S1881" s="83">
        <v>0</v>
      </c>
      <c r="T1881" s="83">
        <v>255.916</v>
      </c>
      <c r="U1881" s="83">
        <v>24.5</v>
      </c>
      <c r="V1881" s="83">
        <v>12187.993666415799</v>
      </c>
      <c r="W1881" s="83">
        <v>1191363.5299199999</v>
      </c>
      <c r="X1881" s="83">
        <v>0</v>
      </c>
      <c r="Y1881" s="83">
        <v>0</v>
      </c>
      <c r="Z1881" s="83">
        <v>0</v>
      </c>
      <c r="AA1881" s="83">
        <v>3976686.6809537802</v>
      </c>
      <c r="AB1881" s="83">
        <v>10893407.472815299</v>
      </c>
      <c r="AC1881" s="83">
        <v>70929.895199999999</v>
      </c>
      <c r="AD1881" s="83">
        <v>0</v>
      </c>
      <c r="AE1881" s="83">
        <v>1089722.10477648</v>
      </c>
      <c r="AF1881" s="83">
        <v>0</v>
      </c>
      <c r="AG1881" s="83">
        <v>0</v>
      </c>
      <c r="AH1881" s="83">
        <v>8916.6191049076297</v>
      </c>
      <c r="AI1881" s="83">
        <v>1374496.4021396399</v>
      </c>
      <c r="AJ1881" s="83">
        <v>17003312.762667298</v>
      </c>
      <c r="AK1881" s="83">
        <v>782732.05311278196</v>
      </c>
      <c r="AL1881" s="83">
        <v>0</v>
      </c>
      <c r="AM1881" s="83">
        <v>0</v>
      </c>
      <c r="AN1881" s="83">
        <v>36403755.514356703</v>
      </c>
      <c r="AO1881" s="83">
        <v>4.3094472342145496</v>
      </c>
      <c r="AP1881" s="83">
        <v>118.37919394099301</v>
      </c>
    </row>
    <row r="1882" spans="1:42" x14ac:dyDescent="0.2">
      <c r="A1882" s="83" t="s">
        <v>457</v>
      </c>
      <c r="B1882" s="83">
        <v>2036</v>
      </c>
      <c r="C1882" s="83" t="s">
        <v>458</v>
      </c>
      <c r="D1882" s="83" t="s">
        <v>297</v>
      </c>
      <c r="E1882" s="83">
        <v>0</v>
      </c>
      <c r="F1882" s="83">
        <v>0</v>
      </c>
      <c r="G1882" s="83">
        <v>0</v>
      </c>
      <c r="H1882" s="83">
        <v>808.50199999999995</v>
      </c>
      <c r="I1882" s="83">
        <v>1537.2083076923</v>
      </c>
      <c r="J1882" s="83">
        <v>226.12439999999901</v>
      </c>
      <c r="K1882" s="83">
        <v>256.3</v>
      </c>
      <c r="L1882" s="83">
        <v>6144.6040000000003</v>
      </c>
      <c r="M1882" s="83">
        <v>2987.4736363636398</v>
      </c>
      <c r="N1882" s="83">
        <v>4300.6749848318204</v>
      </c>
      <c r="O1882" s="83">
        <v>0</v>
      </c>
      <c r="P1882" s="83">
        <v>50</v>
      </c>
      <c r="Q1882" s="83">
        <v>0</v>
      </c>
      <c r="R1882" s="83">
        <v>1768</v>
      </c>
      <c r="S1882" s="83">
        <v>0</v>
      </c>
      <c r="T1882" s="83">
        <v>255.916</v>
      </c>
      <c r="U1882" s="83">
        <v>24.5</v>
      </c>
      <c r="V1882" s="83">
        <v>78956.748370036395</v>
      </c>
      <c r="W1882" s="83">
        <v>907596.57311999996</v>
      </c>
      <c r="X1882" s="83">
        <v>0</v>
      </c>
      <c r="Y1882" s="83">
        <v>0</v>
      </c>
      <c r="Z1882" s="83">
        <v>0</v>
      </c>
      <c r="AA1882" s="83">
        <v>4103703.1105193398</v>
      </c>
      <c r="AB1882" s="83">
        <v>9722885.1259758808</v>
      </c>
      <c r="AC1882" s="83">
        <v>70824.775200000004</v>
      </c>
      <c r="AD1882" s="83">
        <v>0</v>
      </c>
      <c r="AE1882" s="83">
        <v>1089722.10477648</v>
      </c>
      <c r="AF1882" s="83">
        <v>0</v>
      </c>
      <c r="AG1882" s="83">
        <v>0</v>
      </c>
      <c r="AH1882" s="83">
        <v>186791.618270721</v>
      </c>
      <c r="AI1882" s="83">
        <v>2885214.9658731301</v>
      </c>
      <c r="AJ1882" s="83">
        <v>17006826.199115802</v>
      </c>
      <c r="AK1882" s="83">
        <v>773868.86937099695</v>
      </c>
      <c r="AL1882" s="83">
        <v>0</v>
      </c>
      <c r="AM1882" s="83">
        <v>0</v>
      </c>
      <c r="AN1882" s="83">
        <v>36826390.090592399</v>
      </c>
      <c r="AO1882" s="83">
        <v>3.8778878480351699</v>
      </c>
      <c r="AP1882" s="83">
        <v>105.30187288234301</v>
      </c>
    </row>
    <row r="1883" spans="1:42" x14ac:dyDescent="0.2">
      <c r="A1883" s="83" t="s">
        <v>457</v>
      </c>
      <c r="B1883" s="83">
        <v>2038</v>
      </c>
      <c r="C1883" s="83" t="s">
        <v>458</v>
      </c>
      <c r="D1883" s="83" t="s">
        <v>297</v>
      </c>
      <c r="E1883" s="83">
        <v>0</v>
      </c>
      <c r="F1883" s="83">
        <v>0</v>
      </c>
      <c r="G1883" s="83">
        <v>0</v>
      </c>
      <c r="H1883" s="83">
        <v>808.50199999999995</v>
      </c>
      <c r="I1883" s="83">
        <v>1537.2083076923</v>
      </c>
      <c r="J1883" s="83">
        <v>224.42439999999999</v>
      </c>
      <c r="K1883" s="83">
        <v>155.5</v>
      </c>
      <c r="L1883" s="83">
        <v>6066.5029999999997</v>
      </c>
      <c r="M1883" s="83">
        <v>3064.49818181818</v>
      </c>
      <c r="N1883" s="83">
        <v>4323.2567747062803</v>
      </c>
      <c r="O1883" s="83">
        <v>0</v>
      </c>
      <c r="P1883" s="83">
        <v>64.931213983082102</v>
      </c>
      <c r="Q1883" s="83">
        <v>0</v>
      </c>
      <c r="R1883" s="83">
        <v>1768</v>
      </c>
      <c r="S1883" s="83">
        <v>0</v>
      </c>
      <c r="T1883" s="83">
        <v>255.916</v>
      </c>
      <c r="U1883" s="83">
        <v>24.5</v>
      </c>
      <c r="V1883" s="83">
        <v>19337.555992098001</v>
      </c>
      <c r="W1883" s="83">
        <v>446246.424</v>
      </c>
      <c r="X1883" s="83">
        <v>0</v>
      </c>
      <c r="Y1883" s="83">
        <v>0</v>
      </c>
      <c r="Z1883" s="83">
        <v>0</v>
      </c>
      <c r="AA1883" s="83">
        <v>4209506.8447919199</v>
      </c>
      <c r="AB1883" s="83">
        <v>7964985.6422704896</v>
      </c>
      <c r="AC1883" s="83">
        <v>70824.775200000004</v>
      </c>
      <c r="AD1883" s="83">
        <v>0</v>
      </c>
      <c r="AE1883" s="83">
        <v>1089722.10477648</v>
      </c>
      <c r="AF1883" s="83">
        <v>0</v>
      </c>
      <c r="AG1883" s="83">
        <v>0</v>
      </c>
      <c r="AH1883" s="83">
        <v>2215.5540772286699</v>
      </c>
      <c r="AI1883" s="83">
        <v>2867041.7175528398</v>
      </c>
      <c r="AJ1883" s="83">
        <v>17019570.078064501</v>
      </c>
      <c r="AK1883" s="83">
        <v>765269.95426394499</v>
      </c>
      <c r="AL1883" s="83">
        <v>0</v>
      </c>
      <c r="AM1883" s="83">
        <v>0</v>
      </c>
      <c r="AN1883" s="83">
        <v>34454720.650989503</v>
      </c>
      <c r="AO1883" s="83">
        <v>3.13816374529193</v>
      </c>
      <c r="AP1883" s="83">
        <v>91.080806519376395</v>
      </c>
    </row>
    <row r="1884" spans="1:42" x14ac:dyDescent="0.2">
      <c r="A1884" s="83" t="s">
        <v>457</v>
      </c>
      <c r="B1884" s="83">
        <v>2040</v>
      </c>
      <c r="C1884" s="83" t="s">
        <v>458</v>
      </c>
      <c r="D1884" s="83" t="s">
        <v>297</v>
      </c>
      <c r="E1884" s="83">
        <v>0</v>
      </c>
      <c r="F1884" s="83">
        <v>0</v>
      </c>
      <c r="G1884" s="83">
        <v>0</v>
      </c>
      <c r="H1884" s="83">
        <v>808.50199999999995</v>
      </c>
      <c r="I1884" s="83">
        <v>1533.8083076923001</v>
      </c>
      <c r="J1884" s="83">
        <v>218.2244</v>
      </c>
      <c r="K1884" s="83">
        <v>112.7</v>
      </c>
      <c r="L1884" s="83">
        <v>6066.5029999999997</v>
      </c>
      <c r="M1884" s="83">
        <v>3129.0027272727302</v>
      </c>
      <c r="N1884" s="83">
        <v>4345.8774699370397</v>
      </c>
      <c r="O1884" s="83">
        <v>0</v>
      </c>
      <c r="P1884" s="83">
        <v>83.054736166485995</v>
      </c>
      <c r="Q1884" s="83">
        <v>0</v>
      </c>
      <c r="R1884" s="83">
        <v>1768</v>
      </c>
      <c r="S1884" s="83">
        <v>0</v>
      </c>
      <c r="T1884" s="83">
        <v>255.916</v>
      </c>
      <c r="U1884" s="83">
        <v>24.5</v>
      </c>
      <c r="V1884" s="83">
        <v>36411.672536864498</v>
      </c>
      <c r="W1884" s="83">
        <v>250355.686079999</v>
      </c>
      <c r="X1884" s="83">
        <v>0</v>
      </c>
      <c r="Y1884" s="83">
        <v>0</v>
      </c>
      <c r="Z1884" s="83">
        <v>0</v>
      </c>
      <c r="AA1884" s="83">
        <v>4298112.6489076205</v>
      </c>
      <c r="AB1884" s="83">
        <v>7099539.9795150999</v>
      </c>
      <c r="AC1884" s="83">
        <v>70824.775200000004</v>
      </c>
      <c r="AD1884" s="83">
        <v>0</v>
      </c>
      <c r="AE1884" s="83">
        <v>1089722.10477648</v>
      </c>
      <c r="AF1884" s="83">
        <v>0</v>
      </c>
      <c r="AG1884" s="83">
        <v>0</v>
      </c>
      <c r="AH1884" s="83">
        <v>2484.9281582185099</v>
      </c>
      <c r="AI1884" s="83">
        <v>2821710.2154580699</v>
      </c>
      <c r="AJ1884" s="83">
        <v>17027920.742765602</v>
      </c>
      <c r="AK1884" s="83">
        <v>743800.08252074104</v>
      </c>
      <c r="AL1884" s="83">
        <v>0</v>
      </c>
      <c r="AM1884" s="83">
        <v>0</v>
      </c>
      <c r="AN1884" s="83">
        <v>33440882.835918698</v>
      </c>
      <c r="AO1884" s="83">
        <v>2.7739842104044699</v>
      </c>
      <c r="AP1884" s="83">
        <v>82.951883298515796</v>
      </c>
    </row>
    <row r="1885" spans="1:42" x14ac:dyDescent="0.2">
      <c r="A1885" s="83" t="s">
        <v>457</v>
      </c>
      <c r="B1885" s="83">
        <v>2042</v>
      </c>
      <c r="C1885" s="83" t="s">
        <v>458</v>
      </c>
      <c r="D1885" s="83" t="s">
        <v>297</v>
      </c>
      <c r="E1885" s="83">
        <v>0</v>
      </c>
      <c r="F1885" s="83">
        <v>0</v>
      </c>
      <c r="G1885" s="83">
        <v>0</v>
      </c>
      <c r="H1885" s="83">
        <v>808.50199999999995</v>
      </c>
      <c r="I1885" s="83">
        <v>1481.1083076923001</v>
      </c>
      <c r="J1885" s="83">
        <v>156.3244</v>
      </c>
      <c r="K1885" s="83">
        <v>96.7</v>
      </c>
      <c r="L1885" s="83">
        <v>5761.4</v>
      </c>
      <c r="M1885" s="83">
        <v>3184.77181818182</v>
      </c>
      <c r="N1885" s="83">
        <v>4368.4918638764302</v>
      </c>
      <c r="O1885" s="83">
        <v>0</v>
      </c>
      <c r="P1885" s="83">
        <v>98.482629882562605</v>
      </c>
      <c r="Q1885" s="83">
        <v>0</v>
      </c>
      <c r="R1885" s="83">
        <v>1768</v>
      </c>
      <c r="S1885" s="83">
        <v>0</v>
      </c>
      <c r="T1885" s="83">
        <v>255.916</v>
      </c>
      <c r="U1885" s="83">
        <v>24.5</v>
      </c>
      <c r="V1885" s="83">
        <v>37478.244176830398</v>
      </c>
      <c r="W1885" s="83">
        <v>250355.686079999</v>
      </c>
      <c r="X1885" s="83">
        <v>0</v>
      </c>
      <c r="Y1885" s="83">
        <v>0</v>
      </c>
      <c r="Z1885" s="83">
        <v>0</v>
      </c>
      <c r="AA1885" s="83">
        <v>4374719.1129944604</v>
      </c>
      <c r="AB1885" s="83">
        <v>6558075.2802862898</v>
      </c>
      <c r="AC1885" s="83">
        <v>70824.775200000004</v>
      </c>
      <c r="AD1885" s="83">
        <v>0</v>
      </c>
      <c r="AE1885" s="83">
        <v>1089722.10477648</v>
      </c>
      <c r="AF1885" s="83">
        <v>0</v>
      </c>
      <c r="AG1885" s="83">
        <v>0</v>
      </c>
      <c r="AH1885" s="83">
        <v>3997.1704319106002</v>
      </c>
      <c r="AI1885" s="83">
        <v>2698052.4184407201</v>
      </c>
      <c r="AJ1885" s="83">
        <v>17036410.071732201</v>
      </c>
      <c r="AK1885" s="83">
        <v>572032.08339723095</v>
      </c>
      <c r="AL1885" s="83">
        <v>0</v>
      </c>
      <c r="AM1885" s="83">
        <v>0</v>
      </c>
      <c r="AN1885" s="83">
        <v>32691666.947516199</v>
      </c>
      <c r="AO1885" s="83">
        <v>2.55425020074735</v>
      </c>
      <c r="AP1885" s="83">
        <v>78.131537460233801</v>
      </c>
    </row>
    <row r="1886" spans="1:42" x14ac:dyDescent="0.2">
      <c r="A1886" s="83" t="s">
        <v>457</v>
      </c>
      <c r="B1886" s="83">
        <v>2044</v>
      </c>
      <c r="C1886" s="83" t="s">
        <v>458</v>
      </c>
      <c r="D1886" s="83" t="s">
        <v>297</v>
      </c>
      <c r="E1886" s="83">
        <v>0</v>
      </c>
      <c r="F1886" s="83">
        <v>0</v>
      </c>
      <c r="G1886" s="83">
        <v>0</v>
      </c>
      <c r="H1886" s="83">
        <v>808.50199999999995</v>
      </c>
      <c r="I1886" s="83">
        <v>5105.9969795450497</v>
      </c>
      <c r="J1886" s="83">
        <v>156.3244</v>
      </c>
      <c r="K1886" s="83">
        <v>70</v>
      </c>
      <c r="L1886" s="83">
        <v>5761.4</v>
      </c>
      <c r="M1886" s="83">
        <v>3234.3990909090899</v>
      </c>
      <c r="N1886" s="83">
        <v>4391.1286533002603</v>
      </c>
      <c r="O1886" s="83">
        <v>0</v>
      </c>
      <c r="P1886" s="83">
        <v>101.323902316562</v>
      </c>
      <c r="Q1886" s="83">
        <v>0</v>
      </c>
      <c r="R1886" s="83">
        <v>1768</v>
      </c>
      <c r="S1886" s="83">
        <v>0</v>
      </c>
      <c r="T1886" s="83">
        <v>255.916</v>
      </c>
      <c r="U1886" s="83">
        <v>24.5</v>
      </c>
      <c r="V1886" s="83">
        <v>112135.769598061</v>
      </c>
      <c r="W1886" s="83">
        <v>128152.81919999899</v>
      </c>
      <c r="X1886" s="83">
        <v>0</v>
      </c>
      <c r="Y1886" s="83">
        <v>0</v>
      </c>
      <c r="Z1886" s="83">
        <v>0</v>
      </c>
      <c r="AA1886" s="83">
        <v>4442888.9508730602</v>
      </c>
      <c r="AB1886" s="83">
        <v>3923239.8162269499</v>
      </c>
      <c r="AC1886" s="83">
        <v>70824.775200000004</v>
      </c>
      <c r="AD1886" s="83">
        <v>0</v>
      </c>
      <c r="AE1886" s="83">
        <v>1089722.10477648</v>
      </c>
      <c r="AF1886" s="83">
        <v>0</v>
      </c>
      <c r="AG1886" s="83">
        <v>0</v>
      </c>
      <c r="AH1886" s="83">
        <v>1253619.50471598</v>
      </c>
      <c r="AI1886" s="83">
        <v>10457914.052846501</v>
      </c>
      <c r="AJ1886" s="83">
        <v>17031188.4919177</v>
      </c>
      <c r="AK1886" s="83">
        <v>568961.763634181</v>
      </c>
      <c r="AL1886" s="83">
        <v>0</v>
      </c>
      <c r="AM1886" s="83">
        <v>0</v>
      </c>
      <c r="AN1886" s="83">
        <v>39078648.048988998</v>
      </c>
      <c r="AO1886" s="83">
        <v>1.4778923089265099</v>
      </c>
      <c r="AP1886" s="83">
        <v>37.818409354228997</v>
      </c>
    </row>
    <row r="1887" spans="1:42" x14ac:dyDescent="0.2">
      <c r="A1887" s="83" t="s">
        <v>457</v>
      </c>
      <c r="B1887" s="83">
        <v>2046</v>
      </c>
      <c r="C1887" s="83" t="s">
        <v>458</v>
      </c>
      <c r="D1887" s="83" t="s">
        <v>297</v>
      </c>
      <c r="E1887" s="83">
        <v>0</v>
      </c>
      <c r="F1887" s="83">
        <v>0</v>
      </c>
      <c r="G1887" s="83">
        <v>0</v>
      </c>
      <c r="H1887" s="83">
        <v>808.50199999999995</v>
      </c>
      <c r="I1887" s="83">
        <v>4962.2969795450499</v>
      </c>
      <c r="J1887" s="83">
        <v>407.7054</v>
      </c>
      <c r="K1887" s="83">
        <v>70</v>
      </c>
      <c r="L1887" s="83">
        <v>5761.4</v>
      </c>
      <c r="M1887" s="83">
        <v>3282.4245454545498</v>
      </c>
      <c r="N1887" s="83">
        <v>4413.7620370244704</v>
      </c>
      <c r="O1887" s="83">
        <v>0</v>
      </c>
      <c r="P1887" s="83">
        <v>634.82410541622005</v>
      </c>
      <c r="Q1887" s="83">
        <v>0</v>
      </c>
      <c r="R1887" s="83">
        <v>1768</v>
      </c>
      <c r="S1887" s="83">
        <v>0</v>
      </c>
      <c r="T1887" s="83">
        <v>255.916</v>
      </c>
      <c r="U1887" s="83">
        <v>24.5</v>
      </c>
      <c r="V1887" s="83">
        <v>730085.07478631695</v>
      </c>
      <c r="W1887" s="83">
        <v>128152.81919999899</v>
      </c>
      <c r="X1887" s="83">
        <v>0</v>
      </c>
      <c r="Y1887" s="83">
        <v>0</v>
      </c>
      <c r="Z1887" s="83">
        <v>0</v>
      </c>
      <c r="AA1887" s="83">
        <v>4508858.4726801803</v>
      </c>
      <c r="AB1887" s="83">
        <v>4001077.6049000602</v>
      </c>
      <c r="AC1887" s="83">
        <v>70824.775200000004</v>
      </c>
      <c r="AD1887" s="83">
        <v>0</v>
      </c>
      <c r="AE1887" s="83">
        <v>1089722.10477648</v>
      </c>
      <c r="AF1887" s="83">
        <v>0</v>
      </c>
      <c r="AG1887" s="83">
        <v>0</v>
      </c>
      <c r="AH1887" s="83">
        <v>42481.669905486197</v>
      </c>
      <c r="AI1887" s="83">
        <v>10125290.5777422</v>
      </c>
      <c r="AJ1887" s="83">
        <v>17053640.851839699</v>
      </c>
      <c r="AK1887" s="83">
        <v>1597269.5171109801</v>
      </c>
      <c r="AL1887" s="83">
        <v>0</v>
      </c>
      <c r="AM1887" s="83">
        <v>0</v>
      </c>
      <c r="AN1887" s="83">
        <v>39347403.468141504</v>
      </c>
      <c r="AO1887" s="83">
        <v>1.51064645040016</v>
      </c>
      <c r="AP1887" s="83">
        <v>38.392532092321801</v>
      </c>
    </row>
    <row r="1888" spans="1:42" x14ac:dyDescent="0.2">
      <c r="A1888" s="83" t="s">
        <v>457</v>
      </c>
      <c r="B1888" s="83">
        <v>2048</v>
      </c>
      <c r="C1888" s="83" t="s">
        <v>458</v>
      </c>
      <c r="D1888" s="83" t="s">
        <v>297</v>
      </c>
      <c r="E1888" s="83">
        <v>0</v>
      </c>
      <c r="F1888" s="83">
        <v>0</v>
      </c>
      <c r="G1888" s="83">
        <v>0</v>
      </c>
      <c r="H1888" s="83">
        <v>808.50199999999995</v>
      </c>
      <c r="I1888" s="83">
        <v>4761.7969795450499</v>
      </c>
      <c r="J1888" s="83">
        <v>407.7054</v>
      </c>
      <c r="K1888" s="83">
        <v>68.2</v>
      </c>
      <c r="L1888" s="83">
        <v>5761.4</v>
      </c>
      <c r="M1888" s="83">
        <v>3323.8036363636402</v>
      </c>
      <c r="N1888" s="83">
        <v>4436.4323531635</v>
      </c>
      <c r="O1888" s="83">
        <v>0</v>
      </c>
      <c r="P1888" s="83">
        <v>832.74118724061395</v>
      </c>
      <c r="Q1888" s="83">
        <v>0</v>
      </c>
      <c r="R1888" s="83">
        <v>1768</v>
      </c>
      <c r="S1888" s="83">
        <v>0</v>
      </c>
      <c r="T1888" s="83">
        <v>255.916</v>
      </c>
      <c r="U1888" s="83">
        <v>24.5</v>
      </c>
      <c r="V1888" s="83">
        <v>731270.99349249795</v>
      </c>
      <c r="W1888" s="83">
        <v>119914.423679999</v>
      </c>
      <c r="X1888" s="83">
        <v>0</v>
      </c>
      <c r="Y1888" s="83">
        <v>0</v>
      </c>
      <c r="Z1888" s="83">
        <v>0</v>
      </c>
      <c r="AA1888" s="83">
        <v>4565698.3061793596</v>
      </c>
      <c r="AB1888" s="83">
        <v>3543729.3444162002</v>
      </c>
      <c r="AC1888" s="83">
        <v>70824.775200000004</v>
      </c>
      <c r="AD1888" s="83">
        <v>0</v>
      </c>
      <c r="AE1888" s="83">
        <v>1089722.10477648</v>
      </c>
      <c r="AF1888" s="83">
        <v>0</v>
      </c>
      <c r="AG1888" s="83">
        <v>0</v>
      </c>
      <c r="AH1888" s="83">
        <v>3189.7413823553602</v>
      </c>
      <c r="AI1888" s="83">
        <v>9690988.4428833202</v>
      </c>
      <c r="AJ1888" s="83">
        <v>17062247.453949299</v>
      </c>
      <c r="AK1888" s="83">
        <v>1588634.5986091499</v>
      </c>
      <c r="AL1888" s="83">
        <v>0</v>
      </c>
      <c r="AM1888" s="83">
        <v>0</v>
      </c>
      <c r="AN1888" s="83">
        <v>38466220.184568599</v>
      </c>
      <c r="AO1888" s="83">
        <v>1.31828379016834</v>
      </c>
      <c r="AP1888" s="83">
        <v>34.271206888614103</v>
      </c>
    </row>
    <row r="1889" spans="1:42" x14ac:dyDescent="0.2">
      <c r="A1889" s="83" t="s">
        <v>457</v>
      </c>
      <c r="B1889" s="83">
        <v>2050</v>
      </c>
      <c r="C1889" s="83" t="s">
        <v>458</v>
      </c>
      <c r="D1889" s="83" t="s">
        <v>297</v>
      </c>
      <c r="E1889" s="83">
        <v>0</v>
      </c>
      <c r="F1889" s="83">
        <v>0</v>
      </c>
      <c r="G1889" s="83">
        <v>0</v>
      </c>
      <c r="H1889" s="83">
        <v>808.50199999999995</v>
      </c>
      <c r="I1889" s="83">
        <v>5544.8218780233701</v>
      </c>
      <c r="J1889" s="83">
        <v>540.47910000000002</v>
      </c>
      <c r="K1889" s="83">
        <v>63.8</v>
      </c>
      <c r="L1889" s="83">
        <v>5610</v>
      </c>
      <c r="M1889" s="83">
        <v>3367.9054545454401</v>
      </c>
      <c r="N1889" s="83">
        <v>4459.0943724279996</v>
      </c>
      <c r="O1889" s="83">
        <v>0</v>
      </c>
      <c r="P1889" s="83">
        <v>985.45299628983003</v>
      </c>
      <c r="Q1889" s="83">
        <v>0</v>
      </c>
      <c r="R1889" s="83">
        <v>1768</v>
      </c>
      <c r="S1889" s="83">
        <v>0</v>
      </c>
      <c r="T1889" s="83">
        <v>255.916</v>
      </c>
      <c r="U1889" s="83">
        <v>24.5</v>
      </c>
      <c r="V1889" s="83">
        <v>597381.36146531603</v>
      </c>
      <c r="W1889" s="83">
        <v>99776.123519999994</v>
      </c>
      <c r="X1889" s="83">
        <v>0</v>
      </c>
      <c r="Y1889" s="83">
        <v>0</v>
      </c>
      <c r="Z1889" s="83">
        <v>0</v>
      </c>
      <c r="AA1889" s="83">
        <v>4626278.17749584</v>
      </c>
      <c r="AB1889" s="83">
        <v>1906364.83942129</v>
      </c>
      <c r="AC1889" s="83">
        <v>70824.775200000004</v>
      </c>
      <c r="AD1889" s="83">
        <v>0</v>
      </c>
      <c r="AE1889" s="83">
        <v>1089722.10477648</v>
      </c>
      <c r="AF1889" s="83">
        <v>0</v>
      </c>
      <c r="AG1889" s="83">
        <v>0</v>
      </c>
      <c r="AH1889" s="83">
        <v>145532.36237781099</v>
      </c>
      <c r="AI1889" s="83">
        <v>11243560.3127828</v>
      </c>
      <c r="AJ1889" s="83">
        <v>17058687.257917099</v>
      </c>
      <c r="AK1889" s="83">
        <v>2127965.4497798998</v>
      </c>
      <c r="AL1889" s="83">
        <v>0</v>
      </c>
      <c r="AM1889" s="83">
        <v>0</v>
      </c>
      <c r="AN1889" s="83">
        <v>38966092.7647366</v>
      </c>
      <c r="AO1889" s="83">
        <v>0.726069615308925</v>
      </c>
      <c r="AP1889" s="83">
        <v>18.633369778506498</v>
      </c>
    </row>
    <row r="1890" spans="1:42" x14ac:dyDescent="0.2">
      <c r="A1890" s="83" t="s">
        <v>459</v>
      </c>
      <c r="B1890" s="83">
        <v>2020</v>
      </c>
      <c r="C1890" s="83" t="s">
        <v>460</v>
      </c>
      <c r="D1890" s="83" t="s">
        <v>297</v>
      </c>
      <c r="E1890" s="83">
        <v>2073.1</v>
      </c>
      <c r="F1890" s="83">
        <v>383.4</v>
      </c>
      <c r="G1890" s="83">
        <v>0</v>
      </c>
      <c r="H1890" s="83">
        <v>1099</v>
      </c>
      <c r="I1890" s="83">
        <v>1013.0572956604</v>
      </c>
      <c r="J1890" s="83">
        <v>1</v>
      </c>
      <c r="K1890" s="83">
        <v>227.8</v>
      </c>
      <c r="L1890" s="83">
        <v>3984.9</v>
      </c>
      <c r="M1890" s="83">
        <v>556.18272727272699</v>
      </c>
      <c r="N1890" s="83">
        <v>0</v>
      </c>
      <c r="O1890" s="83">
        <v>0</v>
      </c>
      <c r="P1890" s="83">
        <v>10.217721649858399</v>
      </c>
      <c r="Q1890" s="83">
        <v>0</v>
      </c>
      <c r="R1890" s="83">
        <v>29.4</v>
      </c>
      <c r="S1890" s="83">
        <v>0</v>
      </c>
      <c r="T1890" s="83">
        <v>123.654</v>
      </c>
      <c r="U1890" s="83">
        <v>1864.9</v>
      </c>
      <c r="V1890" s="83">
        <v>23743.044797212598</v>
      </c>
      <c r="W1890" s="83">
        <v>801594.43410518498</v>
      </c>
      <c r="X1890" s="83">
        <v>0</v>
      </c>
      <c r="Y1890" s="83">
        <v>0</v>
      </c>
      <c r="Z1890" s="83">
        <v>0</v>
      </c>
      <c r="AA1890" s="83">
        <v>761448.53407165001</v>
      </c>
      <c r="AB1890" s="83">
        <v>28848832.4232</v>
      </c>
      <c r="AC1890" s="83">
        <v>96272.4</v>
      </c>
      <c r="AD1890" s="83">
        <v>0</v>
      </c>
      <c r="AE1890" s="83">
        <v>476255.190654648</v>
      </c>
      <c r="AF1890" s="83">
        <v>16558791.716639999</v>
      </c>
      <c r="AG1890" s="83">
        <v>0</v>
      </c>
      <c r="AH1890" s="83">
        <v>73791.549435307898</v>
      </c>
      <c r="AI1890" s="83">
        <v>1860693.63301718</v>
      </c>
      <c r="AJ1890" s="83">
        <v>0</v>
      </c>
      <c r="AK1890" s="83">
        <v>1786.83094037674</v>
      </c>
      <c r="AL1890" s="83">
        <v>0</v>
      </c>
      <c r="AM1890" s="83">
        <v>0</v>
      </c>
      <c r="AN1890" s="83">
        <v>49503209.7568615</v>
      </c>
      <c r="AO1890" s="83">
        <v>11.124829300804899</v>
      </c>
      <c r="AP1890" s="83">
        <v>224.72945401813999</v>
      </c>
    </row>
    <row r="1891" spans="1:42" x14ac:dyDescent="0.2">
      <c r="A1891" s="83" t="s">
        <v>459</v>
      </c>
      <c r="B1891" s="83">
        <v>2022</v>
      </c>
      <c r="C1891" s="83" t="s">
        <v>460</v>
      </c>
      <c r="D1891" s="83" t="s">
        <v>297</v>
      </c>
      <c r="E1891" s="83">
        <v>2073.1</v>
      </c>
      <c r="F1891" s="83">
        <v>0</v>
      </c>
      <c r="G1891" s="83">
        <v>0</v>
      </c>
      <c r="H1891" s="83">
        <v>1099</v>
      </c>
      <c r="I1891" s="83">
        <v>1013.0572956604</v>
      </c>
      <c r="J1891" s="83">
        <v>77.882905416034703</v>
      </c>
      <c r="K1891" s="83">
        <v>227.8</v>
      </c>
      <c r="L1891" s="83">
        <v>3984.9</v>
      </c>
      <c r="M1891" s="83">
        <v>635.51909090909101</v>
      </c>
      <c r="N1891" s="83">
        <v>0</v>
      </c>
      <c r="O1891" s="83">
        <v>0</v>
      </c>
      <c r="P1891" s="83">
        <v>10.217721649858399</v>
      </c>
      <c r="Q1891" s="83">
        <v>0</v>
      </c>
      <c r="R1891" s="83">
        <v>29.4</v>
      </c>
      <c r="S1891" s="83">
        <v>0</v>
      </c>
      <c r="T1891" s="83">
        <v>123.654</v>
      </c>
      <c r="U1891" s="83">
        <v>1853.3</v>
      </c>
      <c r="V1891" s="83">
        <v>0</v>
      </c>
      <c r="W1891" s="83">
        <v>756933.12440888805</v>
      </c>
      <c r="X1891" s="83">
        <v>0</v>
      </c>
      <c r="Y1891" s="83">
        <v>0</v>
      </c>
      <c r="Z1891" s="83">
        <v>0</v>
      </c>
      <c r="AA1891" s="83">
        <v>870064.92006715003</v>
      </c>
      <c r="AB1891" s="83">
        <v>28848832.4232</v>
      </c>
      <c r="AC1891" s="83">
        <v>96272.4</v>
      </c>
      <c r="AD1891" s="83">
        <v>0</v>
      </c>
      <c r="AE1891" s="83">
        <v>476255.190654648</v>
      </c>
      <c r="AF1891" s="83">
        <v>16558791.716639999</v>
      </c>
      <c r="AG1891" s="83">
        <v>0</v>
      </c>
      <c r="AH1891" s="83">
        <v>54473.786189734601</v>
      </c>
      <c r="AI1891" s="83">
        <v>1928290.95526835</v>
      </c>
      <c r="AJ1891" s="83">
        <v>0</v>
      </c>
      <c r="AK1891" s="83">
        <v>272226.94438033801</v>
      </c>
      <c r="AL1891" s="83">
        <v>0</v>
      </c>
      <c r="AM1891" s="83">
        <v>0</v>
      </c>
      <c r="AN1891" s="83">
        <v>49862141.460809097</v>
      </c>
      <c r="AO1891" s="83">
        <v>11.124829300804899</v>
      </c>
      <c r="AP1891" s="83">
        <v>223.111743195966</v>
      </c>
    </row>
    <row r="1892" spans="1:42" x14ac:dyDescent="0.2">
      <c r="A1892" s="83" t="s">
        <v>459</v>
      </c>
      <c r="B1892" s="83">
        <v>2024</v>
      </c>
      <c r="C1892" s="83" t="s">
        <v>460</v>
      </c>
      <c r="D1892" s="83" t="s">
        <v>297</v>
      </c>
      <c r="E1892" s="83">
        <v>2073.1</v>
      </c>
      <c r="F1892" s="83">
        <v>0</v>
      </c>
      <c r="G1892" s="83">
        <v>0</v>
      </c>
      <c r="H1892" s="83">
        <v>1099</v>
      </c>
      <c r="I1892" s="83">
        <v>1175.64531930568</v>
      </c>
      <c r="J1892" s="83">
        <v>121.8888</v>
      </c>
      <c r="K1892" s="83">
        <v>227.8</v>
      </c>
      <c r="L1892" s="83">
        <v>3984.9</v>
      </c>
      <c r="M1892" s="83">
        <v>661.90909090909099</v>
      </c>
      <c r="N1892" s="83">
        <v>0</v>
      </c>
      <c r="O1892" s="83">
        <v>0</v>
      </c>
      <c r="P1892" s="83">
        <v>10.217721649858399</v>
      </c>
      <c r="Q1892" s="83">
        <v>0</v>
      </c>
      <c r="R1892" s="83">
        <v>29.4</v>
      </c>
      <c r="S1892" s="83">
        <v>0</v>
      </c>
      <c r="T1892" s="83">
        <v>123.654</v>
      </c>
      <c r="U1892" s="83">
        <v>1030.4000000000001</v>
      </c>
      <c r="V1892" s="83">
        <v>0</v>
      </c>
      <c r="W1892" s="83">
        <v>756933.12440888805</v>
      </c>
      <c r="X1892" s="83">
        <v>0</v>
      </c>
      <c r="Y1892" s="83">
        <v>0</v>
      </c>
      <c r="Z1892" s="83">
        <v>0</v>
      </c>
      <c r="AA1892" s="83">
        <v>906194.461365</v>
      </c>
      <c r="AB1892" s="83">
        <v>28141039.255199999</v>
      </c>
      <c r="AC1892" s="83">
        <v>96272.4</v>
      </c>
      <c r="AD1892" s="83">
        <v>0</v>
      </c>
      <c r="AE1892" s="83">
        <v>476255.190654648</v>
      </c>
      <c r="AF1892" s="83">
        <v>16558791.716639999</v>
      </c>
      <c r="AG1892" s="83">
        <v>0</v>
      </c>
      <c r="AH1892" s="83">
        <v>62442.484178603401</v>
      </c>
      <c r="AI1892" s="83">
        <v>2228738.3070430099</v>
      </c>
      <c r="AJ1892" s="83">
        <v>0</v>
      </c>
      <c r="AK1892" s="83">
        <v>437295.81227883103</v>
      </c>
      <c r="AL1892" s="83">
        <v>0</v>
      </c>
      <c r="AM1892" s="83">
        <v>0</v>
      </c>
      <c r="AN1892" s="83">
        <v>49663962.751768902</v>
      </c>
      <c r="AO1892" s="83">
        <v>10.843764633792199</v>
      </c>
      <c r="AP1892" s="83">
        <v>218.34271840109901</v>
      </c>
    </row>
    <row r="1893" spans="1:42" x14ac:dyDescent="0.2">
      <c r="A1893" s="83" t="s">
        <v>459</v>
      </c>
      <c r="B1893" s="83">
        <v>2026</v>
      </c>
      <c r="C1893" s="83" t="s">
        <v>460</v>
      </c>
      <c r="D1893" s="83" t="s">
        <v>297</v>
      </c>
      <c r="E1893" s="83">
        <v>2073.1</v>
      </c>
      <c r="F1893" s="83">
        <v>0</v>
      </c>
      <c r="G1893" s="83">
        <v>0</v>
      </c>
      <c r="H1893" s="83">
        <v>1099</v>
      </c>
      <c r="I1893" s="83">
        <v>1407.07714554977</v>
      </c>
      <c r="J1893" s="83">
        <v>121.8888</v>
      </c>
      <c r="K1893" s="83">
        <v>227.8</v>
      </c>
      <c r="L1893" s="83">
        <v>3984.9</v>
      </c>
      <c r="M1893" s="83">
        <v>698.427272727272</v>
      </c>
      <c r="N1893" s="83">
        <v>0</v>
      </c>
      <c r="O1893" s="83">
        <v>0</v>
      </c>
      <c r="P1893" s="83">
        <v>10.217721649858399</v>
      </c>
      <c r="Q1893" s="83">
        <v>0</v>
      </c>
      <c r="R1893" s="83">
        <v>29.4</v>
      </c>
      <c r="S1893" s="83">
        <v>0</v>
      </c>
      <c r="T1893" s="83">
        <v>123.654</v>
      </c>
      <c r="U1893" s="83">
        <v>618.63244471630298</v>
      </c>
      <c r="V1893" s="83">
        <v>1880.0607835739399</v>
      </c>
      <c r="W1893" s="83">
        <v>756933.12440888805</v>
      </c>
      <c r="X1893" s="83">
        <v>0</v>
      </c>
      <c r="Y1893" s="83">
        <v>0</v>
      </c>
      <c r="Z1893" s="83">
        <v>0</v>
      </c>
      <c r="AA1893" s="83">
        <v>956190.10964549996</v>
      </c>
      <c r="AB1893" s="83">
        <v>24475674.820832599</v>
      </c>
      <c r="AC1893" s="83">
        <v>96272.4</v>
      </c>
      <c r="AD1893" s="83">
        <v>0</v>
      </c>
      <c r="AE1893" s="83">
        <v>476255.190654648</v>
      </c>
      <c r="AF1893" s="83">
        <v>16558791.716639999</v>
      </c>
      <c r="AG1893" s="83">
        <v>0</v>
      </c>
      <c r="AH1893" s="83">
        <v>40327.366999764803</v>
      </c>
      <c r="AI1893" s="83">
        <v>2672011.5019039302</v>
      </c>
      <c r="AJ1893" s="83">
        <v>0</v>
      </c>
      <c r="AK1893" s="83">
        <v>443355.95163377997</v>
      </c>
      <c r="AL1893" s="83">
        <v>0</v>
      </c>
      <c r="AM1893" s="83">
        <v>0</v>
      </c>
      <c r="AN1893" s="83">
        <v>46477692.243502699</v>
      </c>
      <c r="AO1893" s="83">
        <v>9.3503867936001104</v>
      </c>
      <c r="AP1893" s="83">
        <v>201.180100436403</v>
      </c>
    </row>
    <row r="1894" spans="1:42" x14ac:dyDescent="0.2">
      <c r="A1894" s="83" t="s">
        <v>459</v>
      </c>
      <c r="B1894" s="83">
        <v>2028</v>
      </c>
      <c r="C1894" s="83" t="s">
        <v>460</v>
      </c>
      <c r="D1894" s="83" t="s">
        <v>297</v>
      </c>
      <c r="E1894" s="83">
        <v>2073.1</v>
      </c>
      <c r="F1894" s="83">
        <v>0</v>
      </c>
      <c r="G1894" s="83">
        <v>0</v>
      </c>
      <c r="H1894" s="83">
        <v>1099</v>
      </c>
      <c r="I1894" s="83">
        <v>1636.22391298195</v>
      </c>
      <c r="J1894" s="83">
        <v>121.8888</v>
      </c>
      <c r="K1894" s="83">
        <v>227.8</v>
      </c>
      <c r="L1894" s="83">
        <v>3984.9</v>
      </c>
      <c r="M1894" s="83">
        <v>750.677272727272</v>
      </c>
      <c r="N1894" s="83">
        <v>0</v>
      </c>
      <c r="O1894" s="83">
        <v>0</v>
      </c>
      <c r="P1894" s="83">
        <v>10.217721649858399</v>
      </c>
      <c r="Q1894" s="83">
        <v>0</v>
      </c>
      <c r="R1894" s="83">
        <v>2</v>
      </c>
      <c r="S1894" s="83">
        <v>0</v>
      </c>
      <c r="T1894" s="83">
        <v>123.654</v>
      </c>
      <c r="U1894" s="83">
        <v>618.63244471630298</v>
      </c>
      <c r="V1894" s="83">
        <v>5280.2459493186097</v>
      </c>
      <c r="W1894" s="83">
        <v>756933.12440888805</v>
      </c>
      <c r="X1894" s="83">
        <v>0</v>
      </c>
      <c r="Y1894" s="83">
        <v>0</v>
      </c>
      <c r="Z1894" s="83">
        <v>0</v>
      </c>
      <c r="AA1894" s="83">
        <v>1027723.58947925</v>
      </c>
      <c r="AB1894" s="83">
        <v>22369585.572349198</v>
      </c>
      <c r="AC1894" s="83">
        <v>96272.4</v>
      </c>
      <c r="AD1894" s="83">
        <v>0</v>
      </c>
      <c r="AE1894" s="83">
        <v>476255.190654648</v>
      </c>
      <c r="AF1894" s="83">
        <v>16558791.716639999</v>
      </c>
      <c r="AG1894" s="83">
        <v>0</v>
      </c>
      <c r="AH1894" s="83">
        <v>2630.7608714980302</v>
      </c>
      <c r="AI1894" s="83">
        <v>3113777.7030361602</v>
      </c>
      <c r="AJ1894" s="83">
        <v>0</v>
      </c>
      <c r="AK1894" s="83">
        <v>437981.708369083</v>
      </c>
      <c r="AL1894" s="83">
        <v>0</v>
      </c>
      <c r="AM1894" s="83">
        <v>0</v>
      </c>
      <c r="AN1894" s="83">
        <v>44845232.011758097</v>
      </c>
      <c r="AO1894" s="83">
        <v>8.49314176225562</v>
      </c>
      <c r="AP1894" s="83">
        <v>189.38784306052301</v>
      </c>
    </row>
    <row r="1895" spans="1:42" x14ac:dyDescent="0.2">
      <c r="A1895" s="83" t="s">
        <v>459</v>
      </c>
      <c r="B1895" s="83">
        <v>2030</v>
      </c>
      <c r="C1895" s="83" t="s">
        <v>460</v>
      </c>
      <c r="D1895" s="83" t="s">
        <v>297</v>
      </c>
      <c r="E1895" s="83">
        <v>2073.1</v>
      </c>
      <c r="F1895" s="83">
        <v>0</v>
      </c>
      <c r="G1895" s="83">
        <v>0</v>
      </c>
      <c r="H1895" s="83">
        <v>1099</v>
      </c>
      <c r="I1895" s="83">
        <v>1873.7492922301101</v>
      </c>
      <c r="J1895" s="83">
        <v>121.8888</v>
      </c>
      <c r="K1895" s="83">
        <v>227.8</v>
      </c>
      <c r="L1895" s="83">
        <v>3984.9</v>
      </c>
      <c r="M1895" s="83">
        <v>827.88636363636397</v>
      </c>
      <c r="N1895" s="83">
        <v>0</v>
      </c>
      <c r="O1895" s="83">
        <v>0</v>
      </c>
      <c r="P1895" s="83">
        <v>10.217721649858399</v>
      </c>
      <c r="Q1895" s="83">
        <v>0</v>
      </c>
      <c r="R1895" s="83">
        <v>0</v>
      </c>
      <c r="S1895" s="83">
        <v>0</v>
      </c>
      <c r="T1895" s="83">
        <v>123.654</v>
      </c>
      <c r="U1895" s="83">
        <v>618.63244471630298</v>
      </c>
      <c r="V1895" s="83">
        <v>1880.0607835739399</v>
      </c>
      <c r="W1895" s="83">
        <v>756933.12440888805</v>
      </c>
      <c r="X1895" s="83">
        <v>0</v>
      </c>
      <c r="Y1895" s="83">
        <v>0</v>
      </c>
      <c r="Z1895" s="83">
        <v>0</v>
      </c>
      <c r="AA1895" s="83">
        <v>1133427.60761375</v>
      </c>
      <c r="AB1895" s="83">
        <v>22786333.270215798</v>
      </c>
      <c r="AC1895" s="83">
        <v>96272.4</v>
      </c>
      <c r="AD1895" s="83">
        <v>0</v>
      </c>
      <c r="AE1895" s="83">
        <v>476255.190654648</v>
      </c>
      <c r="AF1895" s="83">
        <v>16558791.716639999</v>
      </c>
      <c r="AG1895" s="83">
        <v>0</v>
      </c>
      <c r="AH1895" s="83">
        <v>0</v>
      </c>
      <c r="AI1895" s="83">
        <v>3576002.0600029598</v>
      </c>
      <c r="AJ1895" s="83">
        <v>0</v>
      </c>
      <c r="AK1895" s="83">
        <v>437812.96168029198</v>
      </c>
      <c r="AL1895" s="83">
        <v>0</v>
      </c>
      <c r="AM1895" s="83">
        <v>0</v>
      </c>
      <c r="AN1895" s="83">
        <v>45823708.3919999</v>
      </c>
      <c r="AO1895" s="83">
        <v>8.6650093691852899</v>
      </c>
      <c r="AP1895" s="83">
        <v>189.094459467581</v>
      </c>
    </row>
    <row r="1896" spans="1:42" x14ac:dyDescent="0.2">
      <c r="A1896" s="83" t="s">
        <v>459</v>
      </c>
      <c r="B1896" s="83">
        <v>2032</v>
      </c>
      <c r="C1896" s="83" t="s">
        <v>460</v>
      </c>
      <c r="D1896" s="83" t="s">
        <v>297</v>
      </c>
      <c r="E1896" s="83">
        <v>2073.1</v>
      </c>
      <c r="F1896" s="83">
        <v>0</v>
      </c>
      <c r="G1896" s="83">
        <v>0</v>
      </c>
      <c r="H1896" s="83">
        <v>1099</v>
      </c>
      <c r="I1896" s="83">
        <v>1885.12492137858</v>
      </c>
      <c r="J1896" s="83">
        <v>121.8888</v>
      </c>
      <c r="K1896" s="83">
        <v>227.8</v>
      </c>
      <c r="L1896" s="83">
        <v>3984.9</v>
      </c>
      <c r="M1896" s="83">
        <v>900.48909090909103</v>
      </c>
      <c r="N1896" s="83">
        <v>0</v>
      </c>
      <c r="O1896" s="83">
        <v>0</v>
      </c>
      <c r="P1896" s="83">
        <v>15.1349865063866</v>
      </c>
      <c r="Q1896" s="83">
        <v>0</v>
      </c>
      <c r="R1896" s="83">
        <v>0</v>
      </c>
      <c r="S1896" s="83">
        <v>0</v>
      </c>
      <c r="T1896" s="83">
        <v>123.654</v>
      </c>
      <c r="U1896" s="83">
        <v>618.63244471630298</v>
      </c>
      <c r="V1896" s="83">
        <v>8392.3711269190098</v>
      </c>
      <c r="W1896" s="83">
        <v>756933.12440888805</v>
      </c>
      <c r="X1896" s="83">
        <v>0</v>
      </c>
      <c r="Y1896" s="83">
        <v>0</v>
      </c>
      <c r="Z1896" s="83">
        <v>0</v>
      </c>
      <c r="AA1896" s="83">
        <v>1232825.2291877</v>
      </c>
      <c r="AB1896" s="83">
        <v>21653701.206893198</v>
      </c>
      <c r="AC1896" s="83">
        <v>96272.4</v>
      </c>
      <c r="AD1896" s="83">
        <v>0</v>
      </c>
      <c r="AE1896" s="83">
        <v>476255.190654648</v>
      </c>
      <c r="AF1896" s="83">
        <v>16558791.716639999</v>
      </c>
      <c r="AG1896" s="83">
        <v>0</v>
      </c>
      <c r="AH1896" s="83">
        <v>0</v>
      </c>
      <c r="AI1896" s="83">
        <v>3550103.3745762901</v>
      </c>
      <c r="AJ1896" s="83">
        <v>0</v>
      </c>
      <c r="AK1896" s="83">
        <v>441628.637682089</v>
      </c>
      <c r="AL1896" s="83">
        <v>0</v>
      </c>
      <c r="AM1896" s="83">
        <v>0</v>
      </c>
      <c r="AN1896" s="83">
        <v>44774903.251169696</v>
      </c>
      <c r="AO1896" s="83">
        <v>8.1991204849385095</v>
      </c>
      <c r="AP1896" s="83">
        <v>183.118664465775</v>
      </c>
    </row>
    <row r="1897" spans="1:42" x14ac:dyDescent="0.2">
      <c r="A1897" s="83" t="s">
        <v>459</v>
      </c>
      <c r="B1897" s="83">
        <v>2034</v>
      </c>
      <c r="C1897" s="83" t="s">
        <v>460</v>
      </c>
      <c r="D1897" s="83" t="s">
        <v>297</v>
      </c>
      <c r="E1897" s="83">
        <v>2073.1</v>
      </c>
      <c r="F1897" s="83">
        <v>0</v>
      </c>
      <c r="G1897" s="83">
        <v>0</v>
      </c>
      <c r="H1897" s="83">
        <v>1099</v>
      </c>
      <c r="I1897" s="83">
        <v>1905.4972846788701</v>
      </c>
      <c r="J1897" s="83">
        <v>121.8888</v>
      </c>
      <c r="K1897" s="83">
        <v>227.8</v>
      </c>
      <c r="L1897" s="83">
        <v>3984.9</v>
      </c>
      <c r="M1897" s="83">
        <v>958.59636363636298</v>
      </c>
      <c r="N1897" s="83">
        <v>0</v>
      </c>
      <c r="O1897" s="83">
        <v>0</v>
      </c>
      <c r="P1897" s="83">
        <v>22.6647062571158</v>
      </c>
      <c r="Q1897" s="83">
        <v>0</v>
      </c>
      <c r="R1897" s="83">
        <v>0</v>
      </c>
      <c r="S1897" s="83">
        <v>0</v>
      </c>
      <c r="T1897" s="83">
        <v>123.654</v>
      </c>
      <c r="U1897" s="83">
        <v>618.63244471630298</v>
      </c>
      <c r="V1897" s="83">
        <v>12070.5156996982</v>
      </c>
      <c r="W1897" s="83">
        <v>756933.12440888805</v>
      </c>
      <c r="X1897" s="83">
        <v>0</v>
      </c>
      <c r="Y1897" s="83">
        <v>0</v>
      </c>
      <c r="Z1897" s="83">
        <v>0</v>
      </c>
      <c r="AA1897" s="83">
        <v>1312377.6774523901</v>
      </c>
      <c r="AB1897" s="83">
        <v>20323365.645304698</v>
      </c>
      <c r="AC1897" s="83">
        <v>96272.4</v>
      </c>
      <c r="AD1897" s="83">
        <v>0</v>
      </c>
      <c r="AE1897" s="83">
        <v>476255.190654648</v>
      </c>
      <c r="AF1897" s="83">
        <v>16558791.716639999</v>
      </c>
      <c r="AG1897" s="83">
        <v>0</v>
      </c>
      <c r="AH1897" s="83">
        <v>0</v>
      </c>
      <c r="AI1897" s="83">
        <v>3543380.8739061798</v>
      </c>
      <c r="AJ1897" s="83">
        <v>0</v>
      </c>
      <c r="AK1897" s="83">
        <v>439269.30945972202</v>
      </c>
      <c r="AL1897" s="83">
        <v>0</v>
      </c>
      <c r="AM1897" s="83">
        <v>0</v>
      </c>
      <c r="AN1897" s="83">
        <v>43518716.453526199</v>
      </c>
      <c r="AO1897" s="83">
        <v>7.69011722687587</v>
      </c>
      <c r="AP1897" s="83">
        <v>176.70827298153699</v>
      </c>
    </row>
    <row r="1898" spans="1:42" x14ac:dyDescent="0.2">
      <c r="A1898" s="83" t="s">
        <v>459</v>
      </c>
      <c r="B1898" s="83">
        <v>2036</v>
      </c>
      <c r="C1898" s="83" t="s">
        <v>460</v>
      </c>
      <c r="D1898" s="83" t="s">
        <v>297</v>
      </c>
      <c r="E1898" s="83">
        <v>1220.0999999999999</v>
      </c>
      <c r="F1898" s="83">
        <v>0</v>
      </c>
      <c r="G1898" s="83">
        <v>0</v>
      </c>
      <c r="H1898" s="83">
        <v>1099</v>
      </c>
      <c r="I1898" s="83">
        <v>1939.4831476560901</v>
      </c>
      <c r="J1898" s="83">
        <v>121.8888</v>
      </c>
      <c r="K1898" s="83">
        <v>227.8</v>
      </c>
      <c r="L1898" s="83">
        <v>3984.9</v>
      </c>
      <c r="M1898" s="83">
        <v>1011.47727272726</v>
      </c>
      <c r="N1898" s="83">
        <v>0</v>
      </c>
      <c r="O1898" s="83">
        <v>0</v>
      </c>
      <c r="P1898" s="83">
        <v>20.296222242099699</v>
      </c>
      <c r="Q1898" s="83">
        <v>0</v>
      </c>
      <c r="R1898" s="83">
        <v>0</v>
      </c>
      <c r="S1898" s="83">
        <v>0</v>
      </c>
      <c r="T1898" s="83">
        <v>123.654</v>
      </c>
      <c r="U1898" s="83">
        <v>604.23244471630301</v>
      </c>
      <c r="V1898" s="83">
        <v>16486.828557431199</v>
      </c>
      <c r="W1898" s="83">
        <v>756933.12440888805</v>
      </c>
      <c r="X1898" s="83">
        <v>0</v>
      </c>
      <c r="Y1898" s="83">
        <v>0</v>
      </c>
      <c r="Z1898" s="83">
        <v>0</v>
      </c>
      <c r="AA1898" s="83">
        <v>1384774.91083125</v>
      </c>
      <c r="AB1898" s="83">
        <v>21856970.9795307</v>
      </c>
      <c r="AC1898" s="83">
        <v>96272.4</v>
      </c>
      <c r="AD1898" s="83">
        <v>0</v>
      </c>
      <c r="AE1898" s="83">
        <v>476255.190654648</v>
      </c>
      <c r="AF1898" s="83">
        <v>9745493.1134399995</v>
      </c>
      <c r="AG1898" s="83">
        <v>0</v>
      </c>
      <c r="AH1898" s="83">
        <v>0</v>
      </c>
      <c r="AI1898" s="83">
        <v>3566636.95231807</v>
      </c>
      <c r="AJ1898" s="83">
        <v>0</v>
      </c>
      <c r="AK1898" s="83">
        <v>436940.36031970702</v>
      </c>
      <c r="AL1898" s="83">
        <v>0</v>
      </c>
      <c r="AM1898" s="83">
        <v>0</v>
      </c>
      <c r="AN1898" s="83">
        <v>38336763.860060602</v>
      </c>
      <c r="AO1898" s="83">
        <v>8.27917298349543</v>
      </c>
      <c r="AP1898" s="83">
        <v>215.959099044368</v>
      </c>
    </row>
    <row r="1899" spans="1:42" x14ac:dyDescent="0.2">
      <c r="A1899" s="83" t="s">
        <v>459</v>
      </c>
      <c r="B1899" s="83">
        <v>2038</v>
      </c>
      <c r="C1899" s="83" t="s">
        <v>460</v>
      </c>
      <c r="D1899" s="83" t="s">
        <v>297</v>
      </c>
      <c r="E1899" s="83">
        <v>1220.0999999999999</v>
      </c>
      <c r="F1899" s="83">
        <v>0</v>
      </c>
      <c r="G1899" s="83">
        <v>0</v>
      </c>
      <c r="H1899" s="83">
        <v>1099</v>
      </c>
      <c r="I1899" s="83">
        <v>1982.3564362843099</v>
      </c>
      <c r="J1899" s="83">
        <v>121.8888</v>
      </c>
      <c r="K1899" s="83">
        <v>98.1</v>
      </c>
      <c r="L1899" s="83">
        <v>3984.9</v>
      </c>
      <c r="M1899" s="83">
        <v>1050.3818181818101</v>
      </c>
      <c r="N1899" s="83">
        <v>0</v>
      </c>
      <c r="O1899" s="83">
        <v>0</v>
      </c>
      <c r="P1899" s="83">
        <v>111.99504987537</v>
      </c>
      <c r="Q1899" s="83">
        <v>0</v>
      </c>
      <c r="R1899" s="83">
        <v>0</v>
      </c>
      <c r="S1899" s="83">
        <v>0</v>
      </c>
      <c r="T1899" s="83">
        <v>123.654</v>
      </c>
      <c r="U1899" s="83">
        <v>604.23244471630301</v>
      </c>
      <c r="V1899" s="83">
        <v>39550.716502053598</v>
      </c>
      <c r="W1899" s="83">
        <v>158360.26944</v>
      </c>
      <c r="X1899" s="83">
        <v>0</v>
      </c>
      <c r="Y1899" s="83">
        <v>0</v>
      </c>
      <c r="Z1899" s="83">
        <v>0</v>
      </c>
      <c r="AA1899" s="83">
        <v>1438037.6384429999</v>
      </c>
      <c r="AB1899" s="83">
        <v>18803401.782384101</v>
      </c>
      <c r="AC1899" s="83">
        <v>96272.4</v>
      </c>
      <c r="AD1899" s="83">
        <v>0</v>
      </c>
      <c r="AE1899" s="83">
        <v>476255.190654648</v>
      </c>
      <c r="AF1899" s="83">
        <v>9745493.1134399995</v>
      </c>
      <c r="AG1899" s="83">
        <v>0</v>
      </c>
      <c r="AH1899" s="83">
        <v>0</v>
      </c>
      <c r="AI1899" s="83">
        <v>3609603.43652676</v>
      </c>
      <c r="AJ1899" s="83">
        <v>0</v>
      </c>
      <c r="AK1899" s="83">
        <v>434585.42886700702</v>
      </c>
      <c r="AL1899" s="83">
        <v>0</v>
      </c>
      <c r="AM1899" s="83">
        <v>0</v>
      </c>
      <c r="AN1899" s="83">
        <v>34801559.9762576</v>
      </c>
      <c r="AO1899" s="83">
        <v>7.0684600106322399</v>
      </c>
      <c r="AP1899" s="83">
        <v>203.107562289003</v>
      </c>
    </row>
    <row r="1900" spans="1:42" x14ac:dyDescent="0.2">
      <c r="A1900" s="83" t="s">
        <v>459</v>
      </c>
      <c r="B1900" s="83">
        <v>2040</v>
      </c>
      <c r="C1900" s="83" t="s">
        <v>460</v>
      </c>
      <c r="D1900" s="83" t="s">
        <v>297</v>
      </c>
      <c r="E1900" s="83">
        <v>1220.0999999999999</v>
      </c>
      <c r="F1900" s="83">
        <v>0</v>
      </c>
      <c r="G1900" s="83">
        <v>0</v>
      </c>
      <c r="H1900" s="83">
        <v>1099</v>
      </c>
      <c r="I1900" s="83">
        <v>2028.00694711237</v>
      </c>
      <c r="J1900" s="83">
        <v>121.8888</v>
      </c>
      <c r="K1900" s="83">
        <v>98.1</v>
      </c>
      <c r="L1900" s="83">
        <v>3984.9</v>
      </c>
      <c r="M1900" s="83">
        <v>1082.8063636363599</v>
      </c>
      <c r="N1900" s="83">
        <v>0</v>
      </c>
      <c r="O1900" s="83">
        <v>0</v>
      </c>
      <c r="P1900" s="83">
        <v>210.326239080607</v>
      </c>
      <c r="Q1900" s="83">
        <v>0</v>
      </c>
      <c r="R1900" s="83">
        <v>0</v>
      </c>
      <c r="S1900" s="83">
        <v>0</v>
      </c>
      <c r="T1900" s="83">
        <v>123.654</v>
      </c>
      <c r="U1900" s="83">
        <v>604.23244471630301</v>
      </c>
      <c r="V1900" s="83">
        <v>59819.461958294101</v>
      </c>
      <c r="W1900" s="83">
        <v>158360.26944</v>
      </c>
      <c r="X1900" s="83">
        <v>0</v>
      </c>
      <c r="Y1900" s="83">
        <v>0</v>
      </c>
      <c r="Z1900" s="83">
        <v>0</v>
      </c>
      <c r="AA1900" s="83">
        <v>1482428.8454935499</v>
      </c>
      <c r="AB1900" s="83">
        <v>18845943.111348499</v>
      </c>
      <c r="AC1900" s="83">
        <v>96272.4</v>
      </c>
      <c r="AD1900" s="83">
        <v>0</v>
      </c>
      <c r="AE1900" s="83">
        <v>476255.190654648</v>
      </c>
      <c r="AF1900" s="83">
        <v>9745493.1134399995</v>
      </c>
      <c r="AG1900" s="83">
        <v>0</v>
      </c>
      <c r="AH1900" s="83">
        <v>0</v>
      </c>
      <c r="AI1900" s="83">
        <v>3656142.7763588498</v>
      </c>
      <c r="AJ1900" s="83">
        <v>0</v>
      </c>
      <c r="AK1900" s="83">
        <v>432230.49741430901</v>
      </c>
      <c r="AL1900" s="83">
        <v>0</v>
      </c>
      <c r="AM1900" s="83">
        <v>0</v>
      </c>
      <c r="AN1900" s="83">
        <v>34952945.666108198</v>
      </c>
      <c r="AO1900" s="83">
        <v>7.0835136111172403</v>
      </c>
      <c r="AP1900" s="83">
        <v>202.658559275182</v>
      </c>
    </row>
    <row r="1901" spans="1:42" x14ac:dyDescent="0.2">
      <c r="A1901" s="83" t="s">
        <v>459</v>
      </c>
      <c r="B1901" s="83">
        <v>2042</v>
      </c>
      <c r="C1901" s="83" t="s">
        <v>460</v>
      </c>
      <c r="D1901" s="83" t="s">
        <v>297</v>
      </c>
      <c r="E1901" s="83">
        <v>1220.0999999999999</v>
      </c>
      <c r="F1901" s="83">
        <v>0</v>
      </c>
      <c r="G1901" s="83">
        <v>0</v>
      </c>
      <c r="H1901" s="83">
        <v>1099</v>
      </c>
      <c r="I1901" s="83">
        <v>2081.9066938475698</v>
      </c>
      <c r="J1901" s="83">
        <v>121.8888</v>
      </c>
      <c r="K1901" s="83">
        <v>55.8</v>
      </c>
      <c r="L1901" s="83">
        <v>4043.7709167296898</v>
      </c>
      <c r="M1901" s="83">
        <v>1110.6281818181801</v>
      </c>
      <c r="N1901" s="83">
        <v>0</v>
      </c>
      <c r="O1901" s="83">
        <v>0</v>
      </c>
      <c r="P1901" s="83">
        <v>250.51990061946901</v>
      </c>
      <c r="Q1901" s="83">
        <v>0</v>
      </c>
      <c r="R1901" s="83">
        <v>0</v>
      </c>
      <c r="S1901" s="83">
        <v>0</v>
      </c>
      <c r="T1901" s="83">
        <v>123.654</v>
      </c>
      <c r="U1901" s="83">
        <v>604.23244471630301</v>
      </c>
      <c r="V1901" s="83">
        <v>65482.883959567996</v>
      </c>
      <c r="W1901" s="83">
        <v>83757.021119999903</v>
      </c>
      <c r="X1901" s="83">
        <v>0</v>
      </c>
      <c r="Y1901" s="83">
        <v>0</v>
      </c>
      <c r="Z1901" s="83">
        <v>0</v>
      </c>
      <c r="AA1901" s="83">
        <v>1520518.63439015</v>
      </c>
      <c r="AB1901" s="83">
        <v>19687248.998067498</v>
      </c>
      <c r="AC1901" s="83">
        <v>96272.4</v>
      </c>
      <c r="AD1901" s="83">
        <v>0</v>
      </c>
      <c r="AE1901" s="83">
        <v>476255.190654648</v>
      </c>
      <c r="AF1901" s="83">
        <v>9745493.1134399995</v>
      </c>
      <c r="AG1901" s="83">
        <v>0</v>
      </c>
      <c r="AH1901" s="83">
        <v>0</v>
      </c>
      <c r="AI1901" s="83">
        <v>3719074.4609354199</v>
      </c>
      <c r="AJ1901" s="83">
        <v>0</v>
      </c>
      <c r="AK1901" s="83">
        <v>429903.98020209803</v>
      </c>
      <c r="AL1901" s="83">
        <v>0</v>
      </c>
      <c r="AM1901" s="83">
        <v>0</v>
      </c>
      <c r="AN1901" s="83">
        <v>35824006.682769403</v>
      </c>
      <c r="AO1901" s="83">
        <v>7.3779007601133504</v>
      </c>
      <c r="AP1901" s="83">
        <v>205.94850892717</v>
      </c>
    </row>
    <row r="1902" spans="1:42" x14ac:dyDescent="0.2">
      <c r="A1902" s="83" t="s">
        <v>459</v>
      </c>
      <c r="B1902" s="83">
        <v>2044</v>
      </c>
      <c r="C1902" s="83" t="s">
        <v>460</v>
      </c>
      <c r="D1902" s="83" t="s">
        <v>297</v>
      </c>
      <c r="E1902" s="83">
        <v>1220.0999999999999</v>
      </c>
      <c r="F1902" s="83">
        <v>0</v>
      </c>
      <c r="G1902" s="83">
        <v>0</v>
      </c>
      <c r="H1902" s="83">
        <v>1099</v>
      </c>
      <c r="I1902" s="83">
        <v>2139.9718493831701</v>
      </c>
      <c r="J1902" s="83">
        <v>121.8888</v>
      </c>
      <c r="K1902" s="83">
        <v>55.8</v>
      </c>
      <c r="L1902" s="83">
        <v>4043.7709167296898</v>
      </c>
      <c r="M1902" s="83">
        <v>1138.0845454545499</v>
      </c>
      <c r="N1902" s="83">
        <v>0</v>
      </c>
      <c r="O1902" s="83">
        <v>0</v>
      </c>
      <c r="P1902" s="83">
        <v>261.74335571207303</v>
      </c>
      <c r="Q1902" s="83">
        <v>0</v>
      </c>
      <c r="R1902" s="83">
        <v>0</v>
      </c>
      <c r="S1902" s="83">
        <v>0</v>
      </c>
      <c r="T1902" s="83">
        <v>123.654</v>
      </c>
      <c r="U1902" s="83">
        <v>604.23244471630301</v>
      </c>
      <c r="V1902" s="83">
        <v>167499.41716954499</v>
      </c>
      <c r="W1902" s="83">
        <v>83757.021119999903</v>
      </c>
      <c r="X1902" s="83">
        <v>0</v>
      </c>
      <c r="Y1902" s="83">
        <v>0</v>
      </c>
      <c r="Z1902" s="83">
        <v>0</v>
      </c>
      <c r="AA1902" s="83">
        <v>1558108.0934234499</v>
      </c>
      <c r="AB1902" s="83">
        <v>17546537.154572502</v>
      </c>
      <c r="AC1902" s="83">
        <v>96272.4</v>
      </c>
      <c r="AD1902" s="83">
        <v>0</v>
      </c>
      <c r="AE1902" s="83">
        <v>476255.190654648</v>
      </c>
      <c r="AF1902" s="83">
        <v>9745493.1134399995</v>
      </c>
      <c r="AG1902" s="83">
        <v>0</v>
      </c>
      <c r="AH1902" s="83">
        <v>0</v>
      </c>
      <c r="AI1902" s="83">
        <v>3795330.0640558</v>
      </c>
      <c r="AJ1902" s="83">
        <v>0</v>
      </c>
      <c r="AK1902" s="83">
        <v>427594.342294998</v>
      </c>
      <c r="AL1902" s="83">
        <v>0</v>
      </c>
      <c r="AM1902" s="83">
        <v>0</v>
      </c>
      <c r="AN1902" s="83">
        <v>33896846.796730898</v>
      </c>
      <c r="AO1902" s="83">
        <v>6.5554682553049997</v>
      </c>
      <c r="AP1902" s="83">
        <v>193.394633271234</v>
      </c>
    </row>
    <row r="1903" spans="1:42" x14ac:dyDescent="0.2">
      <c r="A1903" s="83" t="s">
        <v>459</v>
      </c>
      <c r="B1903" s="83">
        <v>2046</v>
      </c>
      <c r="C1903" s="83" t="s">
        <v>460</v>
      </c>
      <c r="D1903" s="83" t="s">
        <v>297</v>
      </c>
      <c r="E1903" s="83">
        <v>0</v>
      </c>
      <c r="F1903" s="83">
        <v>0</v>
      </c>
      <c r="G1903" s="83">
        <v>0</v>
      </c>
      <c r="H1903" s="83">
        <v>980.9</v>
      </c>
      <c r="I1903" s="83">
        <v>2125.7718493831699</v>
      </c>
      <c r="J1903" s="83">
        <v>159.28486393020401</v>
      </c>
      <c r="K1903" s="83">
        <v>41.8</v>
      </c>
      <c r="L1903" s="83">
        <v>5043.9349275511704</v>
      </c>
      <c r="M1903" s="83">
        <v>1172.4390909090901</v>
      </c>
      <c r="N1903" s="83">
        <v>0</v>
      </c>
      <c r="O1903" s="83">
        <v>0</v>
      </c>
      <c r="P1903" s="83">
        <v>287.75482575675102</v>
      </c>
      <c r="Q1903" s="83">
        <v>0</v>
      </c>
      <c r="R1903" s="83">
        <v>0</v>
      </c>
      <c r="S1903" s="83">
        <v>0</v>
      </c>
      <c r="T1903" s="83">
        <v>123.654</v>
      </c>
      <c r="U1903" s="83">
        <v>604.23244471630301</v>
      </c>
      <c r="V1903" s="83">
        <v>141638.967843683</v>
      </c>
      <c r="W1903" s="83">
        <v>19680.611519999999</v>
      </c>
      <c r="X1903" s="83">
        <v>0</v>
      </c>
      <c r="Y1903" s="83">
        <v>0</v>
      </c>
      <c r="Z1903" s="83">
        <v>0</v>
      </c>
      <c r="AA1903" s="83">
        <v>1605141.58977695</v>
      </c>
      <c r="AB1903" s="83">
        <v>25407647.832779702</v>
      </c>
      <c r="AC1903" s="83">
        <v>85926.84</v>
      </c>
      <c r="AD1903" s="83">
        <v>0</v>
      </c>
      <c r="AE1903" s="83">
        <v>476255.190654648</v>
      </c>
      <c r="AF1903" s="83">
        <v>0</v>
      </c>
      <c r="AG1903" s="83">
        <v>0</v>
      </c>
      <c r="AH1903" s="83">
        <v>0</v>
      </c>
      <c r="AI1903" s="83">
        <v>3723896.8497250099</v>
      </c>
      <c r="AJ1903" s="83">
        <v>0</v>
      </c>
      <c r="AK1903" s="83">
        <v>569698.61464937101</v>
      </c>
      <c r="AL1903" s="83">
        <v>0</v>
      </c>
      <c r="AM1903" s="83">
        <v>0</v>
      </c>
      <c r="AN1903" s="83">
        <v>32029886.496949401</v>
      </c>
      <c r="AO1903" s="83">
        <v>9.3781830850985202</v>
      </c>
      <c r="AP1903" s="83">
        <v>292.794764851624</v>
      </c>
    </row>
    <row r="1904" spans="1:42" x14ac:dyDescent="0.2">
      <c r="A1904" s="83" t="s">
        <v>459</v>
      </c>
      <c r="B1904" s="83">
        <v>2048</v>
      </c>
      <c r="C1904" s="83" t="s">
        <v>460</v>
      </c>
      <c r="D1904" s="83" t="s">
        <v>297</v>
      </c>
      <c r="E1904" s="83">
        <v>0</v>
      </c>
      <c r="F1904" s="83">
        <v>0</v>
      </c>
      <c r="G1904" s="83">
        <v>0</v>
      </c>
      <c r="H1904" s="83">
        <v>980.9</v>
      </c>
      <c r="I1904" s="83">
        <v>3987.9803076922999</v>
      </c>
      <c r="J1904" s="83">
        <v>160.28486393020401</v>
      </c>
      <c r="K1904" s="83">
        <v>39.1</v>
      </c>
      <c r="L1904" s="83">
        <v>4961.7349275511697</v>
      </c>
      <c r="M1904" s="83">
        <v>1200.8418181818199</v>
      </c>
      <c r="N1904" s="83">
        <v>0</v>
      </c>
      <c r="O1904" s="83">
        <v>0</v>
      </c>
      <c r="P1904" s="83">
        <v>973.42723471069496</v>
      </c>
      <c r="Q1904" s="83">
        <v>0</v>
      </c>
      <c r="R1904" s="83">
        <v>0</v>
      </c>
      <c r="S1904" s="83">
        <v>0</v>
      </c>
      <c r="T1904" s="83">
        <v>123.654</v>
      </c>
      <c r="U1904" s="83">
        <v>604.23244471630301</v>
      </c>
      <c r="V1904" s="83">
        <v>1222360.6575327599</v>
      </c>
      <c r="W1904" s="83">
        <v>7323.0182400000003</v>
      </c>
      <c r="X1904" s="83">
        <v>0</v>
      </c>
      <c r="Y1904" s="83">
        <v>0</v>
      </c>
      <c r="Z1904" s="83">
        <v>0</v>
      </c>
      <c r="AA1904" s="83">
        <v>1644026.6791278999</v>
      </c>
      <c r="AB1904" s="83">
        <v>24475547.314314</v>
      </c>
      <c r="AC1904" s="83">
        <v>85926.84</v>
      </c>
      <c r="AD1904" s="83">
        <v>0</v>
      </c>
      <c r="AE1904" s="83">
        <v>476255.190654648</v>
      </c>
      <c r="AF1904" s="83">
        <v>0</v>
      </c>
      <c r="AG1904" s="83">
        <v>0</v>
      </c>
      <c r="AH1904" s="83">
        <v>0</v>
      </c>
      <c r="AI1904" s="83">
        <v>7668085.0854659704</v>
      </c>
      <c r="AJ1904" s="83">
        <v>0</v>
      </c>
      <c r="AK1904" s="83">
        <v>571512.41080648894</v>
      </c>
      <c r="AL1904" s="83">
        <v>0</v>
      </c>
      <c r="AM1904" s="83">
        <v>0</v>
      </c>
      <c r="AN1904" s="83">
        <v>36151037.196141697</v>
      </c>
      <c r="AO1904" s="83">
        <v>9.0330945131655795</v>
      </c>
      <c r="AP1904" s="83">
        <v>249.870963982456</v>
      </c>
    </row>
    <row r="1905" spans="1:42" x14ac:dyDescent="0.2">
      <c r="A1905" s="83" t="s">
        <v>459</v>
      </c>
      <c r="B1905" s="83">
        <v>2050</v>
      </c>
      <c r="C1905" s="83" t="s">
        <v>460</v>
      </c>
      <c r="D1905" s="83" t="s">
        <v>297</v>
      </c>
      <c r="E1905" s="83">
        <v>0</v>
      </c>
      <c r="F1905" s="83">
        <v>0</v>
      </c>
      <c r="G1905" s="83">
        <v>0</v>
      </c>
      <c r="H1905" s="83">
        <v>980.9</v>
      </c>
      <c r="I1905" s="83">
        <v>3100.8230120318899</v>
      </c>
      <c r="J1905" s="83">
        <v>194.15699999999899</v>
      </c>
      <c r="K1905" s="83">
        <v>39.1</v>
      </c>
      <c r="L1905" s="83">
        <v>5108.5506524603697</v>
      </c>
      <c r="M1905" s="83">
        <v>1229.8136363636399</v>
      </c>
      <c r="N1905" s="83">
        <v>0</v>
      </c>
      <c r="O1905" s="83">
        <v>0</v>
      </c>
      <c r="P1905" s="83">
        <v>983.01098831386298</v>
      </c>
      <c r="Q1905" s="83">
        <v>0</v>
      </c>
      <c r="R1905" s="83">
        <v>0</v>
      </c>
      <c r="S1905" s="83">
        <v>0</v>
      </c>
      <c r="T1905" s="83">
        <v>123.654</v>
      </c>
      <c r="U1905" s="83">
        <v>158.1</v>
      </c>
      <c r="V1905" s="83">
        <v>691273.040430111</v>
      </c>
      <c r="W1905" s="83">
        <v>7323.0182400000003</v>
      </c>
      <c r="X1905" s="83">
        <v>0</v>
      </c>
      <c r="Y1905" s="83">
        <v>0</v>
      </c>
      <c r="Z1905" s="83">
        <v>0</v>
      </c>
      <c r="AA1905" s="83">
        <v>1683690.8891117501</v>
      </c>
      <c r="AB1905" s="83">
        <v>24853420.128064401</v>
      </c>
      <c r="AC1905" s="83">
        <v>85926.84</v>
      </c>
      <c r="AD1905" s="83">
        <v>0</v>
      </c>
      <c r="AE1905" s="83">
        <v>476255.190654648</v>
      </c>
      <c r="AF1905" s="83">
        <v>0</v>
      </c>
      <c r="AG1905" s="83">
        <v>0</v>
      </c>
      <c r="AH1905" s="83">
        <v>0</v>
      </c>
      <c r="AI1905" s="83">
        <v>6217047.4533421602</v>
      </c>
      <c r="AJ1905" s="83">
        <v>0</v>
      </c>
      <c r="AK1905" s="83">
        <v>698317.098671232</v>
      </c>
      <c r="AL1905" s="83">
        <v>0</v>
      </c>
      <c r="AM1905" s="83">
        <v>0</v>
      </c>
      <c r="AN1905" s="83">
        <v>34713253.658514298</v>
      </c>
      <c r="AO1905" s="83">
        <v>9.1597562903761798</v>
      </c>
      <c r="AP1905" s="83">
        <v>263.869137145244</v>
      </c>
    </row>
    <row r="1906" spans="1:42" x14ac:dyDescent="0.2">
      <c r="A1906" s="83" t="s">
        <v>461</v>
      </c>
      <c r="B1906" s="83">
        <v>2020</v>
      </c>
      <c r="C1906" s="83" t="s">
        <v>462</v>
      </c>
      <c r="D1906" s="83" t="s">
        <v>297</v>
      </c>
      <c r="E1906" s="83">
        <v>0</v>
      </c>
      <c r="F1906" s="83">
        <v>0</v>
      </c>
      <c r="G1906" s="83">
        <v>0</v>
      </c>
      <c r="H1906" s="83">
        <v>0</v>
      </c>
      <c r="I1906" s="83">
        <v>114.7</v>
      </c>
      <c r="J1906" s="83">
        <v>39</v>
      </c>
      <c r="K1906" s="83">
        <v>40.1</v>
      </c>
      <c r="L1906" s="83">
        <v>1787.2</v>
      </c>
      <c r="M1906" s="83">
        <v>104.395454545455</v>
      </c>
      <c r="N1906" s="83">
        <v>30.31644</v>
      </c>
      <c r="O1906" s="83">
        <v>0</v>
      </c>
      <c r="P1906" s="83">
        <v>0</v>
      </c>
      <c r="Q1906" s="83">
        <v>0</v>
      </c>
      <c r="R1906" s="83">
        <v>0</v>
      </c>
      <c r="S1906" s="83">
        <v>0</v>
      </c>
      <c r="T1906" s="83">
        <v>3.782</v>
      </c>
      <c r="U1906" s="83">
        <v>8.9</v>
      </c>
      <c r="V1906" s="83">
        <v>0</v>
      </c>
      <c r="W1906" s="83">
        <v>168887.10815999901</v>
      </c>
      <c r="X1906" s="83">
        <v>0</v>
      </c>
      <c r="Y1906" s="83">
        <v>0</v>
      </c>
      <c r="Z1906" s="83">
        <v>0</v>
      </c>
      <c r="AA1906" s="83">
        <v>144700.2004609</v>
      </c>
      <c r="AB1906" s="83">
        <v>2065021.7279999999</v>
      </c>
      <c r="AC1906" s="83">
        <v>0</v>
      </c>
      <c r="AD1906" s="83">
        <v>0</v>
      </c>
      <c r="AE1906" s="83">
        <v>13151.026063200001</v>
      </c>
      <c r="AF1906" s="83">
        <v>0</v>
      </c>
      <c r="AG1906" s="83">
        <v>0</v>
      </c>
      <c r="AH1906" s="83">
        <v>0</v>
      </c>
      <c r="AI1906" s="83">
        <v>223984.53880594901</v>
      </c>
      <c r="AJ1906" s="83">
        <v>96840.112624379501</v>
      </c>
      <c r="AK1906" s="83">
        <v>120553.62716237899</v>
      </c>
      <c r="AL1906" s="83">
        <v>0</v>
      </c>
      <c r="AM1906" s="83">
        <v>0</v>
      </c>
      <c r="AN1906" s="83">
        <v>2833138.3412767998</v>
      </c>
      <c r="AO1906" s="83">
        <v>0.83925640503840004</v>
      </c>
      <c r="AP1906" s="83">
        <v>296.22852961714898</v>
      </c>
    </row>
    <row r="1907" spans="1:42" x14ac:dyDescent="0.2">
      <c r="A1907" s="83" t="s">
        <v>461</v>
      </c>
      <c r="B1907" s="83">
        <v>2022</v>
      </c>
      <c r="C1907" s="83" t="s">
        <v>462</v>
      </c>
      <c r="D1907" s="83" t="s">
        <v>297</v>
      </c>
      <c r="E1907" s="83">
        <v>0</v>
      </c>
      <c r="F1907" s="83">
        <v>0</v>
      </c>
      <c r="G1907" s="83">
        <v>0</v>
      </c>
      <c r="H1907" s="83">
        <v>0</v>
      </c>
      <c r="I1907" s="83">
        <v>114.7</v>
      </c>
      <c r="J1907" s="83">
        <v>39</v>
      </c>
      <c r="K1907" s="83">
        <v>40.1</v>
      </c>
      <c r="L1907" s="83">
        <v>1787.2</v>
      </c>
      <c r="M1907" s="83">
        <v>125.95272727272599</v>
      </c>
      <c r="N1907" s="83">
        <v>30.477218775999901</v>
      </c>
      <c r="O1907" s="83">
        <v>0</v>
      </c>
      <c r="P1907" s="83">
        <v>0</v>
      </c>
      <c r="Q1907" s="83">
        <v>0</v>
      </c>
      <c r="R1907" s="83">
        <v>0</v>
      </c>
      <c r="S1907" s="83">
        <v>0</v>
      </c>
      <c r="T1907" s="83">
        <v>3.782</v>
      </c>
      <c r="U1907" s="83">
        <v>8.9</v>
      </c>
      <c r="V1907" s="83">
        <v>0</v>
      </c>
      <c r="W1907" s="83">
        <v>181112.325685925</v>
      </c>
      <c r="X1907" s="83">
        <v>0</v>
      </c>
      <c r="Y1907" s="83">
        <v>0</v>
      </c>
      <c r="Z1907" s="83">
        <v>0</v>
      </c>
      <c r="AA1907" s="83">
        <v>174580.25317591999</v>
      </c>
      <c r="AB1907" s="83">
        <v>2392309.648</v>
      </c>
      <c r="AC1907" s="83">
        <v>0</v>
      </c>
      <c r="AD1907" s="83">
        <v>0</v>
      </c>
      <c r="AE1907" s="83">
        <v>13151.026063200001</v>
      </c>
      <c r="AF1907" s="83">
        <v>0</v>
      </c>
      <c r="AG1907" s="83">
        <v>0</v>
      </c>
      <c r="AH1907" s="83">
        <v>0</v>
      </c>
      <c r="AI1907" s="83">
        <v>220855.29256867699</v>
      </c>
      <c r="AJ1907" s="83">
        <v>98165.334840613199</v>
      </c>
      <c r="AK1907" s="83">
        <v>123187.323637097</v>
      </c>
      <c r="AL1907" s="83">
        <v>0</v>
      </c>
      <c r="AM1907" s="83">
        <v>0</v>
      </c>
      <c r="AN1907" s="83">
        <v>3203361.2039714302</v>
      </c>
      <c r="AO1907" s="83">
        <v>1.0002329684904001</v>
      </c>
      <c r="AP1907" s="83">
        <v>312.244828104411</v>
      </c>
    </row>
    <row r="1908" spans="1:42" x14ac:dyDescent="0.2">
      <c r="A1908" s="83" t="s">
        <v>461</v>
      </c>
      <c r="B1908" s="83">
        <v>2024</v>
      </c>
      <c r="C1908" s="83" t="s">
        <v>462</v>
      </c>
      <c r="D1908" s="83" t="s">
        <v>297</v>
      </c>
      <c r="E1908" s="83">
        <v>0</v>
      </c>
      <c r="F1908" s="83">
        <v>0</v>
      </c>
      <c r="G1908" s="83">
        <v>0</v>
      </c>
      <c r="H1908" s="83">
        <v>0</v>
      </c>
      <c r="I1908" s="83">
        <v>114.7</v>
      </c>
      <c r="J1908" s="83">
        <v>39</v>
      </c>
      <c r="K1908" s="83">
        <v>40.1</v>
      </c>
      <c r="L1908" s="83">
        <v>1787.2</v>
      </c>
      <c r="M1908" s="83">
        <v>142.857272727273</v>
      </c>
      <c r="N1908" s="83">
        <v>582.63886575739002</v>
      </c>
      <c r="O1908" s="83">
        <v>0</v>
      </c>
      <c r="P1908" s="83">
        <v>0</v>
      </c>
      <c r="Q1908" s="83">
        <v>0</v>
      </c>
      <c r="R1908" s="83">
        <v>0</v>
      </c>
      <c r="S1908" s="83">
        <v>0</v>
      </c>
      <c r="T1908" s="83">
        <v>3.782</v>
      </c>
      <c r="U1908" s="83">
        <v>8.9</v>
      </c>
      <c r="V1908" s="83">
        <v>0</v>
      </c>
      <c r="W1908" s="83">
        <v>181112.325685925</v>
      </c>
      <c r="X1908" s="83">
        <v>0</v>
      </c>
      <c r="Y1908" s="83">
        <v>0</v>
      </c>
      <c r="Z1908" s="83">
        <v>0</v>
      </c>
      <c r="AA1908" s="83">
        <v>198011.26486721999</v>
      </c>
      <c r="AB1908" s="83">
        <v>2065021.7279999999</v>
      </c>
      <c r="AC1908" s="83">
        <v>0</v>
      </c>
      <c r="AD1908" s="83">
        <v>0</v>
      </c>
      <c r="AE1908" s="83">
        <v>13151.026063200001</v>
      </c>
      <c r="AF1908" s="83">
        <v>0</v>
      </c>
      <c r="AG1908" s="83">
        <v>0</v>
      </c>
      <c r="AH1908" s="83">
        <v>0</v>
      </c>
      <c r="AI1908" s="83">
        <v>206583.559988072</v>
      </c>
      <c r="AJ1908" s="83">
        <v>2184120.1637113201</v>
      </c>
      <c r="AK1908" s="83">
        <v>120607.68175947601</v>
      </c>
      <c r="AL1908" s="83">
        <v>0</v>
      </c>
      <c r="AM1908" s="83">
        <v>0</v>
      </c>
      <c r="AN1908" s="83">
        <v>4968607.7500752201</v>
      </c>
      <c r="AO1908" s="83">
        <v>0.83925640503840004</v>
      </c>
      <c r="AP1908" s="83">
        <v>168.91178520294599</v>
      </c>
    </row>
    <row r="1909" spans="1:42" x14ac:dyDescent="0.2">
      <c r="A1909" s="83" t="s">
        <v>461</v>
      </c>
      <c r="B1909" s="83">
        <v>2026</v>
      </c>
      <c r="C1909" s="83" t="s">
        <v>462</v>
      </c>
      <c r="D1909" s="83" t="s">
        <v>297</v>
      </c>
      <c r="E1909" s="83">
        <v>0</v>
      </c>
      <c r="F1909" s="83">
        <v>0</v>
      </c>
      <c r="G1909" s="83">
        <v>0</v>
      </c>
      <c r="H1909" s="83">
        <v>0</v>
      </c>
      <c r="I1909" s="83">
        <v>114.7</v>
      </c>
      <c r="J1909" s="83">
        <v>39</v>
      </c>
      <c r="K1909" s="83">
        <v>40.1</v>
      </c>
      <c r="L1909" s="83">
        <v>1727.2</v>
      </c>
      <c r="M1909" s="83">
        <v>156.55090909090899</v>
      </c>
      <c r="N1909" s="83">
        <v>987.78208398848005</v>
      </c>
      <c r="O1909" s="83">
        <v>0</v>
      </c>
      <c r="P1909" s="83">
        <v>0</v>
      </c>
      <c r="Q1909" s="83">
        <v>0</v>
      </c>
      <c r="R1909" s="83">
        <v>0</v>
      </c>
      <c r="S1909" s="83">
        <v>0</v>
      </c>
      <c r="T1909" s="83">
        <v>3.782</v>
      </c>
      <c r="U1909" s="83">
        <v>8.9</v>
      </c>
      <c r="V1909" s="83">
        <v>0</v>
      </c>
      <c r="W1909" s="83">
        <v>181112.325685925</v>
      </c>
      <c r="X1909" s="83">
        <v>0</v>
      </c>
      <c r="Y1909" s="83">
        <v>0</v>
      </c>
      <c r="Z1909" s="83">
        <v>0</v>
      </c>
      <c r="AA1909" s="83">
        <v>216991.70741124</v>
      </c>
      <c r="AB1909" s="83">
        <v>1677195.8559999999</v>
      </c>
      <c r="AC1909" s="83">
        <v>0</v>
      </c>
      <c r="AD1909" s="83">
        <v>0</v>
      </c>
      <c r="AE1909" s="83">
        <v>13151.026063200001</v>
      </c>
      <c r="AF1909" s="83">
        <v>0</v>
      </c>
      <c r="AG1909" s="83">
        <v>0</v>
      </c>
      <c r="AH1909" s="83">
        <v>0</v>
      </c>
      <c r="AI1909" s="83">
        <v>214741.00380018301</v>
      </c>
      <c r="AJ1909" s="83">
        <v>4030608.04122594</v>
      </c>
      <c r="AK1909" s="83">
        <v>117577.032016125</v>
      </c>
      <c r="AL1909" s="83">
        <v>0</v>
      </c>
      <c r="AM1909" s="83">
        <v>0</v>
      </c>
      <c r="AN1909" s="83">
        <v>6451376.99220262</v>
      </c>
      <c r="AO1909" s="83">
        <v>0.68185648711680003</v>
      </c>
      <c r="AP1909" s="83">
        <v>105.691620244936</v>
      </c>
    </row>
    <row r="1910" spans="1:42" x14ac:dyDescent="0.2">
      <c r="A1910" s="83" t="s">
        <v>461</v>
      </c>
      <c r="B1910" s="83">
        <v>2028</v>
      </c>
      <c r="C1910" s="83" t="s">
        <v>462</v>
      </c>
      <c r="D1910" s="83" t="s">
        <v>297</v>
      </c>
      <c r="E1910" s="83">
        <v>0</v>
      </c>
      <c r="F1910" s="83">
        <v>0</v>
      </c>
      <c r="G1910" s="83">
        <v>0</v>
      </c>
      <c r="H1910" s="83">
        <v>0</v>
      </c>
      <c r="I1910" s="83">
        <v>114.7</v>
      </c>
      <c r="J1910" s="83">
        <v>39</v>
      </c>
      <c r="K1910" s="83">
        <v>40.1</v>
      </c>
      <c r="L1910" s="83">
        <v>1727.2</v>
      </c>
      <c r="M1910" s="83">
        <v>171.17</v>
      </c>
      <c r="N1910" s="83">
        <v>993.11012952014096</v>
      </c>
      <c r="O1910" s="83">
        <v>0</v>
      </c>
      <c r="P1910" s="83">
        <v>0</v>
      </c>
      <c r="Q1910" s="83">
        <v>0</v>
      </c>
      <c r="R1910" s="83">
        <v>0</v>
      </c>
      <c r="S1910" s="83">
        <v>0</v>
      </c>
      <c r="T1910" s="83">
        <v>3.782</v>
      </c>
      <c r="U1910" s="83">
        <v>8.9</v>
      </c>
      <c r="V1910" s="83">
        <v>0</v>
      </c>
      <c r="W1910" s="83">
        <v>180058.12896</v>
      </c>
      <c r="X1910" s="83">
        <v>0</v>
      </c>
      <c r="Y1910" s="83">
        <v>0</v>
      </c>
      <c r="Z1910" s="83">
        <v>0</v>
      </c>
      <c r="AA1910" s="83">
        <v>237254.90176497999</v>
      </c>
      <c r="AB1910" s="83">
        <v>1575285.5048608701</v>
      </c>
      <c r="AC1910" s="83">
        <v>0</v>
      </c>
      <c r="AD1910" s="83">
        <v>0</v>
      </c>
      <c r="AE1910" s="83">
        <v>13151.026063200001</v>
      </c>
      <c r="AF1910" s="83">
        <v>0</v>
      </c>
      <c r="AG1910" s="83">
        <v>0</v>
      </c>
      <c r="AH1910" s="83">
        <v>0</v>
      </c>
      <c r="AI1910" s="83">
        <v>211755.55881965801</v>
      </c>
      <c r="AJ1910" s="83">
        <v>4053275.6121018399</v>
      </c>
      <c r="AK1910" s="83">
        <v>121207.177989722</v>
      </c>
      <c r="AL1910" s="83">
        <v>0</v>
      </c>
      <c r="AM1910" s="83">
        <v>0</v>
      </c>
      <c r="AN1910" s="83">
        <v>6391987.9105602698</v>
      </c>
      <c r="AO1910" s="83">
        <v>0.63973060100011203</v>
      </c>
      <c r="AP1910" s="83">
        <v>100.08319946025</v>
      </c>
    </row>
    <row r="1911" spans="1:42" x14ac:dyDescent="0.2">
      <c r="A1911" s="83" t="s">
        <v>461</v>
      </c>
      <c r="B1911" s="83">
        <v>2030</v>
      </c>
      <c r="C1911" s="83" t="s">
        <v>462</v>
      </c>
      <c r="D1911" s="83" t="s">
        <v>297</v>
      </c>
      <c r="E1911" s="83">
        <v>0</v>
      </c>
      <c r="F1911" s="83">
        <v>0</v>
      </c>
      <c r="G1911" s="83">
        <v>0</v>
      </c>
      <c r="H1911" s="83">
        <v>0</v>
      </c>
      <c r="I1911" s="83">
        <v>114.7</v>
      </c>
      <c r="J1911" s="83">
        <v>39</v>
      </c>
      <c r="K1911" s="83">
        <v>40.1</v>
      </c>
      <c r="L1911" s="83">
        <v>1727.2</v>
      </c>
      <c r="M1911" s="83">
        <v>214.64727272727299</v>
      </c>
      <c r="N1911" s="83">
        <v>1444.4117303329699</v>
      </c>
      <c r="O1911" s="83">
        <v>0</v>
      </c>
      <c r="P1911" s="83">
        <v>0.32923567534204301</v>
      </c>
      <c r="Q1911" s="83">
        <v>0</v>
      </c>
      <c r="R1911" s="83">
        <v>0</v>
      </c>
      <c r="S1911" s="83">
        <v>0</v>
      </c>
      <c r="T1911" s="83">
        <v>3.782</v>
      </c>
      <c r="U1911" s="83">
        <v>8.9</v>
      </c>
      <c r="V1911" s="83">
        <v>284.87716195865602</v>
      </c>
      <c r="W1911" s="83">
        <v>181112.325685925</v>
      </c>
      <c r="X1911" s="83">
        <v>0</v>
      </c>
      <c r="Y1911" s="83">
        <v>0</v>
      </c>
      <c r="Z1911" s="83">
        <v>0</v>
      </c>
      <c r="AA1911" s="83">
        <v>297517.77534047997</v>
      </c>
      <c r="AB1911" s="83">
        <v>1754940.0560000001</v>
      </c>
      <c r="AC1911" s="83">
        <v>0</v>
      </c>
      <c r="AD1911" s="83">
        <v>0</v>
      </c>
      <c r="AE1911" s="83">
        <v>13151.026063200001</v>
      </c>
      <c r="AF1911" s="83">
        <v>0</v>
      </c>
      <c r="AG1911" s="83">
        <v>0</v>
      </c>
      <c r="AH1911" s="83">
        <v>0</v>
      </c>
      <c r="AI1911" s="83">
        <v>208800.25816635799</v>
      </c>
      <c r="AJ1911" s="83">
        <v>5982469.5330896303</v>
      </c>
      <c r="AK1911" s="83">
        <v>120552.908337456</v>
      </c>
      <c r="AL1911" s="83">
        <v>0</v>
      </c>
      <c r="AM1911" s="83">
        <v>0</v>
      </c>
      <c r="AN1911" s="83">
        <v>8558828.7598450091</v>
      </c>
      <c r="AO1911" s="83">
        <v>0.71978562813680003</v>
      </c>
      <c r="AP1911" s="83">
        <v>84.098613061845398</v>
      </c>
    </row>
    <row r="1912" spans="1:42" x14ac:dyDescent="0.2">
      <c r="A1912" s="83" t="s">
        <v>461</v>
      </c>
      <c r="B1912" s="83">
        <v>2032</v>
      </c>
      <c r="C1912" s="83" t="s">
        <v>462</v>
      </c>
      <c r="D1912" s="83" t="s">
        <v>297</v>
      </c>
      <c r="E1912" s="83">
        <v>0</v>
      </c>
      <c r="F1912" s="83">
        <v>0</v>
      </c>
      <c r="G1912" s="83">
        <v>0</v>
      </c>
      <c r="H1912" s="83">
        <v>0</v>
      </c>
      <c r="I1912" s="83">
        <v>114.7</v>
      </c>
      <c r="J1912" s="83">
        <v>39</v>
      </c>
      <c r="K1912" s="83">
        <v>40.1</v>
      </c>
      <c r="L1912" s="83">
        <v>1727.2</v>
      </c>
      <c r="M1912" s="83">
        <v>246.51909090909101</v>
      </c>
      <c r="N1912" s="83">
        <v>1452.1097438243701</v>
      </c>
      <c r="O1912" s="83">
        <v>0</v>
      </c>
      <c r="P1912" s="83">
        <v>3.1126469633276299</v>
      </c>
      <c r="Q1912" s="83">
        <v>0</v>
      </c>
      <c r="R1912" s="83">
        <v>0</v>
      </c>
      <c r="S1912" s="83">
        <v>0</v>
      </c>
      <c r="T1912" s="83">
        <v>3.782</v>
      </c>
      <c r="U1912" s="83">
        <v>8.9</v>
      </c>
      <c r="V1912" s="83">
        <v>3357.14773588548</v>
      </c>
      <c r="W1912" s="83">
        <v>179272.19615999999</v>
      </c>
      <c r="X1912" s="83">
        <v>0</v>
      </c>
      <c r="Y1912" s="83">
        <v>0</v>
      </c>
      <c r="Z1912" s="83">
        <v>0</v>
      </c>
      <c r="AA1912" s="83">
        <v>341694.58840234001</v>
      </c>
      <c r="AB1912" s="83">
        <v>1752400.43729019</v>
      </c>
      <c r="AC1912" s="83">
        <v>0</v>
      </c>
      <c r="AD1912" s="83">
        <v>0</v>
      </c>
      <c r="AE1912" s="83">
        <v>13151.026063200001</v>
      </c>
      <c r="AF1912" s="83">
        <v>0</v>
      </c>
      <c r="AG1912" s="83">
        <v>0</v>
      </c>
      <c r="AH1912" s="83">
        <v>0</v>
      </c>
      <c r="AI1912" s="83">
        <v>205884.47978340401</v>
      </c>
      <c r="AJ1912" s="83">
        <v>6011227.3425978404</v>
      </c>
      <c r="AK1912" s="83">
        <v>119906.192772639</v>
      </c>
      <c r="AL1912" s="83">
        <v>0</v>
      </c>
      <c r="AM1912" s="83">
        <v>0</v>
      </c>
      <c r="AN1912" s="83">
        <v>8626893.4108054992</v>
      </c>
      <c r="AO1912" s="83">
        <v>0.71877689158526603</v>
      </c>
      <c r="AP1912" s="83">
        <v>83.318160704868603</v>
      </c>
    </row>
    <row r="1913" spans="1:42" x14ac:dyDescent="0.2">
      <c r="A1913" s="83" t="s">
        <v>461</v>
      </c>
      <c r="B1913" s="83">
        <v>2034</v>
      </c>
      <c r="C1913" s="83" t="s">
        <v>462</v>
      </c>
      <c r="D1913" s="83" t="s">
        <v>297</v>
      </c>
      <c r="E1913" s="83">
        <v>0</v>
      </c>
      <c r="F1913" s="83">
        <v>0</v>
      </c>
      <c r="G1913" s="83">
        <v>0</v>
      </c>
      <c r="H1913" s="83">
        <v>0</v>
      </c>
      <c r="I1913" s="83">
        <v>114.7</v>
      </c>
      <c r="J1913" s="83">
        <v>39</v>
      </c>
      <c r="K1913" s="83">
        <v>40.1</v>
      </c>
      <c r="L1913" s="83">
        <v>1727.2</v>
      </c>
      <c r="M1913" s="83">
        <v>270.07272727272698</v>
      </c>
      <c r="N1913" s="83">
        <v>1459.84877770619</v>
      </c>
      <c r="O1913" s="83">
        <v>0</v>
      </c>
      <c r="P1913" s="83">
        <v>5.8685941559345096</v>
      </c>
      <c r="Q1913" s="83">
        <v>0</v>
      </c>
      <c r="R1913" s="83">
        <v>0</v>
      </c>
      <c r="S1913" s="83">
        <v>0</v>
      </c>
      <c r="T1913" s="83">
        <v>3.782</v>
      </c>
      <c r="U1913" s="83">
        <v>8.9</v>
      </c>
      <c r="V1913" s="83">
        <v>4342.4664311617498</v>
      </c>
      <c r="W1913" s="83">
        <v>181112.325685925</v>
      </c>
      <c r="X1913" s="83">
        <v>0</v>
      </c>
      <c r="Y1913" s="83">
        <v>0</v>
      </c>
      <c r="Z1913" s="83">
        <v>0</v>
      </c>
      <c r="AA1913" s="83">
        <v>374341.7560232</v>
      </c>
      <c r="AB1913" s="83">
        <v>1543406.59937542</v>
      </c>
      <c r="AC1913" s="83">
        <v>0</v>
      </c>
      <c r="AD1913" s="83">
        <v>0</v>
      </c>
      <c r="AE1913" s="83">
        <v>13151.026063200001</v>
      </c>
      <c r="AF1913" s="83">
        <v>0</v>
      </c>
      <c r="AG1913" s="83">
        <v>0</v>
      </c>
      <c r="AH1913" s="83">
        <v>0</v>
      </c>
      <c r="AI1913" s="83">
        <v>203001.50189308601</v>
      </c>
      <c r="AJ1913" s="83">
        <v>6012778.2841411196</v>
      </c>
      <c r="AK1913" s="83">
        <v>119259.477207822</v>
      </c>
      <c r="AL1913" s="83">
        <v>0</v>
      </c>
      <c r="AM1913" s="83">
        <v>0</v>
      </c>
      <c r="AN1913" s="83">
        <v>8451393.4368209299</v>
      </c>
      <c r="AO1913" s="83">
        <v>0.63422163936685705</v>
      </c>
      <c r="AP1913" s="83">
        <v>75.0434403637733</v>
      </c>
    </row>
    <row r="1914" spans="1:42" x14ac:dyDescent="0.2">
      <c r="A1914" s="83" t="s">
        <v>461</v>
      </c>
      <c r="B1914" s="83">
        <v>2036</v>
      </c>
      <c r="C1914" s="83" t="s">
        <v>462</v>
      </c>
      <c r="D1914" s="83" t="s">
        <v>297</v>
      </c>
      <c r="E1914" s="83">
        <v>0</v>
      </c>
      <c r="F1914" s="83">
        <v>0</v>
      </c>
      <c r="G1914" s="83">
        <v>0</v>
      </c>
      <c r="H1914" s="83">
        <v>0</v>
      </c>
      <c r="I1914" s="83">
        <v>117.260339598225</v>
      </c>
      <c r="J1914" s="83">
        <v>39</v>
      </c>
      <c r="K1914" s="83">
        <v>40.1</v>
      </c>
      <c r="L1914" s="83">
        <v>1727.2</v>
      </c>
      <c r="M1914" s="83">
        <v>308.684545454545</v>
      </c>
      <c r="N1914" s="83">
        <v>1467.52632604619</v>
      </c>
      <c r="O1914" s="83">
        <v>0</v>
      </c>
      <c r="P1914" s="83">
        <v>6.5171132125213704</v>
      </c>
      <c r="Q1914" s="83">
        <v>0</v>
      </c>
      <c r="R1914" s="83">
        <v>0</v>
      </c>
      <c r="S1914" s="83">
        <v>0</v>
      </c>
      <c r="T1914" s="83">
        <v>3.782</v>
      </c>
      <c r="U1914" s="83">
        <v>8.9</v>
      </c>
      <c r="V1914" s="83">
        <v>3545.4917732128802</v>
      </c>
      <c r="W1914" s="83">
        <v>181112.325685925</v>
      </c>
      <c r="X1914" s="83">
        <v>0</v>
      </c>
      <c r="Y1914" s="83">
        <v>0</v>
      </c>
      <c r="Z1914" s="83">
        <v>0</v>
      </c>
      <c r="AA1914" s="83">
        <v>427860.73206861998</v>
      </c>
      <c r="AB1914" s="83">
        <v>1295081.7055666</v>
      </c>
      <c r="AC1914" s="83">
        <v>0</v>
      </c>
      <c r="AD1914" s="83">
        <v>0</v>
      </c>
      <c r="AE1914" s="83">
        <v>13151.026063200001</v>
      </c>
      <c r="AF1914" s="83">
        <v>0</v>
      </c>
      <c r="AG1914" s="83">
        <v>0</v>
      </c>
      <c r="AH1914" s="83">
        <v>0</v>
      </c>
      <c r="AI1914" s="83">
        <v>205616.876531285</v>
      </c>
      <c r="AJ1914" s="83">
        <v>6014270.5089978604</v>
      </c>
      <c r="AK1914" s="83">
        <v>118617.20828075999</v>
      </c>
      <c r="AL1914" s="83">
        <v>0</v>
      </c>
      <c r="AM1914" s="83">
        <v>0</v>
      </c>
      <c r="AN1914" s="83">
        <v>8259255.8749674801</v>
      </c>
      <c r="AO1914" s="83">
        <v>0.53366433517788103</v>
      </c>
      <c r="AP1914" s="83">
        <v>64.614093964001597</v>
      </c>
    </row>
    <row r="1915" spans="1:42" x14ac:dyDescent="0.2">
      <c r="A1915" s="83" t="s">
        <v>461</v>
      </c>
      <c r="B1915" s="83">
        <v>2038</v>
      </c>
      <c r="C1915" s="83" t="s">
        <v>462</v>
      </c>
      <c r="D1915" s="83" t="s">
        <v>297</v>
      </c>
      <c r="E1915" s="83">
        <v>0</v>
      </c>
      <c r="F1915" s="83">
        <v>0</v>
      </c>
      <c r="G1915" s="83">
        <v>0</v>
      </c>
      <c r="H1915" s="83">
        <v>0</v>
      </c>
      <c r="I1915" s="83">
        <v>117.260339598225</v>
      </c>
      <c r="J1915" s="83">
        <v>39</v>
      </c>
      <c r="K1915" s="83">
        <v>40.1</v>
      </c>
      <c r="L1915" s="83">
        <v>1727.2</v>
      </c>
      <c r="M1915" s="83">
        <v>326.82818181818197</v>
      </c>
      <c r="N1915" s="83">
        <v>1475.2040490240599</v>
      </c>
      <c r="O1915" s="83">
        <v>0</v>
      </c>
      <c r="P1915" s="83">
        <v>104.547435096965</v>
      </c>
      <c r="Q1915" s="83">
        <v>0</v>
      </c>
      <c r="R1915" s="83">
        <v>0</v>
      </c>
      <c r="S1915" s="83">
        <v>0</v>
      </c>
      <c r="T1915" s="83">
        <v>3.782</v>
      </c>
      <c r="U1915" s="83">
        <v>8.9</v>
      </c>
      <c r="V1915" s="83">
        <v>10225.7376047179</v>
      </c>
      <c r="W1915" s="83">
        <v>178146.99935999999</v>
      </c>
      <c r="X1915" s="83">
        <v>0</v>
      </c>
      <c r="Y1915" s="83">
        <v>0</v>
      </c>
      <c r="Z1915" s="83">
        <v>0</v>
      </c>
      <c r="AA1915" s="83">
        <v>453009.21990594</v>
      </c>
      <c r="AB1915" s="83">
        <v>967061.66</v>
      </c>
      <c r="AC1915" s="83">
        <v>0</v>
      </c>
      <c r="AD1915" s="83">
        <v>0</v>
      </c>
      <c r="AE1915" s="83">
        <v>13151.026063200001</v>
      </c>
      <c r="AF1915" s="83">
        <v>0</v>
      </c>
      <c r="AG1915" s="83">
        <v>0</v>
      </c>
      <c r="AH1915" s="83">
        <v>0</v>
      </c>
      <c r="AI1915" s="83">
        <v>202743.56492829401</v>
      </c>
      <c r="AJ1915" s="83">
        <v>6015982.03174421</v>
      </c>
      <c r="AK1915" s="83">
        <v>117975.384017505</v>
      </c>
      <c r="AL1915" s="83">
        <v>0</v>
      </c>
      <c r="AM1915" s="83">
        <v>0</v>
      </c>
      <c r="AN1915" s="83">
        <v>7958295.6236238703</v>
      </c>
      <c r="AO1915" s="83">
        <v>0.39982078379800001</v>
      </c>
      <c r="AP1915" s="83">
        <v>50.239498845851898</v>
      </c>
    </row>
    <row r="1916" spans="1:42" x14ac:dyDescent="0.2">
      <c r="A1916" s="83" t="s">
        <v>461</v>
      </c>
      <c r="B1916" s="83">
        <v>2040</v>
      </c>
      <c r="C1916" s="83" t="s">
        <v>462</v>
      </c>
      <c r="D1916" s="83" t="s">
        <v>297</v>
      </c>
      <c r="E1916" s="83">
        <v>0</v>
      </c>
      <c r="F1916" s="83">
        <v>0</v>
      </c>
      <c r="G1916" s="83">
        <v>0</v>
      </c>
      <c r="H1916" s="83">
        <v>0</v>
      </c>
      <c r="I1916" s="83">
        <v>117.260339598225</v>
      </c>
      <c r="J1916" s="83">
        <v>39</v>
      </c>
      <c r="K1916" s="83">
        <v>40.1</v>
      </c>
      <c r="L1916" s="83">
        <v>1727.2</v>
      </c>
      <c r="M1916" s="83">
        <v>342.32909090909101</v>
      </c>
      <c r="N1916" s="83">
        <v>1482.9218233540701</v>
      </c>
      <c r="O1916" s="83">
        <v>0</v>
      </c>
      <c r="P1916" s="83">
        <v>146.94050376768499</v>
      </c>
      <c r="Q1916" s="83">
        <v>0</v>
      </c>
      <c r="R1916" s="83">
        <v>0</v>
      </c>
      <c r="S1916" s="83">
        <v>0</v>
      </c>
      <c r="T1916" s="83">
        <v>3.782</v>
      </c>
      <c r="U1916" s="83">
        <v>8.9</v>
      </c>
      <c r="V1916" s="83">
        <v>49610.890867699898</v>
      </c>
      <c r="W1916" s="83">
        <v>177614.46815999999</v>
      </c>
      <c r="X1916" s="83">
        <v>0</v>
      </c>
      <c r="Y1916" s="83">
        <v>0</v>
      </c>
      <c r="Z1916" s="83">
        <v>0</v>
      </c>
      <c r="AA1916" s="83">
        <v>474494.68268347997</v>
      </c>
      <c r="AB1916" s="83">
        <v>863226.66</v>
      </c>
      <c r="AC1916" s="83">
        <v>0</v>
      </c>
      <c r="AD1916" s="83">
        <v>0</v>
      </c>
      <c r="AE1916" s="83">
        <v>13151.026063200001</v>
      </c>
      <c r="AF1916" s="83">
        <v>0</v>
      </c>
      <c r="AG1916" s="83">
        <v>0</v>
      </c>
      <c r="AH1916" s="83">
        <v>0</v>
      </c>
      <c r="AI1916" s="83">
        <v>199915.31177490001</v>
      </c>
      <c r="AJ1916" s="83">
        <v>6017491.4539145501</v>
      </c>
      <c r="AK1916" s="83">
        <v>117341.113841699</v>
      </c>
      <c r="AL1916" s="83">
        <v>0</v>
      </c>
      <c r="AM1916" s="83">
        <v>0</v>
      </c>
      <c r="AN1916" s="83">
        <v>7912845.6073055305</v>
      </c>
      <c r="AO1916" s="83">
        <v>0.34986576529799901</v>
      </c>
      <c r="AP1916" s="83">
        <v>44.214911128177</v>
      </c>
    </row>
    <row r="1917" spans="1:42" x14ac:dyDescent="0.2">
      <c r="A1917" s="83" t="s">
        <v>461</v>
      </c>
      <c r="B1917" s="83">
        <v>2042</v>
      </c>
      <c r="C1917" s="83" t="s">
        <v>462</v>
      </c>
      <c r="D1917" s="83" t="s">
        <v>297</v>
      </c>
      <c r="E1917" s="83">
        <v>0</v>
      </c>
      <c r="F1917" s="83">
        <v>0</v>
      </c>
      <c r="G1917" s="83">
        <v>0</v>
      </c>
      <c r="H1917" s="83">
        <v>0</v>
      </c>
      <c r="I1917" s="83">
        <v>117.260339598225</v>
      </c>
      <c r="J1917" s="83">
        <v>37.5</v>
      </c>
      <c r="K1917" s="83">
        <v>40.1</v>
      </c>
      <c r="L1917" s="83">
        <v>1727.2</v>
      </c>
      <c r="M1917" s="83">
        <v>357.86545454545399</v>
      </c>
      <c r="N1917" s="83">
        <v>1490.6353596726699</v>
      </c>
      <c r="O1917" s="83">
        <v>0</v>
      </c>
      <c r="P1917" s="83">
        <v>785.66886378103902</v>
      </c>
      <c r="Q1917" s="83">
        <v>0</v>
      </c>
      <c r="R1917" s="83">
        <v>0</v>
      </c>
      <c r="S1917" s="83">
        <v>0</v>
      </c>
      <c r="T1917" s="83">
        <v>3.782</v>
      </c>
      <c r="U1917" s="83">
        <v>8.9</v>
      </c>
      <c r="V1917" s="83">
        <v>70222.876142624693</v>
      </c>
      <c r="W1917" s="83">
        <v>180218.87135999999</v>
      </c>
      <c r="X1917" s="83">
        <v>0</v>
      </c>
      <c r="Y1917" s="83">
        <v>0</v>
      </c>
      <c r="Z1917" s="83">
        <v>0</v>
      </c>
      <c r="AA1917" s="83">
        <v>496029.28821208002</v>
      </c>
      <c r="AB1917" s="83">
        <v>699264.26</v>
      </c>
      <c r="AC1917" s="83">
        <v>0</v>
      </c>
      <c r="AD1917" s="83">
        <v>0</v>
      </c>
      <c r="AE1917" s="83">
        <v>13151.026063200001</v>
      </c>
      <c r="AF1917" s="83">
        <v>0</v>
      </c>
      <c r="AG1917" s="83">
        <v>0</v>
      </c>
      <c r="AH1917" s="83">
        <v>0</v>
      </c>
      <c r="AI1917" s="83">
        <v>197130.62634113201</v>
      </c>
      <c r="AJ1917" s="83">
        <v>6019302.37643624</v>
      </c>
      <c r="AK1917" s="83">
        <v>112606.59870154801</v>
      </c>
      <c r="AL1917" s="83">
        <v>0</v>
      </c>
      <c r="AM1917" s="83">
        <v>0</v>
      </c>
      <c r="AN1917" s="83">
        <v>7787925.9232568201</v>
      </c>
      <c r="AO1917" s="83">
        <v>0.28341180457800003</v>
      </c>
      <c r="AP1917" s="83">
        <v>36.391178777350298</v>
      </c>
    </row>
    <row r="1918" spans="1:42" x14ac:dyDescent="0.2">
      <c r="A1918" s="83" t="s">
        <v>461</v>
      </c>
      <c r="B1918" s="83">
        <v>2044</v>
      </c>
      <c r="C1918" s="83" t="s">
        <v>462</v>
      </c>
      <c r="D1918" s="83" t="s">
        <v>297</v>
      </c>
      <c r="E1918" s="83">
        <v>0</v>
      </c>
      <c r="F1918" s="83">
        <v>0</v>
      </c>
      <c r="G1918" s="83">
        <v>0</v>
      </c>
      <c r="H1918" s="83">
        <v>102.352481872003</v>
      </c>
      <c r="I1918" s="83">
        <v>109.060339598225</v>
      </c>
      <c r="J1918" s="83">
        <v>37.5</v>
      </c>
      <c r="K1918" s="83">
        <v>40.1</v>
      </c>
      <c r="L1918" s="83">
        <v>1727.2</v>
      </c>
      <c r="M1918" s="83">
        <v>376.22909090909098</v>
      </c>
      <c r="N1918" s="83">
        <v>1498.3308653490401</v>
      </c>
      <c r="O1918" s="83">
        <v>0</v>
      </c>
      <c r="P1918" s="83">
        <v>786.87223968244405</v>
      </c>
      <c r="Q1918" s="83">
        <v>0</v>
      </c>
      <c r="R1918" s="83">
        <v>0</v>
      </c>
      <c r="S1918" s="83">
        <v>0</v>
      </c>
      <c r="T1918" s="83">
        <v>3.782</v>
      </c>
      <c r="U1918" s="83">
        <v>8.9</v>
      </c>
      <c r="V1918" s="83">
        <v>242243.73430127499</v>
      </c>
      <c r="W1918" s="83">
        <v>178146.99935999999</v>
      </c>
      <c r="X1918" s="83">
        <v>0</v>
      </c>
      <c r="Y1918" s="83">
        <v>0</v>
      </c>
      <c r="Z1918" s="83">
        <v>0</v>
      </c>
      <c r="AA1918" s="83">
        <v>521482.71312008001</v>
      </c>
      <c r="AB1918" s="83">
        <v>582902.17279325705</v>
      </c>
      <c r="AC1918" s="83">
        <v>8966.0774119875095</v>
      </c>
      <c r="AD1918" s="83">
        <v>0</v>
      </c>
      <c r="AE1918" s="83">
        <v>13151.026063200001</v>
      </c>
      <c r="AF1918" s="83">
        <v>0</v>
      </c>
      <c r="AG1918" s="83">
        <v>0</v>
      </c>
      <c r="AH1918" s="83">
        <v>0</v>
      </c>
      <c r="AI1918" s="83">
        <v>181024.24938527</v>
      </c>
      <c r="AJ1918" s="83">
        <v>6021040.2801154098</v>
      </c>
      <c r="AK1918" s="83">
        <v>111999.008353848</v>
      </c>
      <c r="AL1918" s="83">
        <v>0</v>
      </c>
      <c r="AM1918" s="83">
        <v>0</v>
      </c>
      <c r="AN1918" s="83">
        <v>7860956.2609043298</v>
      </c>
      <c r="AO1918" s="83">
        <v>0.24145685178624801</v>
      </c>
      <c r="AP1918" s="83">
        <v>30.715964288862502</v>
      </c>
    </row>
    <row r="1919" spans="1:42" x14ac:dyDescent="0.2">
      <c r="A1919" s="83" t="s">
        <v>461</v>
      </c>
      <c r="B1919" s="83">
        <v>2046</v>
      </c>
      <c r="C1919" s="83" t="s">
        <v>462</v>
      </c>
      <c r="D1919" s="83" t="s">
        <v>297</v>
      </c>
      <c r="E1919" s="83">
        <v>0</v>
      </c>
      <c r="F1919" s="83">
        <v>0</v>
      </c>
      <c r="G1919" s="83">
        <v>0</v>
      </c>
      <c r="H1919" s="83">
        <v>128.12025826269999</v>
      </c>
      <c r="I1919" s="83">
        <v>107.060339598225</v>
      </c>
      <c r="J1919" s="83">
        <v>22.5</v>
      </c>
      <c r="K1919" s="83">
        <v>40.1</v>
      </c>
      <c r="L1919" s="83">
        <v>1727.2</v>
      </c>
      <c r="M1919" s="83">
        <v>405.46090909090799</v>
      </c>
      <c r="N1919" s="83">
        <v>1503.74339675342</v>
      </c>
      <c r="O1919" s="83">
        <v>0</v>
      </c>
      <c r="P1919" s="83">
        <v>1139.14131532122</v>
      </c>
      <c r="Q1919" s="83">
        <v>0</v>
      </c>
      <c r="R1919" s="83">
        <v>0</v>
      </c>
      <c r="S1919" s="83">
        <v>0</v>
      </c>
      <c r="T1919" s="83">
        <v>3.782</v>
      </c>
      <c r="U1919" s="83">
        <v>8.9</v>
      </c>
      <c r="V1919" s="83">
        <v>292254.44935424201</v>
      </c>
      <c r="W1919" s="83">
        <v>181112.325685925</v>
      </c>
      <c r="X1919" s="83">
        <v>0</v>
      </c>
      <c r="Y1919" s="83">
        <v>0</v>
      </c>
      <c r="Z1919" s="83">
        <v>0</v>
      </c>
      <c r="AA1919" s="83">
        <v>562000.28133378003</v>
      </c>
      <c r="AB1919" s="83">
        <v>699264.26</v>
      </c>
      <c r="AC1919" s="83">
        <v>11223.3346238125</v>
      </c>
      <c r="AD1919" s="83">
        <v>0</v>
      </c>
      <c r="AE1919" s="83">
        <v>13151.026063200001</v>
      </c>
      <c r="AF1919" s="83">
        <v>0</v>
      </c>
      <c r="AG1919" s="83">
        <v>0</v>
      </c>
      <c r="AH1919" s="83">
        <v>0</v>
      </c>
      <c r="AI1919" s="83">
        <v>175233.716299936</v>
      </c>
      <c r="AJ1919" s="83">
        <v>6053497.8318146998</v>
      </c>
      <c r="AK1919" s="83">
        <v>70389.415931099997</v>
      </c>
      <c r="AL1919" s="83">
        <v>0</v>
      </c>
      <c r="AM1919" s="83">
        <v>0</v>
      </c>
      <c r="AN1919" s="83">
        <v>8058126.6411066996</v>
      </c>
      <c r="AO1919" s="83">
        <v>0.28992919499404801</v>
      </c>
      <c r="AP1919" s="83">
        <v>35.979726790969004</v>
      </c>
    </row>
    <row r="1920" spans="1:42" x14ac:dyDescent="0.2">
      <c r="A1920" s="83" t="s">
        <v>461</v>
      </c>
      <c r="B1920" s="83">
        <v>2048</v>
      </c>
      <c r="C1920" s="83" t="s">
        <v>462</v>
      </c>
      <c r="D1920" s="83" t="s">
        <v>297</v>
      </c>
      <c r="E1920" s="83">
        <v>0</v>
      </c>
      <c r="F1920" s="83">
        <v>0</v>
      </c>
      <c r="G1920" s="83">
        <v>0</v>
      </c>
      <c r="H1920" s="83">
        <v>503.01201403377098</v>
      </c>
      <c r="I1920" s="83">
        <v>85.660339598225704</v>
      </c>
      <c r="J1920" s="83">
        <v>21</v>
      </c>
      <c r="K1920" s="83">
        <v>40.1</v>
      </c>
      <c r="L1920" s="83">
        <v>1727.2</v>
      </c>
      <c r="M1920" s="83">
        <v>418.858181818182</v>
      </c>
      <c r="N1920" s="83">
        <v>1511.4771722703599</v>
      </c>
      <c r="O1920" s="83">
        <v>0</v>
      </c>
      <c r="P1920" s="83">
        <v>1147.18733518308</v>
      </c>
      <c r="Q1920" s="83">
        <v>0</v>
      </c>
      <c r="R1920" s="83">
        <v>0</v>
      </c>
      <c r="S1920" s="83">
        <v>0</v>
      </c>
      <c r="T1920" s="83">
        <v>3.782</v>
      </c>
      <c r="U1920" s="83">
        <v>8.9</v>
      </c>
      <c r="V1920" s="83">
        <v>362103.20907487097</v>
      </c>
      <c r="W1920" s="83">
        <v>181112.325685925</v>
      </c>
      <c r="X1920" s="83">
        <v>0</v>
      </c>
      <c r="Y1920" s="83">
        <v>0</v>
      </c>
      <c r="Z1920" s="83">
        <v>0</v>
      </c>
      <c r="AA1920" s="83">
        <v>580569.94088175998</v>
      </c>
      <c r="AB1920" s="83">
        <v>615755.46</v>
      </c>
      <c r="AC1920" s="83">
        <v>44063.852429358398</v>
      </c>
      <c r="AD1920" s="83">
        <v>0</v>
      </c>
      <c r="AE1920" s="83">
        <v>13151.026063200001</v>
      </c>
      <c r="AF1920" s="83">
        <v>0</v>
      </c>
      <c r="AG1920" s="83">
        <v>0</v>
      </c>
      <c r="AH1920" s="83">
        <v>0</v>
      </c>
      <c r="AI1920" s="83">
        <v>137898.80682829599</v>
      </c>
      <c r="AJ1920" s="83">
        <v>6054538.1165097198</v>
      </c>
      <c r="AK1920" s="83">
        <v>65911.466594252997</v>
      </c>
      <c r="AL1920" s="83">
        <v>0</v>
      </c>
      <c r="AM1920" s="83">
        <v>0</v>
      </c>
      <c r="AN1920" s="83">
        <v>8055104.2040673904</v>
      </c>
      <c r="AO1920" s="83">
        <v>0.27515356704372801</v>
      </c>
      <c r="AP1920" s="83">
        <v>34.158908447738</v>
      </c>
    </row>
    <row r="1921" spans="1:42" x14ac:dyDescent="0.2">
      <c r="A1921" s="83" t="s">
        <v>461</v>
      </c>
      <c r="B1921" s="83">
        <v>2050</v>
      </c>
      <c r="C1921" s="83" t="s">
        <v>462</v>
      </c>
      <c r="D1921" s="83" t="s">
        <v>297</v>
      </c>
      <c r="E1921" s="83">
        <v>0</v>
      </c>
      <c r="F1921" s="83">
        <v>0</v>
      </c>
      <c r="G1921" s="83">
        <v>0</v>
      </c>
      <c r="H1921" s="83">
        <v>1043.88194261999</v>
      </c>
      <c r="I1921" s="83">
        <v>2.5603395982257702</v>
      </c>
      <c r="J1921" s="83">
        <v>0</v>
      </c>
      <c r="K1921" s="83">
        <v>40.1</v>
      </c>
      <c r="L1921" s="83">
        <v>1508.6</v>
      </c>
      <c r="M1921" s="83">
        <v>438.529090909091</v>
      </c>
      <c r="N1921" s="83">
        <v>1519.12684593827</v>
      </c>
      <c r="O1921" s="83">
        <v>0</v>
      </c>
      <c r="P1921" s="83">
        <v>1145.6769225934299</v>
      </c>
      <c r="Q1921" s="83">
        <v>0</v>
      </c>
      <c r="R1921" s="83">
        <v>0</v>
      </c>
      <c r="S1921" s="83">
        <v>0</v>
      </c>
      <c r="T1921" s="83">
        <v>3.782</v>
      </c>
      <c r="U1921" s="83">
        <v>8.9</v>
      </c>
      <c r="V1921" s="83">
        <v>182499.689158414</v>
      </c>
      <c r="W1921" s="83">
        <v>181112.325685925</v>
      </c>
      <c r="X1921" s="83">
        <v>0</v>
      </c>
      <c r="Y1921" s="83">
        <v>0</v>
      </c>
      <c r="Z1921" s="83">
        <v>0</v>
      </c>
      <c r="AA1921" s="83">
        <v>607835.34722628002</v>
      </c>
      <c r="AB1921" s="83">
        <v>514296.02</v>
      </c>
      <c r="AC1921" s="83">
        <v>91444.058173511294</v>
      </c>
      <c r="AD1921" s="83">
        <v>0</v>
      </c>
      <c r="AE1921" s="83">
        <v>13151.026063200001</v>
      </c>
      <c r="AF1921" s="83">
        <v>0</v>
      </c>
      <c r="AG1921" s="83">
        <v>0</v>
      </c>
      <c r="AH1921" s="83">
        <v>0</v>
      </c>
      <c r="AI1921" s="83">
        <v>4931.54383704258</v>
      </c>
      <c r="AJ1921" s="83">
        <v>6054428.3448655596</v>
      </c>
      <c r="AK1921" s="83">
        <v>0</v>
      </c>
      <c r="AL1921" s="83">
        <v>0</v>
      </c>
      <c r="AM1921" s="83">
        <v>0</v>
      </c>
      <c r="AN1921" s="83">
        <v>7649698.3550099302</v>
      </c>
      <c r="AO1921" s="83">
        <v>0.26154574148735799</v>
      </c>
      <c r="AP1921" s="83">
        <v>34.190333964746003</v>
      </c>
    </row>
    <row r="1922" spans="1:42" x14ac:dyDescent="0.2">
      <c r="A1922" s="83" t="s">
        <v>463</v>
      </c>
      <c r="B1922" s="83">
        <v>2020</v>
      </c>
      <c r="C1922" s="83" t="s">
        <v>464</v>
      </c>
      <c r="D1922" s="83" t="s">
        <v>297</v>
      </c>
      <c r="E1922" s="83">
        <v>0</v>
      </c>
      <c r="F1922" s="83">
        <v>0</v>
      </c>
      <c r="G1922" s="83">
        <v>0</v>
      </c>
      <c r="H1922" s="83">
        <v>156.80000000000001</v>
      </c>
      <c r="I1922" s="83">
        <v>5.6</v>
      </c>
      <c r="J1922" s="83">
        <v>936.9</v>
      </c>
      <c r="K1922" s="83">
        <v>301.2</v>
      </c>
      <c r="L1922" s="83">
        <v>1284.3</v>
      </c>
      <c r="M1922" s="83">
        <v>62.145454545454498</v>
      </c>
      <c r="N1922" s="83">
        <v>0</v>
      </c>
      <c r="O1922" s="83">
        <v>0</v>
      </c>
      <c r="P1922" s="83">
        <v>33.009744897959202</v>
      </c>
      <c r="Q1922" s="83">
        <v>0</v>
      </c>
      <c r="R1922" s="83">
        <v>0</v>
      </c>
      <c r="S1922" s="83">
        <v>0</v>
      </c>
      <c r="T1922" s="83">
        <v>605.13300000000004</v>
      </c>
      <c r="U1922" s="83">
        <v>737</v>
      </c>
      <c r="V1922" s="83">
        <v>14846.625343084501</v>
      </c>
      <c r="W1922" s="83">
        <v>79637.823359999995</v>
      </c>
      <c r="X1922" s="83">
        <v>1655440</v>
      </c>
      <c r="Y1922" s="83">
        <v>0</v>
      </c>
      <c r="Z1922" s="83">
        <v>0</v>
      </c>
      <c r="AA1922" s="83">
        <v>83574.081969999999</v>
      </c>
      <c r="AB1922" s="83">
        <v>1752934.91384494</v>
      </c>
      <c r="AC1922" s="83">
        <v>13735.68</v>
      </c>
      <c r="AD1922" s="83">
        <v>0</v>
      </c>
      <c r="AE1922" s="83">
        <v>3902386.7834600601</v>
      </c>
      <c r="AF1922" s="83">
        <v>0</v>
      </c>
      <c r="AG1922" s="83">
        <v>0</v>
      </c>
      <c r="AH1922" s="83">
        <v>0</v>
      </c>
      <c r="AI1922" s="83">
        <v>11426.699773943999</v>
      </c>
      <c r="AJ1922" s="83">
        <v>0</v>
      </c>
      <c r="AK1922" s="83">
        <v>3182560.3701351802</v>
      </c>
      <c r="AL1922" s="83">
        <v>0</v>
      </c>
      <c r="AM1922" s="83">
        <v>0</v>
      </c>
      <c r="AN1922" s="83">
        <v>10696542.9778872</v>
      </c>
      <c r="AO1922" s="83">
        <v>0.75106965357145405</v>
      </c>
      <c r="AP1922" s="83">
        <v>70.2161114225528</v>
      </c>
    </row>
    <row r="1923" spans="1:42" x14ac:dyDescent="0.2">
      <c r="A1923" s="83" t="s">
        <v>463</v>
      </c>
      <c r="B1923" s="83">
        <v>2022</v>
      </c>
      <c r="C1923" s="83" t="s">
        <v>464</v>
      </c>
      <c r="D1923" s="83" t="s">
        <v>297</v>
      </c>
      <c r="E1923" s="83">
        <v>0</v>
      </c>
      <c r="F1923" s="83">
        <v>0</v>
      </c>
      <c r="G1923" s="83">
        <v>0</v>
      </c>
      <c r="H1923" s="83">
        <v>156.80000000000001</v>
      </c>
      <c r="I1923" s="83">
        <v>5.6</v>
      </c>
      <c r="J1923" s="83">
        <v>936.9</v>
      </c>
      <c r="K1923" s="83">
        <v>301.2</v>
      </c>
      <c r="L1923" s="83">
        <v>1284.3</v>
      </c>
      <c r="M1923" s="83">
        <v>75.292727272727305</v>
      </c>
      <c r="N1923" s="83">
        <v>0</v>
      </c>
      <c r="O1923" s="83">
        <v>0</v>
      </c>
      <c r="P1923" s="83">
        <v>34.623606686577098</v>
      </c>
      <c r="Q1923" s="83">
        <v>0</v>
      </c>
      <c r="R1923" s="83">
        <v>0</v>
      </c>
      <c r="S1923" s="83">
        <v>0</v>
      </c>
      <c r="T1923" s="83">
        <v>605.13300000000004</v>
      </c>
      <c r="U1923" s="83">
        <v>737</v>
      </c>
      <c r="V1923" s="83">
        <v>3501.8724049105699</v>
      </c>
      <c r="W1923" s="83">
        <v>79637.823359999995</v>
      </c>
      <c r="X1923" s="83">
        <v>1195519.1359999999</v>
      </c>
      <c r="Y1923" s="83">
        <v>0</v>
      </c>
      <c r="Z1923" s="83">
        <v>0</v>
      </c>
      <c r="AA1923" s="83">
        <v>101254.71938150001</v>
      </c>
      <c r="AB1923" s="83">
        <v>4914007.5720550902</v>
      </c>
      <c r="AC1923" s="83">
        <v>13735.68</v>
      </c>
      <c r="AD1923" s="83">
        <v>0</v>
      </c>
      <c r="AE1923" s="83">
        <v>3902386.7834600802</v>
      </c>
      <c r="AF1923" s="83">
        <v>0</v>
      </c>
      <c r="AG1923" s="83">
        <v>0</v>
      </c>
      <c r="AH1923" s="83">
        <v>0</v>
      </c>
      <c r="AI1923" s="83">
        <v>11185.7227739057</v>
      </c>
      <c r="AJ1923" s="83">
        <v>0</v>
      </c>
      <c r="AK1923" s="83">
        <v>3187041.2976404498</v>
      </c>
      <c r="AL1923" s="83">
        <v>0</v>
      </c>
      <c r="AM1923" s="83">
        <v>0</v>
      </c>
      <c r="AN1923" s="83">
        <v>13408270.6070759</v>
      </c>
      <c r="AO1923" s="83">
        <v>2.08770417675799</v>
      </c>
      <c r="AP1923" s="83">
        <v>155.702717966942</v>
      </c>
    </row>
    <row r="1924" spans="1:42" x14ac:dyDescent="0.2">
      <c r="A1924" s="83" t="s">
        <v>463</v>
      </c>
      <c r="B1924" s="83">
        <v>2024</v>
      </c>
      <c r="C1924" s="83" t="s">
        <v>464</v>
      </c>
      <c r="D1924" s="83" t="s">
        <v>297</v>
      </c>
      <c r="E1924" s="83">
        <v>0</v>
      </c>
      <c r="F1924" s="83">
        <v>0</v>
      </c>
      <c r="G1924" s="83">
        <v>0</v>
      </c>
      <c r="H1924" s="83">
        <v>0</v>
      </c>
      <c r="I1924" s="83">
        <v>5.6</v>
      </c>
      <c r="J1924" s="83">
        <v>936.9</v>
      </c>
      <c r="K1924" s="83">
        <v>301.2</v>
      </c>
      <c r="L1924" s="83">
        <v>1283.21606565245</v>
      </c>
      <c r="M1924" s="83">
        <v>91.237272727272696</v>
      </c>
      <c r="N1924" s="83">
        <v>0</v>
      </c>
      <c r="O1924" s="83">
        <v>0</v>
      </c>
      <c r="P1924" s="83">
        <v>35.574428375097199</v>
      </c>
      <c r="Q1924" s="83">
        <v>0</v>
      </c>
      <c r="R1924" s="83">
        <v>0</v>
      </c>
      <c r="S1924" s="83">
        <v>0</v>
      </c>
      <c r="T1924" s="83">
        <v>625.18100000000004</v>
      </c>
      <c r="U1924" s="83">
        <v>713</v>
      </c>
      <c r="V1924" s="83">
        <v>2117.4675235640998</v>
      </c>
      <c r="W1924" s="83">
        <v>79637.823359999995</v>
      </c>
      <c r="X1924" s="83">
        <v>1211809.6159999999</v>
      </c>
      <c r="Y1924" s="83">
        <v>0</v>
      </c>
      <c r="Z1924" s="83">
        <v>0</v>
      </c>
      <c r="AA1924" s="83">
        <v>122697.16852825</v>
      </c>
      <c r="AB1924" s="83">
        <v>4900195.8293338502</v>
      </c>
      <c r="AC1924" s="83">
        <v>0</v>
      </c>
      <c r="AD1924" s="83">
        <v>0</v>
      </c>
      <c r="AE1924" s="83">
        <v>4027167.0466415002</v>
      </c>
      <c r="AF1924" s="83">
        <v>0</v>
      </c>
      <c r="AG1924" s="83">
        <v>0</v>
      </c>
      <c r="AH1924" s="83">
        <v>0</v>
      </c>
      <c r="AI1924" s="83">
        <v>11110.321575334799</v>
      </c>
      <c r="AJ1924" s="83">
        <v>0</v>
      </c>
      <c r="AK1924" s="83">
        <v>3183526.4998747702</v>
      </c>
      <c r="AL1924" s="83">
        <v>0</v>
      </c>
      <c r="AM1924" s="83">
        <v>0</v>
      </c>
      <c r="AN1924" s="83">
        <v>13538261.772837199</v>
      </c>
      <c r="AO1924" s="83">
        <v>2.0741157057879902</v>
      </c>
      <c r="AP1924" s="83">
        <v>153.20398885693101</v>
      </c>
    </row>
    <row r="1925" spans="1:42" x14ac:dyDescent="0.2">
      <c r="A1925" s="83" t="s">
        <v>463</v>
      </c>
      <c r="B1925" s="83">
        <v>2026</v>
      </c>
      <c r="C1925" s="83" t="s">
        <v>464</v>
      </c>
      <c r="D1925" s="83" t="s">
        <v>297</v>
      </c>
      <c r="E1925" s="83">
        <v>0</v>
      </c>
      <c r="F1925" s="83">
        <v>0</v>
      </c>
      <c r="G1925" s="83">
        <v>0</v>
      </c>
      <c r="H1925" s="83">
        <v>0</v>
      </c>
      <c r="I1925" s="83">
        <v>5.6</v>
      </c>
      <c r="J1925" s="83">
        <v>936.9</v>
      </c>
      <c r="K1925" s="83">
        <v>301.2</v>
      </c>
      <c r="L1925" s="83">
        <v>1283.21606565245</v>
      </c>
      <c r="M1925" s="83">
        <v>112.150909090909</v>
      </c>
      <c r="N1925" s="83">
        <v>0</v>
      </c>
      <c r="O1925" s="83">
        <v>0</v>
      </c>
      <c r="P1925" s="83">
        <v>37.725520757062597</v>
      </c>
      <c r="Q1925" s="83">
        <v>0</v>
      </c>
      <c r="R1925" s="83">
        <v>0</v>
      </c>
      <c r="S1925" s="83">
        <v>0</v>
      </c>
      <c r="T1925" s="83">
        <v>625.18100000000004</v>
      </c>
      <c r="U1925" s="83">
        <v>713</v>
      </c>
      <c r="V1925" s="83">
        <v>4168.3846999999996</v>
      </c>
      <c r="W1925" s="83">
        <v>79637.823359999995</v>
      </c>
      <c r="X1925" s="83">
        <v>1266510</v>
      </c>
      <c r="Y1925" s="83">
        <v>0</v>
      </c>
      <c r="Z1925" s="83">
        <v>0</v>
      </c>
      <c r="AA1925" s="83">
        <v>150822.12106949999</v>
      </c>
      <c r="AB1925" s="83">
        <v>3108978.4668718199</v>
      </c>
      <c r="AC1925" s="83">
        <v>0</v>
      </c>
      <c r="AD1925" s="83">
        <v>0</v>
      </c>
      <c r="AE1925" s="83">
        <v>4027167.0466415002</v>
      </c>
      <c r="AF1925" s="83">
        <v>0</v>
      </c>
      <c r="AG1925" s="83">
        <v>0</v>
      </c>
      <c r="AH1925" s="83">
        <v>0</v>
      </c>
      <c r="AI1925" s="83">
        <v>10956.188606781599</v>
      </c>
      <c r="AJ1925" s="83">
        <v>0</v>
      </c>
      <c r="AK1925" s="83">
        <v>3171767.22695474</v>
      </c>
      <c r="AL1925" s="83">
        <v>0</v>
      </c>
      <c r="AM1925" s="83">
        <v>0</v>
      </c>
      <c r="AN1925" s="83">
        <v>11820007.2582043</v>
      </c>
      <c r="AO1925" s="83">
        <v>1.3150982361441299</v>
      </c>
      <c r="AP1925" s="83">
        <v>111.260357749045</v>
      </c>
    </row>
    <row r="1926" spans="1:42" x14ac:dyDescent="0.2">
      <c r="A1926" s="83" t="s">
        <v>463</v>
      </c>
      <c r="B1926" s="83">
        <v>2028</v>
      </c>
      <c r="C1926" s="83" t="s">
        <v>464</v>
      </c>
      <c r="D1926" s="83" t="s">
        <v>297</v>
      </c>
      <c r="E1926" s="83">
        <v>0</v>
      </c>
      <c r="F1926" s="83">
        <v>0</v>
      </c>
      <c r="G1926" s="83">
        <v>0</v>
      </c>
      <c r="H1926" s="83">
        <v>0</v>
      </c>
      <c r="I1926" s="83">
        <v>5.6</v>
      </c>
      <c r="J1926" s="83">
        <v>936.9</v>
      </c>
      <c r="K1926" s="83">
        <v>301.2</v>
      </c>
      <c r="L1926" s="83">
        <v>1283.21606565245</v>
      </c>
      <c r="M1926" s="83">
        <v>139.75818181818099</v>
      </c>
      <c r="N1926" s="83">
        <v>0</v>
      </c>
      <c r="O1926" s="83">
        <v>0</v>
      </c>
      <c r="P1926" s="83">
        <v>40.301987494645502</v>
      </c>
      <c r="Q1926" s="83">
        <v>0</v>
      </c>
      <c r="R1926" s="83">
        <v>0</v>
      </c>
      <c r="S1926" s="83">
        <v>0</v>
      </c>
      <c r="T1926" s="83">
        <v>625.18100000000004</v>
      </c>
      <c r="U1926" s="83">
        <v>618.71100000000001</v>
      </c>
      <c r="V1926" s="83">
        <v>3851.5216999999998</v>
      </c>
      <c r="W1926" s="83">
        <v>79637.823359999995</v>
      </c>
      <c r="X1926" s="83">
        <v>1191990</v>
      </c>
      <c r="Y1926" s="83">
        <v>0</v>
      </c>
      <c r="Z1926" s="83">
        <v>0</v>
      </c>
      <c r="AA1926" s="83">
        <v>187948.7700055</v>
      </c>
      <c r="AB1926" s="83">
        <v>2111544.1078970102</v>
      </c>
      <c r="AC1926" s="83">
        <v>0</v>
      </c>
      <c r="AD1926" s="83">
        <v>0</v>
      </c>
      <c r="AE1926" s="83">
        <v>4027167.0466415002</v>
      </c>
      <c r="AF1926" s="83">
        <v>0</v>
      </c>
      <c r="AG1926" s="83">
        <v>0</v>
      </c>
      <c r="AH1926" s="83">
        <v>0</v>
      </c>
      <c r="AI1926" s="83">
        <v>10803.2145327288</v>
      </c>
      <c r="AJ1926" s="83">
        <v>0</v>
      </c>
      <c r="AK1926" s="83">
        <v>3157612.78806578</v>
      </c>
      <c r="AL1926" s="83">
        <v>0</v>
      </c>
      <c r="AM1926" s="83">
        <v>0</v>
      </c>
      <c r="AN1926" s="83">
        <v>10770555.272202499</v>
      </c>
      <c r="AO1926" s="83">
        <v>0.89298710149671201</v>
      </c>
      <c r="AP1926" s="83">
        <v>82.910033784553406</v>
      </c>
    </row>
    <row r="1927" spans="1:42" x14ac:dyDescent="0.2">
      <c r="A1927" s="83" t="s">
        <v>463</v>
      </c>
      <c r="B1927" s="83">
        <v>2030</v>
      </c>
      <c r="C1927" s="83" t="s">
        <v>464</v>
      </c>
      <c r="D1927" s="83" t="s">
        <v>297</v>
      </c>
      <c r="E1927" s="83">
        <v>0</v>
      </c>
      <c r="F1927" s="83">
        <v>0</v>
      </c>
      <c r="G1927" s="83">
        <v>0</v>
      </c>
      <c r="H1927" s="83">
        <v>0</v>
      </c>
      <c r="I1927" s="83">
        <v>5.6</v>
      </c>
      <c r="J1927" s="83">
        <v>936.9</v>
      </c>
      <c r="K1927" s="83">
        <v>301.2</v>
      </c>
      <c r="L1927" s="83">
        <v>1283.21606565245</v>
      </c>
      <c r="M1927" s="83">
        <v>177.34636363636301</v>
      </c>
      <c r="N1927" s="83">
        <v>0</v>
      </c>
      <c r="O1927" s="83">
        <v>0</v>
      </c>
      <c r="P1927" s="83">
        <v>43.286977470915701</v>
      </c>
      <c r="Q1927" s="83">
        <v>0</v>
      </c>
      <c r="R1927" s="83">
        <v>0</v>
      </c>
      <c r="S1927" s="83">
        <v>0</v>
      </c>
      <c r="T1927" s="83">
        <v>625.18100000000004</v>
      </c>
      <c r="U1927" s="83">
        <v>618.71100000000001</v>
      </c>
      <c r="V1927" s="83">
        <v>4357.57517297297</v>
      </c>
      <c r="W1927" s="83">
        <v>79637.823359999995</v>
      </c>
      <c r="X1927" s="83">
        <v>1436540</v>
      </c>
      <c r="Y1927" s="83">
        <v>0</v>
      </c>
      <c r="Z1927" s="83">
        <v>0</v>
      </c>
      <c r="AA1927" s="83">
        <v>238497.88596824999</v>
      </c>
      <c r="AB1927" s="83">
        <v>2417409.88517011</v>
      </c>
      <c r="AC1927" s="83">
        <v>0</v>
      </c>
      <c r="AD1927" s="83">
        <v>0</v>
      </c>
      <c r="AE1927" s="83">
        <v>4027167.0466415002</v>
      </c>
      <c r="AF1927" s="83">
        <v>0</v>
      </c>
      <c r="AG1927" s="83">
        <v>0</v>
      </c>
      <c r="AH1927" s="83">
        <v>0</v>
      </c>
      <c r="AI1927" s="83">
        <v>10652.5582476768</v>
      </c>
      <c r="AJ1927" s="83">
        <v>0</v>
      </c>
      <c r="AK1927" s="83">
        <v>3143814.5843313802</v>
      </c>
      <c r="AL1927" s="83">
        <v>0</v>
      </c>
      <c r="AM1927" s="83">
        <v>0</v>
      </c>
      <c r="AN1927" s="83">
        <v>11358077.3588918</v>
      </c>
      <c r="AO1927" s="83">
        <v>1.02285922228383</v>
      </c>
      <c r="AP1927" s="83">
        <v>90.055666109992103</v>
      </c>
    </row>
    <row r="1928" spans="1:42" x14ac:dyDescent="0.2">
      <c r="A1928" s="83" t="s">
        <v>463</v>
      </c>
      <c r="B1928" s="83">
        <v>2032</v>
      </c>
      <c r="C1928" s="83" t="s">
        <v>464</v>
      </c>
      <c r="D1928" s="83" t="s">
        <v>297</v>
      </c>
      <c r="E1928" s="83">
        <v>0</v>
      </c>
      <c r="F1928" s="83">
        <v>0</v>
      </c>
      <c r="G1928" s="83">
        <v>0</v>
      </c>
      <c r="H1928" s="83">
        <v>0</v>
      </c>
      <c r="I1928" s="83">
        <v>5.6</v>
      </c>
      <c r="J1928" s="83">
        <v>936.9</v>
      </c>
      <c r="K1928" s="83">
        <v>301.2</v>
      </c>
      <c r="L1928" s="83">
        <v>1283.21606565245</v>
      </c>
      <c r="M1928" s="83">
        <v>221.30545454545501</v>
      </c>
      <c r="N1928" s="83">
        <v>0</v>
      </c>
      <c r="O1928" s="83">
        <v>0</v>
      </c>
      <c r="P1928" s="83">
        <v>13.0120708748965</v>
      </c>
      <c r="Q1928" s="83">
        <v>0</v>
      </c>
      <c r="R1928" s="83">
        <v>0</v>
      </c>
      <c r="S1928" s="83">
        <v>0</v>
      </c>
      <c r="T1928" s="83">
        <v>625.18100000000004</v>
      </c>
      <c r="U1928" s="83">
        <v>618.71100000000001</v>
      </c>
      <c r="V1928" s="83">
        <v>3548.3375668599001</v>
      </c>
      <c r="W1928" s="83">
        <v>79637.823359999995</v>
      </c>
      <c r="X1928" s="83">
        <v>1449510</v>
      </c>
      <c r="Y1928" s="83">
        <v>0</v>
      </c>
      <c r="Z1928" s="83">
        <v>0</v>
      </c>
      <c r="AA1928" s="83">
        <v>297614.69014699903</v>
      </c>
      <c r="AB1928" s="83">
        <v>2497116.51624298</v>
      </c>
      <c r="AC1928" s="83">
        <v>0</v>
      </c>
      <c r="AD1928" s="83">
        <v>0</v>
      </c>
      <c r="AE1928" s="83">
        <v>4027167.0466415002</v>
      </c>
      <c r="AF1928" s="83">
        <v>0</v>
      </c>
      <c r="AG1928" s="83">
        <v>0</v>
      </c>
      <c r="AH1928" s="83">
        <v>0</v>
      </c>
      <c r="AI1928" s="83">
        <v>10503.0608571252</v>
      </c>
      <c r="AJ1928" s="83">
        <v>0</v>
      </c>
      <c r="AK1928" s="83">
        <v>3129704.5016072998</v>
      </c>
      <c r="AL1928" s="83">
        <v>0</v>
      </c>
      <c r="AM1928" s="83">
        <v>0</v>
      </c>
      <c r="AN1928" s="83">
        <v>11494801.976422699</v>
      </c>
      <c r="AO1928" s="83">
        <v>1.05720093669737</v>
      </c>
      <c r="AP1928" s="83">
        <v>91.972087806803103</v>
      </c>
    </row>
    <row r="1929" spans="1:42" x14ac:dyDescent="0.2">
      <c r="A1929" s="83" t="s">
        <v>463</v>
      </c>
      <c r="B1929" s="83">
        <v>2034</v>
      </c>
      <c r="C1929" s="83" t="s">
        <v>464</v>
      </c>
      <c r="D1929" s="83" t="s">
        <v>297</v>
      </c>
      <c r="E1929" s="83">
        <v>0</v>
      </c>
      <c r="F1929" s="83">
        <v>0</v>
      </c>
      <c r="G1929" s="83">
        <v>0</v>
      </c>
      <c r="H1929" s="83">
        <v>0</v>
      </c>
      <c r="I1929" s="83">
        <v>5.6</v>
      </c>
      <c r="J1929" s="83">
        <v>936.9</v>
      </c>
      <c r="K1929" s="83">
        <v>301.2</v>
      </c>
      <c r="L1929" s="83">
        <v>1283.21606565245</v>
      </c>
      <c r="M1929" s="83">
        <v>271.42181818181803</v>
      </c>
      <c r="N1929" s="83">
        <v>0</v>
      </c>
      <c r="O1929" s="83">
        <v>0</v>
      </c>
      <c r="P1929" s="83">
        <v>15.484015715600201</v>
      </c>
      <c r="Q1929" s="83">
        <v>0</v>
      </c>
      <c r="R1929" s="83">
        <v>0</v>
      </c>
      <c r="S1929" s="83">
        <v>0</v>
      </c>
      <c r="T1929" s="83">
        <v>625.18100000000004</v>
      </c>
      <c r="U1929" s="83">
        <v>618.71100000000001</v>
      </c>
      <c r="V1929" s="83">
        <v>3374.0555282959299</v>
      </c>
      <c r="W1929" s="83">
        <v>79637.823359999995</v>
      </c>
      <c r="X1929" s="83">
        <v>1462010</v>
      </c>
      <c r="Y1929" s="83">
        <v>0</v>
      </c>
      <c r="Z1929" s="83">
        <v>0</v>
      </c>
      <c r="AA1929" s="83">
        <v>365011.881353</v>
      </c>
      <c r="AB1929" s="83">
        <v>2328915.9527805801</v>
      </c>
      <c r="AC1929" s="83">
        <v>0</v>
      </c>
      <c r="AD1929" s="83">
        <v>0</v>
      </c>
      <c r="AE1929" s="83">
        <v>4027167.0466415002</v>
      </c>
      <c r="AF1929" s="83">
        <v>0</v>
      </c>
      <c r="AG1929" s="83">
        <v>0</v>
      </c>
      <c r="AH1929" s="83">
        <v>0</v>
      </c>
      <c r="AI1929" s="83">
        <v>10357.040150074799</v>
      </c>
      <c r="AJ1929" s="83">
        <v>0</v>
      </c>
      <c r="AK1929" s="83">
        <v>3115607.6679454702</v>
      </c>
      <c r="AL1929" s="83">
        <v>0</v>
      </c>
      <c r="AM1929" s="83">
        <v>0</v>
      </c>
      <c r="AN1929" s="83">
        <v>11392081.4677589</v>
      </c>
      <c r="AO1929" s="83">
        <v>0.986193798130646</v>
      </c>
      <c r="AP1929" s="83">
        <v>86.568358988803098</v>
      </c>
    </row>
    <row r="1930" spans="1:42" x14ac:dyDescent="0.2">
      <c r="A1930" s="83" t="s">
        <v>463</v>
      </c>
      <c r="B1930" s="83">
        <v>2036</v>
      </c>
      <c r="C1930" s="83" t="s">
        <v>464</v>
      </c>
      <c r="D1930" s="83" t="s">
        <v>297</v>
      </c>
      <c r="E1930" s="83">
        <v>0</v>
      </c>
      <c r="F1930" s="83">
        <v>0</v>
      </c>
      <c r="G1930" s="83">
        <v>0</v>
      </c>
      <c r="H1930" s="83">
        <v>0</v>
      </c>
      <c r="I1930" s="83">
        <v>5.6</v>
      </c>
      <c r="J1930" s="83">
        <v>936.9</v>
      </c>
      <c r="K1930" s="83">
        <v>301.2</v>
      </c>
      <c r="L1930" s="83">
        <v>1459.06812374841</v>
      </c>
      <c r="M1930" s="83">
        <v>327.713636363636</v>
      </c>
      <c r="N1930" s="83">
        <v>0</v>
      </c>
      <c r="O1930" s="83">
        <v>0</v>
      </c>
      <c r="P1930" s="83">
        <v>17.475656593063999</v>
      </c>
      <c r="Q1930" s="83">
        <v>0</v>
      </c>
      <c r="R1930" s="83">
        <v>0</v>
      </c>
      <c r="S1930" s="83">
        <v>0</v>
      </c>
      <c r="T1930" s="83">
        <v>633.18100000000004</v>
      </c>
      <c r="U1930" s="83">
        <v>618.71100000000001</v>
      </c>
      <c r="V1930" s="83">
        <v>5240.1089000000002</v>
      </c>
      <c r="W1930" s="83">
        <v>79637.823359999995</v>
      </c>
      <c r="X1930" s="83">
        <v>1491410</v>
      </c>
      <c r="Y1930" s="83">
        <v>0</v>
      </c>
      <c r="Z1930" s="83">
        <v>0</v>
      </c>
      <c r="AA1930" s="83">
        <v>440713.91075124999</v>
      </c>
      <c r="AB1930" s="83">
        <v>3663462.72940192</v>
      </c>
      <c r="AC1930" s="83">
        <v>0</v>
      </c>
      <c r="AD1930" s="83">
        <v>0</v>
      </c>
      <c r="AE1930" s="83">
        <v>4075482.3870575</v>
      </c>
      <c r="AF1930" s="83">
        <v>0</v>
      </c>
      <c r="AG1930" s="83">
        <v>0</v>
      </c>
      <c r="AH1930" s="83">
        <v>0</v>
      </c>
      <c r="AI1930" s="83">
        <v>10212.1783375248</v>
      </c>
      <c r="AJ1930" s="83">
        <v>0</v>
      </c>
      <c r="AK1930" s="83">
        <v>3101147.2699878202</v>
      </c>
      <c r="AL1930" s="83">
        <v>0</v>
      </c>
      <c r="AM1930" s="83">
        <v>0</v>
      </c>
      <c r="AN1930" s="83">
        <v>12867306.407795999</v>
      </c>
      <c r="AO1930" s="83">
        <v>1.4653170626605201</v>
      </c>
      <c r="AP1930" s="83">
        <v>113.87908364198999</v>
      </c>
    </row>
    <row r="1931" spans="1:42" x14ac:dyDescent="0.2">
      <c r="A1931" s="83" t="s">
        <v>463</v>
      </c>
      <c r="B1931" s="83">
        <v>2038</v>
      </c>
      <c r="C1931" s="83" t="s">
        <v>464</v>
      </c>
      <c r="D1931" s="83" t="s">
        <v>297</v>
      </c>
      <c r="E1931" s="83">
        <v>0</v>
      </c>
      <c r="F1931" s="83">
        <v>0</v>
      </c>
      <c r="G1931" s="83">
        <v>0</v>
      </c>
      <c r="H1931" s="83">
        <v>0</v>
      </c>
      <c r="I1931" s="83">
        <v>5.6</v>
      </c>
      <c r="J1931" s="83">
        <v>890.4</v>
      </c>
      <c r="K1931" s="83">
        <v>217.1</v>
      </c>
      <c r="L1931" s="83">
        <v>1459.06812374841</v>
      </c>
      <c r="M1931" s="83">
        <v>347.69181818181801</v>
      </c>
      <c r="N1931" s="83">
        <v>0</v>
      </c>
      <c r="O1931" s="83">
        <v>0</v>
      </c>
      <c r="P1931" s="83">
        <v>17.235144641649701</v>
      </c>
      <c r="Q1931" s="83">
        <v>0</v>
      </c>
      <c r="R1931" s="83">
        <v>0</v>
      </c>
      <c r="S1931" s="83">
        <v>0</v>
      </c>
      <c r="T1931" s="83">
        <v>633.18100000000004</v>
      </c>
      <c r="U1931" s="83">
        <v>618.71100000000001</v>
      </c>
      <c r="V1931" s="83">
        <v>2823.45444376962</v>
      </c>
      <c r="W1931" s="83">
        <v>27003.62976</v>
      </c>
      <c r="X1931" s="83">
        <v>1680679.71199999</v>
      </c>
      <c r="Y1931" s="83">
        <v>0</v>
      </c>
      <c r="Z1931" s="83">
        <v>0</v>
      </c>
      <c r="AA1931" s="83">
        <v>467580.85085325001</v>
      </c>
      <c r="AB1931" s="83">
        <v>2597749.0048346398</v>
      </c>
      <c r="AC1931" s="83">
        <v>0</v>
      </c>
      <c r="AD1931" s="83">
        <v>0</v>
      </c>
      <c r="AE1931" s="83">
        <v>4075482.3870575</v>
      </c>
      <c r="AF1931" s="83">
        <v>0</v>
      </c>
      <c r="AG1931" s="83">
        <v>0</v>
      </c>
      <c r="AH1931" s="83">
        <v>0</v>
      </c>
      <c r="AI1931" s="83">
        <v>10069.634313975601</v>
      </c>
      <c r="AJ1931" s="83">
        <v>0</v>
      </c>
      <c r="AK1931" s="83">
        <v>2964599.8898118902</v>
      </c>
      <c r="AL1931" s="83">
        <v>0</v>
      </c>
      <c r="AM1931" s="83">
        <v>0</v>
      </c>
      <c r="AN1931" s="83">
        <v>11825988.563075</v>
      </c>
      <c r="AO1931" s="83">
        <v>1.0297479978937201</v>
      </c>
      <c r="AP1931" s="83">
        <v>87.075003700659806</v>
      </c>
    </row>
    <row r="1932" spans="1:42" x14ac:dyDescent="0.2">
      <c r="A1932" s="83" t="s">
        <v>463</v>
      </c>
      <c r="B1932" s="83">
        <v>2040</v>
      </c>
      <c r="C1932" s="83" t="s">
        <v>464</v>
      </c>
      <c r="D1932" s="83" t="s">
        <v>297</v>
      </c>
      <c r="E1932" s="83">
        <v>0</v>
      </c>
      <c r="F1932" s="83">
        <v>0</v>
      </c>
      <c r="G1932" s="83">
        <v>0</v>
      </c>
      <c r="H1932" s="83">
        <v>0</v>
      </c>
      <c r="I1932" s="83">
        <v>5.6</v>
      </c>
      <c r="J1932" s="83">
        <v>671.4</v>
      </c>
      <c r="K1932" s="83">
        <v>86</v>
      </c>
      <c r="L1932" s="83">
        <v>1560.9156241907699</v>
      </c>
      <c r="M1932" s="83">
        <v>367.767272727273</v>
      </c>
      <c r="N1932" s="83">
        <v>0</v>
      </c>
      <c r="O1932" s="83">
        <v>0</v>
      </c>
      <c r="P1932" s="83">
        <v>18.8347479531296</v>
      </c>
      <c r="Q1932" s="83">
        <v>0</v>
      </c>
      <c r="R1932" s="83">
        <v>0</v>
      </c>
      <c r="S1932" s="83">
        <v>0</v>
      </c>
      <c r="T1932" s="83">
        <v>633.18100000000004</v>
      </c>
      <c r="U1932" s="83">
        <v>507.81099999999998</v>
      </c>
      <c r="V1932" s="83">
        <v>4176.4459259792402</v>
      </c>
      <c r="W1932" s="83">
        <v>27003.62976</v>
      </c>
      <c r="X1932" s="83">
        <v>1533410</v>
      </c>
      <c r="Y1932" s="83">
        <v>0</v>
      </c>
      <c r="Z1932" s="83">
        <v>0</v>
      </c>
      <c r="AA1932" s="83">
        <v>494578.60468799999</v>
      </c>
      <c r="AB1932" s="83">
        <v>2831391.3970067101</v>
      </c>
      <c r="AC1932" s="83">
        <v>0</v>
      </c>
      <c r="AD1932" s="83">
        <v>0</v>
      </c>
      <c r="AE1932" s="83">
        <v>4075482.3870575</v>
      </c>
      <c r="AF1932" s="83">
        <v>0</v>
      </c>
      <c r="AG1932" s="83">
        <v>0</v>
      </c>
      <c r="AH1932" s="83">
        <v>0</v>
      </c>
      <c r="AI1932" s="83">
        <v>9929.4080794271995</v>
      </c>
      <c r="AJ1932" s="83">
        <v>0</v>
      </c>
      <c r="AK1932" s="83">
        <v>2365344.91439093</v>
      </c>
      <c r="AL1932" s="83">
        <v>0</v>
      </c>
      <c r="AM1932" s="83">
        <v>0</v>
      </c>
      <c r="AN1932" s="83">
        <v>11341316.7869085</v>
      </c>
      <c r="AO1932" s="83">
        <v>1.0892012540090299</v>
      </c>
      <c r="AP1932" s="83">
        <v>96.038341444294204</v>
      </c>
    </row>
    <row r="1933" spans="1:42" x14ac:dyDescent="0.2">
      <c r="A1933" s="83" t="s">
        <v>463</v>
      </c>
      <c r="B1933" s="83">
        <v>2042</v>
      </c>
      <c r="C1933" s="83" t="s">
        <v>464</v>
      </c>
      <c r="D1933" s="83" t="s">
        <v>297</v>
      </c>
      <c r="E1933" s="83">
        <v>0</v>
      </c>
      <c r="F1933" s="83">
        <v>0</v>
      </c>
      <c r="G1933" s="83">
        <v>0</v>
      </c>
      <c r="H1933" s="83">
        <v>0</v>
      </c>
      <c r="I1933" s="83">
        <v>56.869267144260597</v>
      </c>
      <c r="J1933" s="83">
        <v>506.356416565725</v>
      </c>
      <c r="K1933" s="83">
        <v>50</v>
      </c>
      <c r="L1933" s="83">
        <v>1635.5927304198799</v>
      </c>
      <c r="M1933" s="83">
        <v>387.755454545455</v>
      </c>
      <c r="N1933" s="83">
        <v>0</v>
      </c>
      <c r="O1933" s="83">
        <v>0</v>
      </c>
      <c r="P1933" s="83">
        <v>27.8980919029351</v>
      </c>
      <c r="Q1933" s="83">
        <v>0</v>
      </c>
      <c r="R1933" s="83">
        <v>0</v>
      </c>
      <c r="S1933" s="83">
        <v>0</v>
      </c>
      <c r="T1933" s="83">
        <v>633.18100000000004</v>
      </c>
      <c r="U1933" s="83">
        <v>507.81099999999998</v>
      </c>
      <c r="V1933" s="83">
        <v>26144.9207547595</v>
      </c>
      <c r="W1933" s="83">
        <v>27003.62976</v>
      </c>
      <c r="X1933" s="83">
        <v>1533410</v>
      </c>
      <c r="Y1933" s="83">
        <v>0</v>
      </c>
      <c r="Z1933" s="83">
        <v>0</v>
      </c>
      <c r="AA1933" s="83">
        <v>521458.99293075001</v>
      </c>
      <c r="AB1933" s="83">
        <v>3346091.8562264801</v>
      </c>
      <c r="AC1933" s="83">
        <v>0</v>
      </c>
      <c r="AD1933" s="83">
        <v>0</v>
      </c>
      <c r="AE1933" s="83">
        <v>4075482.3870575</v>
      </c>
      <c r="AF1933" s="83">
        <v>0</v>
      </c>
      <c r="AG1933" s="83">
        <v>0</v>
      </c>
      <c r="AH1933" s="83">
        <v>0</v>
      </c>
      <c r="AI1933" s="83">
        <v>115154.99942651999</v>
      </c>
      <c r="AJ1933" s="83">
        <v>0</v>
      </c>
      <c r="AK1933" s="83">
        <v>1833213.2029331501</v>
      </c>
      <c r="AL1933" s="83">
        <v>0</v>
      </c>
      <c r="AM1933" s="83">
        <v>0</v>
      </c>
      <c r="AN1933" s="83">
        <v>11477959.9890891</v>
      </c>
      <c r="AO1933" s="83">
        <v>1.2773416508233399</v>
      </c>
      <c r="AP1933" s="83">
        <v>111.286470072867</v>
      </c>
    </row>
    <row r="1934" spans="1:42" x14ac:dyDescent="0.2">
      <c r="A1934" s="83" t="s">
        <v>463</v>
      </c>
      <c r="B1934" s="83">
        <v>2044</v>
      </c>
      <c r="C1934" s="83" t="s">
        <v>464</v>
      </c>
      <c r="D1934" s="83" t="s">
        <v>297</v>
      </c>
      <c r="E1934" s="83">
        <v>0</v>
      </c>
      <c r="F1934" s="83">
        <v>0</v>
      </c>
      <c r="G1934" s="83">
        <v>0</v>
      </c>
      <c r="H1934" s="83">
        <v>0</v>
      </c>
      <c r="I1934" s="83">
        <v>128.91898063475099</v>
      </c>
      <c r="J1934" s="83">
        <v>497.856416565725</v>
      </c>
      <c r="K1934" s="83">
        <v>13</v>
      </c>
      <c r="L1934" s="83">
        <v>1635.5927304198799</v>
      </c>
      <c r="M1934" s="83">
        <v>407.46909090909099</v>
      </c>
      <c r="N1934" s="83">
        <v>0</v>
      </c>
      <c r="O1934" s="83">
        <v>0</v>
      </c>
      <c r="P1934" s="83">
        <v>27.237848468644</v>
      </c>
      <c r="Q1934" s="83">
        <v>0</v>
      </c>
      <c r="R1934" s="83">
        <v>0</v>
      </c>
      <c r="S1934" s="83">
        <v>0</v>
      </c>
      <c r="T1934" s="83">
        <v>633.18100000000004</v>
      </c>
      <c r="U1934" s="83">
        <v>507.81099999999998</v>
      </c>
      <c r="V1934" s="83">
        <v>40256.512460467296</v>
      </c>
      <c r="W1934" s="83">
        <v>27003.62976</v>
      </c>
      <c r="X1934" s="83">
        <v>1533410</v>
      </c>
      <c r="Y1934" s="83">
        <v>0</v>
      </c>
      <c r="Z1934" s="83">
        <v>0</v>
      </c>
      <c r="AA1934" s="83">
        <v>547970.16858199995</v>
      </c>
      <c r="AB1934" s="83">
        <v>2722980.92492746</v>
      </c>
      <c r="AC1934" s="83">
        <v>0</v>
      </c>
      <c r="AD1934" s="83">
        <v>0</v>
      </c>
      <c r="AE1934" s="83">
        <v>4075482.3870575</v>
      </c>
      <c r="AF1934" s="83">
        <v>0</v>
      </c>
      <c r="AG1934" s="83">
        <v>0</v>
      </c>
      <c r="AH1934" s="83">
        <v>0</v>
      </c>
      <c r="AI1934" s="83">
        <v>262379.93819715199</v>
      </c>
      <c r="AJ1934" s="83">
        <v>0</v>
      </c>
      <c r="AK1934" s="83">
        <v>1791964.45247365</v>
      </c>
      <c r="AL1934" s="83">
        <v>0</v>
      </c>
      <c r="AM1934" s="83">
        <v>0</v>
      </c>
      <c r="AN1934" s="83">
        <v>11001448.0134582</v>
      </c>
      <c r="AO1934" s="83">
        <v>1.0345342232025201</v>
      </c>
      <c r="AP1934" s="83">
        <v>94.036187048919203</v>
      </c>
    </row>
    <row r="1935" spans="1:42" x14ac:dyDescent="0.2">
      <c r="A1935" s="83" t="s">
        <v>463</v>
      </c>
      <c r="B1935" s="83">
        <v>2046</v>
      </c>
      <c r="C1935" s="83" t="s">
        <v>464</v>
      </c>
      <c r="D1935" s="83" t="s">
        <v>297</v>
      </c>
      <c r="E1935" s="83">
        <v>0</v>
      </c>
      <c r="F1935" s="83">
        <v>0</v>
      </c>
      <c r="G1935" s="83">
        <v>0</v>
      </c>
      <c r="H1935" s="83">
        <v>0</v>
      </c>
      <c r="I1935" s="83">
        <v>128.91898063475099</v>
      </c>
      <c r="J1935" s="83">
        <v>479.66441908129798</v>
      </c>
      <c r="K1935" s="83">
        <v>13</v>
      </c>
      <c r="L1935" s="83">
        <v>1635.5927304198799</v>
      </c>
      <c r="M1935" s="83">
        <v>427.91272727272599</v>
      </c>
      <c r="N1935" s="83">
        <v>0</v>
      </c>
      <c r="O1935" s="83">
        <v>0</v>
      </c>
      <c r="P1935" s="83">
        <v>111.77662232687599</v>
      </c>
      <c r="Q1935" s="83">
        <v>0</v>
      </c>
      <c r="R1935" s="83">
        <v>0</v>
      </c>
      <c r="S1935" s="83">
        <v>0</v>
      </c>
      <c r="T1935" s="83">
        <v>633.18100000000004</v>
      </c>
      <c r="U1935" s="83">
        <v>507.81099999999998</v>
      </c>
      <c r="V1935" s="83">
        <v>331230.28952472901</v>
      </c>
      <c r="W1935" s="83">
        <v>27003.62976</v>
      </c>
      <c r="X1935" s="83">
        <v>1533410</v>
      </c>
      <c r="Y1935" s="83">
        <v>0</v>
      </c>
      <c r="Z1935" s="83">
        <v>0</v>
      </c>
      <c r="AA1935" s="83">
        <v>575463.05850799999</v>
      </c>
      <c r="AB1935" s="83">
        <v>3025299.8965490102</v>
      </c>
      <c r="AC1935" s="83">
        <v>0</v>
      </c>
      <c r="AD1935" s="83">
        <v>0</v>
      </c>
      <c r="AE1935" s="83">
        <v>4075482.3870575</v>
      </c>
      <c r="AF1935" s="83">
        <v>0</v>
      </c>
      <c r="AG1935" s="83">
        <v>0</v>
      </c>
      <c r="AH1935" s="83">
        <v>0</v>
      </c>
      <c r="AI1935" s="83">
        <v>268300.41422300902</v>
      </c>
      <c r="AJ1935" s="83">
        <v>0</v>
      </c>
      <c r="AK1935" s="83">
        <v>1900312.5176826301</v>
      </c>
      <c r="AL1935" s="83">
        <v>0</v>
      </c>
      <c r="AM1935" s="83">
        <v>0</v>
      </c>
      <c r="AN1935" s="83">
        <v>11736502.193304799</v>
      </c>
      <c r="AO1935" s="83">
        <v>1.14225727662035</v>
      </c>
      <c r="AP1935" s="83">
        <v>97.325187505349902</v>
      </c>
    </row>
    <row r="1936" spans="1:42" x14ac:dyDescent="0.2">
      <c r="A1936" s="83" t="s">
        <v>463</v>
      </c>
      <c r="B1936" s="83">
        <v>2048</v>
      </c>
      <c r="C1936" s="83" t="s">
        <v>464</v>
      </c>
      <c r="D1936" s="83" t="s">
        <v>297</v>
      </c>
      <c r="E1936" s="83">
        <v>0</v>
      </c>
      <c r="F1936" s="83">
        <v>0</v>
      </c>
      <c r="G1936" s="83">
        <v>0</v>
      </c>
      <c r="H1936" s="83">
        <v>0</v>
      </c>
      <c r="I1936" s="83">
        <v>356.49921290411498</v>
      </c>
      <c r="J1936" s="83">
        <v>517.13627480077298</v>
      </c>
      <c r="K1936" s="83">
        <v>13</v>
      </c>
      <c r="L1936" s="83">
        <v>1635.5927304198799</v>
      </c>
      <c r="M1936" s="83">
        <v>446.28090909090798</v>
      </c>
      <c r="N1936" s="83">
        <v>0</v>
      </c>
      <c r="O1936" s="83">
        <v>0</v>
      </c>
      <c r="P1936" s="83">
        <v>179.7522523721</v>
      </c>
      <c r="Q1936" s="83">
        <v>0</v>
      </c>
      <c r="R1936" s="83">
        <v>0</v>
      </c>
      <c r="S1936" s="83">
        <v>0</v>
      </c>
      <c r="T1936" s="83">
        <v>633.18100000000004</v>
      </c>
      <c r="U1936" s="83">
        <v>507.81099999999998</v>
      </c>
      <c r="V1936" s="83">
        <v>235210.03531109201</v>
      </c>
      <c r="W1936" s="83">
        <v>27003.62976</v>
      </c>
      <c r="X1936" s="83">
        <v>1533410</v>
      </c>
      <c r="Y1936" s="83">
        <v>0</v>
      </c>
      <c r="Z1936" s="83">
        <v>0</v>
      </c>
      <c r="AA1936" s="83">
        <v>593488.20639679104</v>
      </c>
      <c r="AB1936" s="83">
        <v>2815902.5450282302</v>
      </c>
      <c r="AC1936" s="83">
        <v>0</v>
      </c>
      <c r="AD1936" s="83">
        <v>0</v>
      </c>
      <c r="AE1936" s="83">
        <v>4075482.3870575</v>
      </c>
      <c r="AF1936" s="83">
        <v>0</v>
      </c>
      <c r="AG1936" s="83">
        <v>0</v>
      </c>
      <c r="AH1936" s="83">
        <v>0</v>
      </c>
      <c r="AI1936" s="83">
        <v>720957.46113745798</v>
      </c>
      <c r="AJ1936" s="83">
        <v>0</v>
      </c>
      <c r="AK1936" s="83">
        <v>2254408.31458354</v>
      </c>
      <c r="AL1936" s="83">
        <v>0</v>
      </c>
      <c r="AM1936" s="83">
        <v>0</v>
      </c>
      <c r="AN1936" s="83">
        <v>12255862.5792746</v>
      </c>
      <c r="AO1936" s="83">
        <v>1.06584441536687</v>
      </c>
      <c r="AP1936" s="83">
        <v>86.966087329444704</v>
      </c>
    </row>
    <row r="1937" spans="1:42" x14ac:dyDescent="0.2">
      <c r="A1937" s="83" t="s">
        <v>463</v>
      </c>
      <c r="B1937" s="83">
        <v>2050</v>
      </c>
      <c r="C1937" s="83" t="s">
        <v>464</v>
      </c>
      <c r="D1937" s="83" t="s">
        <v>297</v>
      </c>
      <c r="E1937" s="83">
        <v>0</v>
      </c>
      <c r="F1937" s="83">
        <v>0</v>
      </c>
      <c r="G1937" s="83">
        <v>0</v>
      </c>
      <c r="H1937" s="83">
        <v>0</v>
      </c>
      <c r="I1937" s="83">
        <v>685.73331138562901</v>
      </c>
      <c r="J1937" s="83">
        <v>766.14566412342697</v>
      </c>
      <c r="K1937" s="83">
        <v>13</v>
      </c>
      <c r="L1937" s="83">
        <v>1635.5927304198799</v>
      </c>
      <c r="M1937" s="83">
        <v>462.93272727272699</v>
      </c>
      <c r="N1937" s="83">
        <v>0</v>
      </c>
      <c r="O1937" s="83">
        <v>0</v>
      </c>
      <c r="P1937" s="83">
        <v>286.83956949959099</v>
      </c>
      <c r="Q1937" s="83">
        <v>0</v>
      </c>
      <c r="R1937" s="83">
        <v>0</v>
      </c>
      <c r="S1937" s="83">
        <v>0</v>
      </c>
      <c r="T1937" s="83">
        <v>633.18100000000004</v>
      </c>
      <c r="U1937" s="83">
        <v>507.81099999999998</v>
      </c>
      <c r="V1937" s="83">
        <v>447805.37295967899</v>
      </c>
      <c r="W1937" s="83">
        <v>27003.62976</v>
      </c>
      <c r="X1937" s="83">
        <v>1533410</v>
      </c>
      <c r="Y1937" s="83">
        <v>0</v>
      </c>
      <c r="Z1937" s="83">
        <v>0</v>
      </c>
      <c r="AA1937" s="83">
        <v>622558.44741450006</v>
      </c>
      <c r="AB1937" s="83">
        <v>2074655.5051720501</v>
      </c>
      <c r="AC1937" s="83">
        <v>0</v>
      </c>
      <c r="AD1937" s="83">
        <v>0</v>
      </c>
      <c r="AE1937" s="83">
        <v>4075482.3870575</v>
      </c>
      <c r="AF1937" s="83">
        <v>0</v>
      </c>
      <c r="AG1937" s="83">
        <v>0</v>
      </c>
      <c r="AH1937" s="83">
        <v>0</v>
      </c>
      <c r="AI1937" s="83">
        <v>1385961.7986623601</v>
      </c>
      <c r="AJ1937" s="83">
        <v>0</v>
      </c>
      <c r="AK1937" s="83">
        <v>3326792.03839524</v>
      </c>
      <c r="AL1937" s="83">
        <v>0</v>
      </c>
      <c r="AM1937" s="83">
        <v>0</v>
      </c>
      <c r="AN1937" s="83">
        <v>13493669.1794213</v>
      </c>
      <c r="AO1937" s="83">
        <v>0.79280534088258903</v>
      </c>
      <c r="AP1937" s="83">
        <v>58.753874156901901</v>
      </c>
    </row>
    <row r="1938" spans="1:42" x14ac:dyDescent="0.2">
      <c r="A1938" s="83" t="s">
        <v>465</v>
      </c>
      <c r="B1938" s="83">
        <v>2020</v>
      </c>
      <c r="C1938" s="83" t="s">
        <v>317</v>
      </c>
      <c r="D1938" s="83" t="s">
        <v>297</v>
      </c>
      <c r="E1938" s="83">
        <v>0</v>
      </c>
      <c r="F1938" s="83">
        <v>0</v>
      </c>
      <c r="G1938" s="83">
        <v>0</v>
      </c>
      <c r="H1938" s="83">
        <v>226.8</v>
      </c>
      <c r="I1938" s="83">
        <v>0</v>
      </c>
      <c r="J1938" s="83">
        <v>0</v>
      </c>
      <c r="K1938" s="83">
        <v>0</v>
      </c>
      <c r="L1938" s="83">
        <v>0</v>
      </c>
      <c r="M1938" s="83">
        <v>4.48727272727273</v>
      </c>
      <c r="N1938" s="83">
        <v>0</v>
      </c>
      <c r="O1938" s="83">
        <v>0</v>
      </c>
      <c r="P1938" s="83">
        <v>0</v>
      </c>
      <c r="Q1938" s="83">
        <v>0</v>
      </c>
      <c r="R1938" s="83">
        <v>0</v>
      </c>
      <c r="S1938" s="83">
        <v>0</v>
      </c>
      <c r="T1938" s="83">
        <v>1855.5</v>
      </c>
      <c r="U1938" s="83">
        <v>0</v>
      </c>
      <c r="V1938" s="83">
        <v>0</v>
      </c>
      <c r="W1938" s="83">
        <v>0</v>
      </c>
      <c r="X1938" s="83">
        <v>0</v>
      </c>
      <c r="Y1938" s="83">
        <v>0</v>
      </c>
      <c r="Z1938" s="83">
        <v>0</v>
      </c>
      <c r="AA1938" s="83">
        <v>6460.6635171999997</v>
      </c>
      <c r="AB1938" s="83">
        <v>0</v>
      </c>
      <c r="AC1938" s="83">
        <v>19867.68</v>
      </c>
      <c r="AD1938" s="83">
        <v>0</v>
      </c>
      <c r="AE1938" s="83">
        <v>6670892.7620883696</v>
      </c>
      <c r="AF1938" s="83">
        <v>0</v>
      </c>
      <c r="AG1938" s="83">
        <v>0</v>
      </c>
      <c r="AH1938" s="83">
        <v>0</v>
      </c>
      <c r="AI1938" s="83">
        <v>0</v>
      </c>
      <c r="AJ1938" s="83">
        <v>0</v>
      </c>
      <c r="AK1938" s="83">
        <v>0</v>
      </c>
      <c r="AL1938" s="83">
        <v>0</v>
      </c>
      <c r="AM1938" s="83">
        <v>0</v>
      </c>
      <c r="AN1938" s="83">
        <v>6697221.1056055697</v>
      </c>
      <c r="AO1938" s="83">
        <v>1.24706589119999E-2</v>
      </c>
      <c r="AP1938" s="83">
        <v>1.8620646855398</v>
      </c>
    </row>
    <row r="1939" spans="1:42" x14ac:dyDescent="0.2">
      <c r="A1939" s="83" t="s">
        <v>465</v>
      </c>
      <c r="B1939" s="83">
        <v>2022</v>
      </c>
      <c r="C1939" s="83" t="s">
        <v>317</v>
      </c>
      <c r="D1939" s="83" t="s">
        <v>297</v>
      </c>
      <c r="E1939" s="83">
        <v>0</v>
      </c>
      <c r="F1939" s="83">
        <v>0</v>
      </c>
      <c r="G1939" s="83">
        <v>0</v>
      </c>
      <c r="H1939" s="83">
        <v>226.8</v>
      </c>
      <c r="I1939" s="83">
        <v>0</v>
      </c>
      <c r="J1939" s="83">
        <v>0</v>
      </c>
      <c r="K1939" s="83">
        <v>0</v>
      </c>
      <c r="L1939" s="83">
        <v>0</v>
      </c>
      <c r="M1939" s="83">
        <v>5.83</v>
      </c>
      <c r="N1939" s="83">
        <v>0</v>
      </c>
      <c r="O1939" s="83">
        <v>0</v>
      </c>
      <c r="P1939" s="83">
        <v>0</v>
      </c>
      <c r="Q1939" s="83">
        <v>0</v>
      </c>
      <c r="R1939" s="83">
        <v>0</v>
      </c>
      <c r="S1939" s="83">
        <v>0</v>
      </c>
      <c r="T1939" s="83">
        <v>1855.5</v>
      </c>
      <c r="U1939" s="83">
        <v>0</v>
      </c>
      <c r="V1939" s="83">
        <v>0</v>
      </c>
      <c r="W1939" s="83">
        <v>0</v>
      </c>
      <c r="X1939" s="83">
        <v>0</v>
      </c>
      <c r="Y1939" s="83">
        <v>0</v>
      </c>
      <c r="Z1939" s="83">
        <v>0</v>
      </c>
      <c r="AA1939" s="83">
        <v>8393.8888038500008</v>
      </c>
      <c r="AB1939" s="83">
        <v>0</v>
      </c>
      <c r="AC1939" s="83">
        <v>19867.68</v>
      </c>
      <c r="AD1939" s="83">
        <v>0</v>
      </c>
      <c r="AE1939" s="83">
        <v>6670892.7620883696</v>
      </c>
      <c r="AF1939" s="83">
        <v>0</v>
      </c>
      <c r="AG1939" s="83">
        <v>0</v>
      </c>
      <c r="AH1939" s="83">
        <v>0</v>
      </c>
      <c r="AI1939" s="83">
        <v>0</v>
      </c>
      <c r="AJ1939" s="83">
        <v>0</v>
      </c>
      <c r="AK1939" s="83">
        <v>0</v>
      </c>
      <c r="AL1939" s="83">
        <v>0</v>
      </c>
      <c r="AM1939" s="83">
        <v>0</v>
      </c>
      <c r="AN1939" s="83">
        <v>6699154.3308922099</v>
      </c>
      <c r="AO1939" s="83">
        <v>1.24706589119999E-2</v>
      </c>
      <c r="AP1939" s="83">
        <v>1.8615273355464099</v>
      </c>
    </row>
    <row r="1940" spans="1:42" x14ac:dyDescent="0.2">
      <c r="A1940" s="83" t="s">
        <v>465</v>
      </c>
      <c r="B1940" s="83">
        <v>2024</v>
      </c>
      <c r="C1940" s="83" t="s">
        <v>317</v>
      </c>
      <c r="D1940" s="83" t="s">
        <v>297</v>
      </c>
      <c r="E1940" s="83">
        <v>0</v>
      </c>
      <c r="F1940" s="83">
        <v>0</v>
      </c>
      <c r="G1940" s="83">
        <v>0</v>
      </c>
      <c r="H1940" s="83">
        <v>226.8</v>
      </c>
      <c r="I1940" s="83">
        <v>0</v>
      </c>
      <c r="J1940" s="83">
        <v>0</v>
      </c>
      <c r="K1940" s="83">
        <v>0</v>
      </c>
      <c r="L1940" s="83">
        <v>0</v>
      </c>
      <c r="M1940" s="83">
        <v>8.0163636363636392</v>
      </c>
      <c r="N1940" s="83">
        <v>0</v>
      </c>
      <c r="O1940" s="83">
        <v>0</v>
      </c>
      <c r="P1940" s="83">
        <v>0</v>
      </c>
      <c r="Q1940" s="83">
        <v>0</v>
      </c>
      <c r="R1940" s="83">
        <v>0</v>
      </c>
      <c r="S1940" s="83">
        <v>0</v>
      </c>
      <c r="T1940" s="83">
        <v>1908.5</v>
      </c>
      <c r="U1940" s="83">
        <v>0</v>
      </c>
      <c r="V1940" s="83">
        <v>0</v>
      </c>
      <c r="W1940" s="83">
        <v>0</v>
      </c>
      <c r="X1940" s="83">
        <v>0</v>
      </c>
      <c r="Y1940" s="83">
        <v>0</v>
      </c>
      <c r="Z1940" s="83">
        <v>0</v>
      </c>
      <c r="AA1940" s="83">
        <v>11541.7607161</v>
      </c>
      <c r="AB1940" s="83">
        <v>0</v>
      </c>
      <c r="AC1940" s="83">
        <v>19867.68</v>
      </c>
      <c r="AD1940" s="83">
        <v>0</v>
      </c>
      <c r="AE1940" s="83">
        <v>6839771.9127148399</v>
      </c>
      <c r="AF1940" s="83">
        <v>0</v>
      </c>
      <c r="AG1940" s="83">
        <v>0</v>
      </c>
      <c r="AH1940" s="83">
        <v>0</v>
      </c>
      <c r="AI1940" s="83">
        <v>0</v>
      </c>
      <c r="AJ1940" s="83">
        <v>0</v>
      </c>
      <c r="AK1940" s="83">
        <v>0</v>
      </c>
      <c r="AL1940" s="83">
        <v>0</v>
      </c>
      <c r="AM1940" s="83">
        <v>0</v>
      </c>
      <c r="AN1940" s="83">
        <v>6871181.3534309398</v>
      </c>
      <c r="AO1940" s="83">
        <v>1.24706589119999E-2</v>
      </c>
      <c r="AP1940" s="83">
        <v>1.81492210299079</v>
      </c>
    </row>
    <row r="1941" spans="1:42" x14ac:dyDescent="0.2">
      <c r="A1941" s="83" t="s">
        <v>465</v>
      </c>
      <c r="B1941" s="83">
        <v>2026</v>
      </c>
      <c r="C1941" s="83" t="s">
        <v>317</v>
      </c>
      <c r="D1941" s="83" t="s">
        <v>297</v>
      </c>
      <c r="E1941" s="83">
        <v>0</v>
      </c>
      <c r="F1941" s="83">
        <v>0</v>
      </c>
      <c r="G1941" s="83">
        <v>0</v>
      </c>
      <c r="H1941" s="83">
        <v>226.8</v>
      </c>
      <c r="I1941" s="83">
        <v>0</v>
      </c>
      <c r="J1941" s="83">
        <v>0</v>
      </c>
      <c r="K1941" s="83">
        <v>0</v>
      </c>
      <c r="L1941" s="83">
        <v>0</v>
      </c>
      <c r="M1941" s="83">
        <v>11.9509090909091</v>
      </c>
      <c r="N1941" s="83">
        <v>0</v>
      </c>
      <c r="O1941" s="83">
        <v>0</v>
      </c>
      <c r="P1941" s="83">
        <v>0</v>
      </c>
      <c r="Q1941" s="83">
        <v>0</v>
      </c>
      <c r="R1941" s="83">
        <v>0</v>
      </c>
      <c r="S1941" s="83">
        <v>0</v>
      </c>
      <c r="T1941" s="83">
        <v>1929.5</v>
      </c>
      <c r="U1941" s="83">
        <v>0</v>
      </c>
      <c r="V1941" s="83">
        <v>0</v>
      </c>
      <c r="W1941" s="83">
        <v>0</v>
      </c>
      <c r="X1941" s="83">
        <v>0</v>
      </c>
      <c r="Y1941" s="83">
        <v>0</v>
      </c>
      <c r="Z1941" s="83">
        <v>0</v>
      </c>
      <c r="AA1941" s="83">
        <v>17206.621271700002</v>
      </c>
      <c r="AB1941" s="83">
        <v>0</v>
      </c>
      <c r="AC1941" s="83">
        <v>19867.68</v>
      </c>
      <c r="AD1941" s="83">
        <v>0</v>
      </c>
      <c r="AE1941" s="83">
        <v>6918672.42727484</v>
      </c>
      <c r="AF1941" s="83">
        <v>0</v>
      </c>
      <c r="AG1941" s="83">
        <v>0</v>
      </c>
      <c r="AH1941" s="83">
        <v>0</v>
      </c>
      <c r="AI1941" s="83">
        <v>0</v>
      </c>
      <c r="AJ1941" s="83">
        <v>0</v>
      </c>
      <c r="AK1941" s="83">
        <v>0</v>
      </c>
      <c r="AL1941" s="83">
        <v>0</v>
      </c>
      <c r="AM1941" s="83">
        <v>0</v>
      </c>
      <c r="AN1941" s="83">
        <v>6955746.7285465403</v>
      </c>
      <c r="AO1941" s="83">
        <v>1.24706589119999E-2</v>
      </c>
      <c r="AP1941" s="83">
        <v>1.7928569567980499</v>
      </c>
    </row>
    <row r="1942" spans="1:42" x14ac:dyDescent="0.2">
      <c r="A1942" s="83" t="s">
        <v>465</v>
      </c>
      <c r="B1942" s="83">
        <v>2028</v>
      </c>
      <c r="C1942" s="83" t="s">
        <v>317</v>
      </c>
      <c r="D1942" s="83" t="s">
        <v>297</v>
      </c>
      <c r="E1942" s="83">
        <v>0</v>
      </c>
      <c r="F1942" s="83">
        <v>0</v>
      </c>
      <c r="G1942" s="83">
        <v>0</v>
      </c>
      <c r="H1942" s="83">
        <v>226.8</v>
      </c>
      <c r="I1942" s="83">
        <v>0</v>
      </c>
      <c r="J1942" s="83">
        <v>0</v>
      </c>
      <c r="K1942" s="83">
        <v>0</v>
      </c>
      <c r="L1942" s="83">
        <v>0</v>
      </c>
      <c r="M1942" s="83">
        <v>19.410909090909101</v>
      </c>
      <c r="N1942" s="83">
        <v>0</v>
      </c>
      <c r="O1942" s="83">
        <v>0</v>
      </c>
      <c r="P1942" s="83">
        <v>0</v>
      </c>
      <c r="Q1942" s="83">
        <v>0</v>
      </c>
      <c r="R1942" s="83">
        <v>0</v>
      </c>
      <c r="S1942" s="83">
        <v>0</v>
      </c>
      <c r="T1942" s="83">
        <v>1929.5</v>
      </c>
      <c r="U1942" s="83">
        <v>0</v>
      </c>
      <c r="V1942" s="83">
        <v>0</v>
      </c>
      <c r="W1942" s="83">
        <v>0</v>
      </c>
      <c r="X1942" s="83">
        <v>0</v>
      </c>
      <c r="Y1942" s="83">
        <v>0</v>
      </c>
      <c r="Z1942" s="83">
        <v>0</v>
      </c>
      <c r="AA1942" s="83">
        <v>27947.343480399999</v>
      </c>
      <c r="AB1942" s="83">
        <v>0</v>
      </c>
      <c r="AC1942" s="83">
        <v>19867.68</v>
      </c>
      <c r="AD1942" s="83">
        <v>0</v>
      </c>
      <c r="AE1942" s="83">
        <v>6918672.42727484</v>
      </c>
      <c r="AF1942" s="83">
        <v>0</v>
      </c>
      <c r="AG1942" s="83">
        <v>0</v>
      </c>
      <c r="AH1942" s="83">
        <v>0</v>
      </c>
      <c r="AI1942" s="83">
        <v>0</v>
      </c>
      <c r="AJ1942" s="83">
        <v>0</v>
      </c>
      <c r="AK1942" s="83">
        <v>0</v>
      </c>
      <c r="AL1942" s="83">
        <v>0</v>
      </c>
      <c r="AM1942" s="83">
        <v>0</v>
      </c>
      <c r="AN1942" s="83">
        <v>6966487.4507552404</v>
      </c>
      <c r="AO1942" s="83">
        <v>1.24706589119999E-2</v>
      </c>
      <c r="AP1942" s="83">
        <v>1.79009278350857</v>
      </c>
    </row>
    <row r="1943" spans="1:42" x14ac:dyDescent="0.2">
      <c r="A1943" s="83" t="s">
        <v>465</v>
      </c>
      <c r="B1943" s="83">
        <v>2030</v>
      </c>
      <c r="C1943" s="83" t="s">
        <v>317</v>
      </c>
      <c r="D1943" s="83" t="s">
        <v>297</v>
      </c>
      <c r="E1943" s="83">
        <v>0</v>
      </c>
      <c r="F1943" s="83">
        <v>0</v>
      </c>
      <c r="G1943" s="83">
        <v>0</v>
      </c>
      <c r="H1943" s="83">
        <v>226.8</v>
      </c>
      <c r="I1943" s="83">
        <v>0</v>
      </c>
      <c r="J1943" s="83">
        <v>0</v>
      </c>
      <c r="K1943" s="83">
        <v>0</v>
      </c>
      <c r="L1943" s="83">
        <v>0</v>
      </c>
      <c r="M1943" s="83">
        <v>32.750909090909097</v>
      </c>
      <c r="N1943" s="83">
        <v>0</v>
      </c>
      <c r="O1943" s="83">
        <v>0</v>
      </c>
      <c r="P1943" s="83">
        <v>0</v>
      </c>
      <c r="Q1943" s="83">
        <v>0</v>
      </c>
      <c r="R1943" s="83">
        <v>0</v>
      </c>
      <c r="S1943" s="83">
        <v>0</v>
      </c>
      <c r="T1943" s="83">
        <v>1929.5</v>
      </c>
      <c r="U1943" s="83">
        <v>0</v>
      </c>
      <c r="V1943" s="83">
        <v>0</v>
      </c>
      <c r="W1943" s="83">
        <v>0</v>
      </c>
      <c r="X1943" s="83">
        <v>0</v>
      </c>
      <c r="Y1943" s="83">
        <v>0</v>
      </c>
      <c r="Z1943" s="83">
        <v>0</v>
      </c>
      <c r="AA1943" s="83">
        <v>47153.943247700001</v>
      </c>
      <c r="AB1943" s="83">
        <v>0</v>
      </c>
      <c r="AC1943" s="83">
        <v>19867.68</v>
      </c>
      <c r="AD1943" s="83">
        <v>0</v>
      </c>
      <c r="AE1943" s="83">
        <v>6918672.42727484</v>
      </c>
      <c r="AF1943" s="83">
        <v>0</v>
      </c>
      <c r="AG1943" s="83">
        <v>0</v>
      </c>
      <c r="AH1943" s="83">
        <v>0</v>
      </c>
      <c r="AI1943" s="83">
        <v>0</v>
      </c>
      <c r="AJ1943" s="83">
        <v>0</v>
      </c>
      <c r="AK1943" s="83">
        <v>0</v>
      </c>
      <c r="AL1943" s="83">
        <v>0</v>
      </c>
      <c r="AM1943" s="83">
        <v>0</v>
      </c>
      <c r="AN1943" s="83">
        <v>6985694.0505225398</v>
      </c>
      <c r="AO1943" s="83">
        <v>1.24706589119999E-2</v>
      </c>
      <c r="AP1943" s="83">
        <v>1.7851710684448201</v>
      </c>
    </row>
    <row r="1944" spans="1:42" x14ac:dyDescent="0.2">
      <c r="A1944" s="83" t="s">
        <v>465</v>
      </c>
      <c r="B1944" s="83">
        <v>2032</v>
      </c>
      <c r="C1944" s="83" t="s">
        <v>317</v>
      </c>
      <c r="D1944" s="83" t="s">
        <v>297</v>
      </c>
      <c r="E1944" s="83">
        <v>0</v>
      </c>
      <c r="F1944" s="83">
        <v>0</v>
      </c>
      <c r="G1944" s="83">
        <v>0</v>
      </c>
      <c r="H1944" s="83">
        <v>226.8</v>
      </c>
      <c r="I1944" s="83">
        <v>0</v>
      </c>
      <c r="J1944" s="83">
        <v>0</v>
      </c>
      <c r="K1944" s="83">
        <v>0</v>
      </c>
      <c r="L1944" s="83">
        <v>0</v>
      </c>
      <c r="M1944" s="83">
        <v>47.584545454545498</v>
      </c>
      <c r="N1944" s="83">
        <v>0</v>
      </c>
      <c r="O1944" s="83">
        <v>0</v>
      </c>
      <c r="P1944" s="83">
        <v>0</v>
      </c>
      <c r="Q1944" s="83">
        <v>0</v>
      </c>
      <c r="R1944" s="83">
        <v>0</v>
      </c>
      <c r="S1944" s="83">
        <v>0</v>
      </c>
      <c r="T1944" s="83">
        <v>1929.5</v>
      </c>
      <c r="U1944" s="83">
        <v>0</v>
      </c>
      <c r="V1944" s="83">
        <v>0</v>
      </c>
      <c r="W1944" s="83">
        <v>0</v>
      </c>
      <c r="X1944" s="83">
        <v>0</v>
      </c>
      <c r="Y1944" s="83">
        <v>0</v>
      </c>
      <c r="Z1944" s="83">
        <v>0</v>
      </c>
      <c r="AA1944" s="83">
        <v>68511.043452350001</v>
      </c>
      <c r="AB1944" s="83">
        <v>0</v>
      </c>
      <c r="AC1944" s="83">
        <v>19867.68</v>
      </c>
      <c r="AD1944" s="83">
        <v>0</v>
      </c>
      <c r="AE1944" s="83">
        <v>6918672.42727484</v>
      </c>
      <c r="AF1944" s="83">
        <v>0</v>
      </c>
      <c r="AG1944" s="83">
        <v>0</v>
      </c>
      <c r="AH1944" s="83">
        <v>0</v>
      </c>
      <c r="AI1944" s="83">
        <v>0</v>
      </c>
      <c r="AJ1944" s="83">
        <v>0</v>
      </c>
      <c r="AK1944" s="83">
        <v>0</v>
      </c>
      <c r="AL1944" s="83">
        <v>0</v>
      </c>
      <c r="AM1944" s="83">
        <v>0</v>
      </c>
      <c r="AN1944" s="83">
        <v>7007051.1507271901</v>
      </c>
      <c r="AO1944" s="83">
        <v>1.24706589119999E-2</v>
      </c>
      <c r="AP1944" s="83">
        <v>1.7797299668214599</v>
      </c>
    </row>
    <row r="1945" spans="1:42" x14ac:dyDescent="0.2">
      <c r="A1945" s="83" t="s">
        <v>465</v>
      </c>
      <c r="B1945" s="83">
        <v>2034</v>
      </c>
      <c r="C1945" s="83" t="s">
        <v>317</v>
      </c>
      <c r="D1945" s="83" t="s">
        <v>297</v>
      </c>
      <c r="E1945" s="83">
        <v>0</v>
      </c>
      <c r="F1945" s="83">
        <v>0</v>
      </c>
      <c r="G1945" s="83">
        <v>0</v>
      </c>
      <c r="H1945" s="83">
        <v>226.8</v>
      </c>
      <c r="I1945" s="83">
        <v>0</v>
      </c>
      <c r="J1945" s="83">
        <v>210.63239999999999</v>
      </c>
      <c r="K1945" s="83">
        <v>0</v>
      </c>
      <c r="L1945" s="83">
        <v>0</v>
      </c>
      <c r="M1945" s="83">
        <v>62.980909090909101</v>
      </c>
      <c r="N1945" s="83">
        <v>0</v>
      </c>
      <c r="O1945" s="83">
        <v>0</v>
      </c>
      <c r="P1945" s="83">
        <v>63.1898839683764</v>
      </c>
      <c r="Q1945" s="83">
        <v>0</v>
      </c>
      <c r="R1945" s="83">
        <v>0</v>
      </c>
      <c r="S1945" s="83">
        <v>0</v>
      </c>
      <c r="T1945" s="83">
        <v>1929.5</v>
      </c>
      <c r="U1945" s="83">
        <v>0</v>
      </c>
      <c r="V1945" s="83">
        <v>149380.10491669</v>
      </c>
      <c r="W1945" s="83">
        <v>0</v>
      </c>
      <c r="X1945" s="83">
        <v>0</v>
      </c>
      <c r="Y1945" s="83">
        <v>0</v>
      </c>
      <c r="Z1945" s="83">
        <v>0</v>
      </c>
      <c r="AA1945" s="83">
        <v>90678.344369550003</v>
      </c>
      <c r="AB1945" s="83">
        <v>0</v>
      </c>
      <c r="AC1945" s="83">
        <v>19867.68</v>
      </c>
      <c r="AD1945" s="83">
        <v>0</v>
      </c>
      <c r="AE1945" s="83">
        <v>6918672.42727484</v>
      </c>
      <c r="AF1945" s="83">
        <v>0</v>
      </c>
      <c r="AG1945" s="83">
        <v>0</v>
      </c>
      <c r="AH1945" s="83">
        <v>0</v>
      </c>
      <c r="AI1945" s="83">
        <v>0</v>
      </c>
      <c r="AJ1945" s="83">
        <v>0</v>
      </c>
      <c r="AK1945" s="83">
        <v>962868.49222365802</v>
      </c>
      <c r="AL1945" s="83">
        <v>0</v>
      </c>
      <c r="AM1945" s="83">
        <v>0</v>
      </c>
      <c r="AN1945" s="83">
        <v>8141467.0487847403</v>
      </c>
      <c r="AO1945" s="83">
        <v>1.24706589119999E-2</v>
      </c>
      <c r="AP1945" s="83">
        <v>1.53174591720069</v>
      </c>
    </row>
    <row r="1946" spans="1:42" x14ac:dyDescent="0.2">
      <c r="A1946" s="83" t="s">
        <v>465</v>
      </c>
      <c r="B1946" s="83">
        <v>2036</v>
      </c>
      <c r="C1946" s="83" t="s">
        <v>317</v>
      </c>
      <c r="D1946" s="83" t="s">
        <v>297</v>
      </c>
      <c r="E1946" s="83">
        <v>0</v>
      </c>
      <c r="F1946" s="83">
        <v>0</v>
      </c>
      <c r="G1946" s="83">
        <v>0</v>
      </c>
      <c r="H1946" s="83">
        <v>226.8</v>
      </c>
      <c r="I1946" s="83">
        <v>0</v>
      </c>
      <c r="J1946" s="83">
        <v>455.77080000000001</v>
      </c>
      <c r="K1946" s="83">
        <v>0</v>
      </c>
      <c r="L1946" s="83">
        <v>0</v>
      </c>
      <c r="M1946" s="83">
        <v>77.935454545454505</v>
      </c>
      <c r="N1946" s="83">
        <v>0</v>
      </c>
      <c r="O1946" s="83">
        <v>0</v>
      </c>
      <c r="P1946" s="83">
        <v>98.409494381782693</v>
      </c>
      <c r="Q1946" s="83">
        <v>0</v>
      </c>
      <c r="R1946" s="83">
        <v>0</v>
      </c>
      <c r="S1946" s="83">
        <v>0</v>
      </c>
      <c r="T1946" s="83">
        <v>1929.5</v>
      </c>
      <c r="U1946" s="83">
        <v>0</v>
      </c>
      <c r="V1946" s="83">
        <v>160995.509574914</v>
      </c>
      <c r="W1946" s="83">
        <v>0</v>
      </c>
      <c r="X1946" s="83">
        <v>0</v>
      </c>
      <c r="Y1946" s="83">
        <v>0</v>
      </c>
      <c r="Z1946" s="83">
        <v>0</v>
      </c>
      <c r="AA1946" s="83">
        <v>112209.52647205</v>
      </c>
      <c r="AB1946" s="83">
        <v>0</v>
      </c>
      <c r="AC1946" s="83">
        <v>19867.68</v>
      </c>
      <c r="AD1946" s="83">
        <v>0</v>
      </c>
      <c r="AE1946" s="83">
        <v>6918672.42727484</v>
      </c>
      <c r="AF1946" s="83">
        <v>0</v>
      </c>
      <c r="AG1946" s="83">
        <v>0</v>
      </c>
      <c r="AH1946" s="83">
        <v>0</v>
      </c>
      <c r="AI1946" s="83">
        <v>0</v>
      </c>
      <c r="AJ1946" s="83">
        <v>0</v>
      </c>
      <c r="AK1946" s="83">
        <v>2132089.8803907698</v>
      </c>
      <c r="AL1946" s="83">
        <v>0</v>
      </c>
      <c r="AM1946" s="83">
        <v>0</v>
      </c>
      <c r="AN1946" s="83">
        <v>9343835.0237125792</v>
      </c>
      <c r="AO1946" s="83">
        <v>1.24706589119999E-2</v>
      </c>
      <c r="AP1946" s="83">
        <v>1.3346403142127601</v>
      </c>
    </row>
    <row r="1947" spans="1:42" x14ac:dyDescent="0.2">
      <c r="A1947" s="83" t="s">
        <v>465</v>
      </c>
      <c r="B1947" s="83">
        <v>2038</v>
      </c>
      <c r="C1947" s="83" t="s">
        <v>317</v>
      </c>
      <c r="D1947" s="83" t="s">
        <v>297</v>
      </c>
      <c r="E1947" s="83">
        <v>0</v>
      </c>
      <c r="F1947" s="83">
        <v>0</v>
      </c>
      <c r="G1947" s="83">
        <v>0</v>
      </c>
      <c r="H1947" s="83">
        <v>226.8</v>
      </c>
      <c r="I1947" s="83">
        <v>0</v>
      </c>
      <c r="J1947" s="83">
        <v>455.77080000000001</v>
      </c>
      <c r="K1947" s="83">
        <v>0</v>
      </c>
      <c r="L1947" s="83">
        <v>0</v>
      </c>
      <c r="M1947" s="83">
        <v>90.992727272727294</v>
      </c>
      <c r="N1947" s="83">
        <v>0</v>
      </c>
      <c r="O1947" s="83">
        <v>0</v>
      </c>
      <c r="P1947" s="83">
        <v>98.409494381782693</v>
      </c>
      <c r="Q1947" s="83">
        <v>0</v>
      </c>
      <c r="R1947" s="83">
        <v>0</v>
      </c>
      <c r="S1947" s="83">
        <v>0</v>
      </c>
      <c r="T1947" s="83">
        <v>1929.5</v>
      </c>
      <c r="U1947" s="83">
        <v>0</v>
      </c>
      <c r="V1947" s="83">
        <v>0</v>
      </c>
      <c r="W1947" s="83">
        <v>0</v>
      </c>
      <c r="X1947" s="83">
        <v>0</v>
      </c>
      <c r="Y1947" s="83">
        <v>0</v>
      </c>
      <c r="Z1947" s="83">
        <v>0</v>
      </c>
      <c r="AA1947" s="83">
        <v>131009.0625534</v>
      </c>
      <c r="AB1947" s="83">
        <v>0</v>
      </c>
      <c r="AC1947" s="83">
        <v>19867.68</v>
      </c>
      <c r="AD1947" s="83">
        <v>0</v>
      </c>
      <c r="AE1947" s="83">
        <v>6918672.42727484</v>
      </c>
      <c r="AF1947" s="83">
        <v>0</v>
      </c>
      <c r="AG1947" s="83">
        <v>0</v>
      </c>
      <c r="AH1947" s="83">
        <v>0</v>
      </c>
      <c r="AI1947" s="83">
        <v>0</v>
      </c>
      <c r="AJ1947" s="83">
        <v>0</v>
      </c>
      <c r="AK1947" s="83">
        <v>2153103.3575221901</v>
      </c>
      <c r="AL1947" s="83">
        <v>0</v>
      </c>
      <c r="AM1947" s="83">
        <v>0</v>
      </c>
      <c r="AN1947" s="83">
        <v>9222652.5273504294</v>
      </c>
      <c r="AO1947" s="83">
        <v>1.24706589119999E-2</v>
      </c>
      <c r="AP1947" s="83">
        <v>1.3521770309590799</v>
      </c>
    </row>
    <row r="1948" spans="1:42" x14ac:dyDescent="0.2">
      <c r="A1948" s="83" t="s">
        <v>465</v>
      </c>
      <c r="B1948" s="83">
        <v>2040</v>
      </c>
      <c r="C1948" s="83" t="s">
        <v>317</v>
      </c>
      <c r="D1948" s="83" t="s">
        <v>297</v>
      </c>
      <c r="E1948" s="83">
        <v>0</v>
      </c>
      <c r="F1948" s="83">
        <v>0</v>
      </c>
      <c r="G1948" s="83">
        <v>0</v>
      </c>
      <c r="H1948" s="83">
        <v>226.8</v>
      </c>
      <c r="I1948" s="83">
        <v>0</v>
      </c>
      <c r="J1948" s="83">
        <v>586.4076</v>
      </c>
      <c r="K1948" s="83">
        <v>0</v>
      </c>
      <c r="L1948" s="83">
        <v>0</v>
      </c>
      <c r="M1948" s="83">
        <v>99.483636363636293</v>
      </c>
      <c r="N1948" s="83">
        <v>0</v>
      </c>
      <c r="O1948" s="83">
        <v>0</v>
      </c>
      <c r="P1948" s="83">
        <v>116.863362568152</v>
      </c>
      <c r="Q1948" s="83">
        <v>0</v>
      </c>
      <c r="R1948" s="83">
        <v>0</v>
      </c>
      <c r="S1948" s="83">
        <v>0</v>
      </c>
      <c r="T1948" s="83">
        <v>1929.5</v>
      </c>
      <c r="U1948" s="83">
        <v>0</v>
      </c>
      <c r="V1948" s="83">
        <v>81267.659088418295</v>
      </c>
      <c r="W1948" s="83">
        <v>0</v>
      </c>
      <c r="X1948" s="83">
        <v>0</v>
      </c>
      <c r="Y1948" s="83">
        <v>0</v>
      </c>
      <c r="Z1948" s="83">
        <v>0</v>
      </c>
      <c r="AA1948" s="83">
        <v>143234.06199640001</v>
      </c>
      <c r="AB1948" s="83">
        <v>0</v>
      </c>
      <c r="AC1948" s="83">
        <v>19867.68</v>
      </c>
      <c r="AD1948" s="83">
        <v>0</v>
      </c>
      <c r="AE1948" s="83">
        <v>6918672.42727484</v>
      </c>
      <c r="AF1948" s="83">
        <v>0</v>
      </c>
      <c r="AG1948" s="83">
        <v>0</v>
      </c>
      <c r="AH1948" s="83">
        <v>0</v>
      </c>
      <c r="AI1948" s="83">
        <v>0</v>
      </c>
      <c r="AJ1948" s="83">
        <v>0</v>
      </c>
      <c r="AK1948" s="83">
        <v>2688133.3495026198</v>
      </c>
      <c r="AL1948" s="83">
        <v>0</v>
      </c>
      <c r="AM1948" s="83">
        <v>0</v>
      </c>
      <c r="AN1948" s="83">
        <v>9851175.1778622791</v>
      </c>
      <c r="AO1948" s="83">
        <v>1.24706589119999E-2</v>
      </c>
      <c r="AP1948" s="83">
        <v>1.2659057104196301</v>
      </c>
    </row>
    <row r="1949" spans="1:42" x14ac:dyDescent="0.2">
      <c r="A1949" s="83" t="s">
        <v>465</v>
      </c>
      <c r="B1949" s="83">
        <v>2042</v>
      </c>
      <c r="C1949" s="83" t="s">
        <v>317</v>
      </c>
      <c r="D1949" s="83" t="s">
        <v>297</v>
      </c>
      <c r="E1949" s="83">
        <v>0</v>
      </c>
      <c r="F1949" s="83">
        <v>0</v>
      </c>
      <c r="G1949" s="83">
        <v>0</v>
      </c>
      <c r="H1949" s="83">
        <v>226.8</v>
      </c>
      <c r="I1949" s="83">
        <v>0</v>
      </c>
      <c r="J1949" s="83">
        <v>753.37801072425395</v>
      </c>
      <c r="K1949" s="83">
        <v>0</v>
      </c>
      <c r="L1949" s="83">
        <v>0</v>
      </c>
      <c r="M1949" s="83">
        <v>106.64727272727301</v>
      </c>
      <c r="N1949" s="83">
        <v>0</v>
      </c>
      <c r="O1949" s="83">
        <v>0</v>
      </c>
      <c r="P1949" s="83">
        <v>130.22072897743601</v>
      </c>
      <c r="Q1949" s="83">
        <v>0</v>
      </c>
      <c r="R1949" s="83">
        <v>0</v>
      </c>
      <c r="S1949" s="83">
        <v>0</v>
      </c>
      <c r="T1949" s="83">
        <v>1929.5</v>
      </c>
      <c r="U1949" s="83">
        <v>0</v>
      </c>
      <c r="V1949" s="83">
        <v>101257.463379006</v>
      </c>
      <c r="W1949" s="83">
        <v>0</v>
      </c>
      <c r="X1949" s="83">
        <v>0</v>
      </c>
      <c r="Y1949" s="83">
        <v>0</v>
      </c>
      <c r="Z1949" s="83">
        <v>0</v>
      </c>
      <c r="AA1949" s="83">
        <v>153548.0872224</v>
      </c>
      <c r="AB1949" s="83">
        <v>0</v>
      </c>
      <c r="AC1949" s="83">
        <v>19867.68</v>
      </c>
      <c r="AD1949" s="83">
        <v>0</v>
      </c>
      <c r="AE1949" s="83">
        <v>6918672.42727484</v>
      </c>
      <c r="AF1949" s="83">
        <v>0</v>
      </c>
      <c r="AG1949" s="83">
        <v>0</v>
      </c>
      <c r="AH1949" s="83">
        <v>0</v>
      </c>
      <c r="AI1949" s="83">
        <v>0</v>
      </c>
      <c r="AJ1949" s="83">
        <v>0</v>
      </c>
      <c r="AK1949" s="83">
        <v>3395024.29691219</v>
      </c>
      <c r="AL1949" s="83">
        <v>0</v>
      </c>
      <c r="AM1949" s="83">
        <v>0</v>
      </c>
      <c r="AN1949" s="83">
        <v>10588369.9547884</v>
      </c>
      <c r="AO1949" s="83">
        <v>1.24706589119999E-2</v>
      </c>
      <c r="AP1949" s="83">
        <v>1.1777694739840701</v>
      </c>
    </row>
    <row r="1950" spans="1:42" x14ac:dyDescent="0.2">
      <c r="A1950" s="83" t="s">
        <v>465</v>
      </c>
      <c r="B1950" s="83">
        <v>2044</v>
      </c>
      <c r="C1950" s="83" t="s">
        <v>317</v>
      </c>
      <c r="D1950" s="83" t="s">
        <v>297</v>
      </c>
      <c r="E1950" s="83">
        <v>0</v>
      </c>
      <c r="F1950" s="83">
        <v>0</v>
      </c>
      <c r="G1950" s="83">
        <v>0</v>
      </c>
      <c r="H1950" s="83">
        <v>226.8</v>
      </c>
      <c r="I1950" s="83">
        <v>0</v>
      </c>
      <c r="J1950" s="83">
        <v>1045.0944</v>
      </c>
      <c r="K1950" s="83">
        <v>0</v>
      </c>
      <c r="L1950" s="83">
        <v>0</v>
      </c>
      <c r="M1950" s="83">
        <v>112.455454545455</v>
      </c>
      <c r="N1950" s="83">
        <v>0</v>
      </c>
      <c r="O1950" s="83">
        <v>0</v>
      </c>
      <c r="P1950" s="83">
        <v>156.00334014772</v>
      </c>
      <c r="Q1950" s="83">
        <v>0</v>
      </c>
      <c r="R1950" s="83">
        <v>0</v>
      </c>
      <c r="S1950" s="83">
        <v>0</v>
      </c>
      <c r="T1950" s="83">
        <v>1929.5</v>
      </c>
      <c r="U1950" s="83">
        <v>0</v>
      </c>
      <c r="V1950" s="83">
        <v>192781.37633866601</v>
      </c>
      <c r="W1950" s="83">
        <v>0</v>
      </c>
      <c r="X1950" s="83">
        <v>0</v>
      </c>
      <c r="Y1950" s="83">
        <v>0</v>
      </c>
      <c r="Z1950" s="83">
        <v>0</v>
      </c>
      <c r="AA1950" s="83">
        <v>161910.56275144999</v>
      </c>
      <c r="AB1950" s="83">
        <v>0</v>
      </c>
      <c r="AC1950" s="83">
        <v>19867.68</v>
      </c>
      <c r="AD1950" s="83">
        <v>0</v>
      </c>
      <c r="AE1950" s="83">
        <v>6918672.42727484</v>
      </c>
      <c r="AF1950" s="83">
        <v>0</v>
      </c>
      <c r="AG1950" s="83">
        <v>0</v>
      </c>
      <c r="AH1950" s="83">
        <v>0</v>
      </c>
      <c r="AI1950" s="83">
        <v>0</v>
      </c>
      <c r="AJ1950" s="83">
        <v>0</v>
      </c>
      <c r="AK1950" s="83">
        <v>4603758.7663556496</v>
      </c>
      <c r="AL1950" s="83">
        <v>0</v>
      </c>
      <c r="AM1950" s="83">
        <v>0</v>
      </c>
      <c r="AN1950" s="83">
        <v>11896990.812720601</v>
      </c>
      <c r="AO1950" s="83">
        <v>1.24706589119999E-2</v>
      </c>
      <c r="AP1950" s="83">
        <v>1.0482195967291099</v>
      </c>
    </row>
    <row r="1951" spans="1:42" x14ac:dyDescent="0.2">
      <c r="A1951" s="83" t="s">
        <v>465</v>
      </c>
      <c r="B1951" s="83">
        <v>2046</v>
      </c>
      <c r="C1951" s="83" t="s">
        <v>317</v>
      </c>
      <c r="D1951" s="83" t="s">
        <v>297</v>
      </c>
      <c r="E1951" s="83">
        <v>0</v>
      </c>
      <c r="F1951" s="83">
        <v>0</v>
      </c>
      <c r="G1951" s="83">
        <v>0</v>
      </c>
      <c r="H1951" s="83">
        <v>226.8</v>
      </c>
      <c r="I1951" s="83">
        <v>0</v>
      </c>
      <c r="J1951" s="83">
        <v>1175.7311999999999</v>
      </c>
      <c r="K1951" s="83">
        <v>0</v>
      </c>
      <c r="L1951" s="83">
        <v>0</v>
      </c>
      <c r="M1951" s="83">
        <v>116.27454545454501</v>
      </c>
      <c r="N1951" s="83">
        <v>0</v>
      </c>
      <c r="O1951" s="83">
        <v>0</v>
      </c>
      <c r="P1951" s="83">
        <v>171.5397028049</v>
      </c>
      <c r="Q1951" s="83">
        <v>0</v>
      </c>
      <c r="R1951" s="83">
        <v>0</v>
      </c>
      <c r="S1951" s="83">
        <v>0</v>
      </c>
      <c r="T1951" s="83">
        <v>1929.5</v>
      </c>
      <c r="U1951" s="83">
        <v>0</v>
      </c>
      <c r="V1951" s="83">
        <v>90658.392580903703</v>
      </c>
      <c r="W1951" s="83">
        <v>0</v>
      </c>
      <c r="X1951" s="83">
        <v>0</v>
      </c>
      <c r="Y1951" s="83">
        <v>0</v>
      </c>
      <c r="Z1951" s="83">
        <v>0</v>
      </c>
      <c r="AA1951" s="83">
        <v>167409.1947279</v>
      </c>
      <c r="AB1951" s="83">
        <v>0</v>
      </c>
      <c r="AC1951" s="83">
        <v>19867.68</v>
      </c>
      <c r="AD1951" s="83">
        <v>0</v>
      </c>
      <c r="AE1951" s="83">
        <v>6918672.42727484</v>
      </c>
      <c r="AF1951" s="83">
        <v>0</v>
      </c>
      <c r="AG1951" s="83">
        <v>0</v>
      </c>
      <c r="AH1951" s="83">
        <v>0</v>
      </c>
      <c r="AI1951" s="83">
        <v>0</v>
      </c>
      <c r="AJ1951" s="83">
        <v>0</v>
      </c>
      <c r="AK1951" s="83">
        <v>5153865.9270932097</v>
      </c>
      <c r="AL1951" s="83">
        <v>0</v>
      </c>
      <c r="AM1951" s="83">
        <v>0</v>
      </c>
      <c r="AN1951" s="83">
        <v>12350473.621676801</v>
      </c>
      <c r="AO1951" s="83">
        <v>1.24706589119999E-2</v>
      </c>
      <c r="AP1951" s="83">
        <v>1.00973122926332</v>
      </c>
    </row>
    <row r="1952" spans="1:42" x14ac:dyDescent="0.2">
      <c r="A1952" s="83" t="s">
        <v>465</v>
      </c>
      <c r="B1952" s="83">
        <v>2048</v>
      </c>
      <c r="C1952" s="83" t="s">
        <v>317</v>
      </c>
      <c r="D1952" s="83" t="s">
        <v>297</v>
      </c>
      <c r="E1952" s="83">
        <v>0</v>
      </c>
      <c r="F1952" s="83">
        <v>0</v>
      </c>
      <c r="G1952" s="83">
        <v>0</v>
      </c>
      <c r="H1952" s="83">
        <v>226.8</v>
      </c>
      <c r="I1952" s="83">
        <v>0</v>
      </c>
      <c r="J1952" s="83">
        <v>1175.7311999999999</v>
      </c>
      <c r="K1952" s="83">
        <v>0</v>
      </c>
      <c r="L1952" s="83">
        <v>0</v>
      </c>
      <c r="M1952" s="83">
        <v>120.9</v>
      </c>
      <c r="N1952" s="83">
        <v>0</v>
      </c>
      <c r="O1952" s="83">
        <v>0</v>
      </c>
      <c r="P1952" s="83">
        <v>171.5397028049</v>
      </c>
      <c r="Q1952" s="83">
        <v>0</v>
      </c>
      <c r="R1952" s="83">
        <v>0</v>
      </c>
      <c r="S1952" s="83">
        <v>0</v>
      </c>
      <c r="T1952" s="83">
        <v>1929.5</v>
      </c>
      <c r="U1952" s="83">
        <v>0</v>
      </c>
      <c r="V1952" s="83">
        <v>0</v>
      </c>
      <c r="W1952" s="83">
        <v>0</v>
      </c>
      <c r="X1952" s="83">
        <v>0</v>
      </c>
      <c r="Y1952" s="83">
        <v>0</v>
      </c>
      <c r="Z1952" s="83">
        <v>0</v>
      </c>
      <c r="AA1952" s="83">
        <v>174068.80898550001</v>
      </c>
      <c r="AB1952" s="83">
        <v>0</v>
      </c>
      <c r="AC1952" s="83">
        <v>19867.68</v>
      </c>
      <c r="AD1952" s="83">
        <v>0</v>
      </c>
      <c r="AE1952" s="83">
        <v>6918672.42727484</v>
      </c>
      <c r="AF1952" s="83">
        <v>0</v>
      </c>
      <c r="AG1952" s="83">
        <v>0</v>
      </c>
      <c r="AH1952" s="83">
        <v>0</v>
      </c>
      <c r="AI1952" s="83">
        <v>0</v>
      </c>
      <c r="AJ1952" s="83">
        <v>0</v>
      </c>
      <c r="AK1952" s="83">
        <v>5151418.4597517904</v>
      </c>
      <c r="AL1952" s="83">
        <v>0</v>
      </c>
      <c r="AM1952" s="83">
        <v>0</v>
      </c>
      <c r="AN1952" s="83">
        <v>12264027.3760121</v>
      </c>
      <c r="AO1952" s="83">
        <v>1.24706589119999E-2</v>
      </c>
      <c r="AP1952" s="83">
        <v>1.0168485873076201</v>
      </c>
    </row>
    <row r="1953" spans="1:42" x14ac:dyDescent="0.2">
      <c r="A1953" s="83" t="s">
        <v>465</v>
      </c>
      <c r="B1953" s="83">
        <v>2050</v>
      </c>
      <c r="C1953" s="83" t="s">
        <v>317</v>
      </c>
      <c r="D1953" s="83" t="s">
        <v>297</v>
      </c>
      <c r="E1953" s="83">
        <v>0</v>
      </c>
      <c r="F1953" s="83">
        <v>0</v>
      </c>
      <c r="G1953" s="83">
        <v>0</v>
      </c>
      <c r="H1953" s="83">
        <v>226.8</v>
      </c>
      <c r="I1953" s="83">
        <v>0</v>
      </c>
      <c r="J1953" s="83">
        <v>1175.7311999999999</v>
      </c>
      <c r="K1953" s="83">
        <v>0</v>
      </c>
      <c r="L1953" s="83">
        <v>0</v>
      </c>
      <c r="M1953" s="83">
        <v>126.132727272727</v>
      </c>
      <c r="N1953" s="83">
        <v>0</v>
      </c>
      <c r="O1953" s="83">
        <v>0</v>
      </c>
      <c r="P1953" s="83">
        <v>108.34981883652399</v>
      </c>
      <c r="Q1953" s="83">
        <v>0</v>
      </c>
      <c r="R1953" s="83">
        <v>0</v>
      </c>
      <c r="S1953" s="83">
        <v>0</v>
      </c>
      <c r="T1953" s="83">
        <v>1929.5</v>
      </c>
      <c r="U1953" s="83">
        <v>0</v>
      </c>
      <c r="V1953" s="83">
        <v>0</v>
      </c>
      <c r="W1953" s="83">
        <v>0</v>
      </c>
      <c r="X1953" s="83">
        <v>0</v>
      </c>
      <c r="Y1953" s="83">
        <v>0</v>
      </c>
      <c r="Z1953" s="83">
        <v>0</v>
      </c>
      <c r="AA1953" s="83">
        <v>181602.7593917</v>
      </c>
      <c r="AB1953" s="83">
        <v>0</v>
      </c>
      <c r="AC1953" s="83">
        <v>19867.68</v>
      </c>
      <c r="AD1953" s="83">
        <v>0</v>
      </c>
      <c r="AE1953" s="83">
        <v>6918672.42727484</v>
      </c>
      <c r="AF1953" s="83">
        <v>0</v>
      </c>
      <c r="AG1953" s="83">
        <v>0</v>
      </c>
      <c r="AH1953" s="83">
        <v>0</v>
      </c>
      <c r="AI1953" s="83">
        <v>0</v>
      </c>
      <c r="AJ1953" s="83">
        <v>0</v>
      </c>
      <c r="AK1953" s="83">
        <v>5123670.00919641</v>
      </c>
      <c r="AL1953" s="83">
        <v>0</v>
      </c>
      <c r="AM1953" s="83">
        <v>0</v>
      </c>
      <c r="AN1953" s="83">
        <v>12243812.8758629</v>
      </c>
      <c r="AO1953" s="83">
        <v>1.24706589119999E-2</v>
      </c>
      <c r="AP1953" s="83">
        <v>1.0185274014260799</v>
      </c>
    </row>
    <row r="1954" spans="1:42" x14ac:dyDescent="0.2">
      <c r="A1954" s="83" t="s">
        <v>466</v>
      </c>
      <c r="B1954" s="83">
        <v>2020</v>
      </c>
      <c r="C1954" s="83" t="s">
        <v>329</v>
      </c>
      <c r="D1954" s="83" t="s">
        <v>297</v>
      </c>
      <c r="E1954" s="83">
        <v>0</v>
      </c>
      <c r="F1954" s="83">
        <v>0</v>
      </c>
      <c r="G1954" s="83">
        <v>0</v>
      </c>
      <c r="H1954" s="83">
        <v>90</v>
      </c>
      <c r="I1954" s="83">
        <v>84.3</v>
      </c>
      <c r="J1954" s="83">
        <v>10</v>
      </c>
      <c r="K1954" s="83">
        <v>0</v>
      </c>
      <c r="L1954" s="83">
        <v>1120</v>
      </c>
      <c r="M1954" s="83">
        <v>57.262727272727297</v>
      </c>
      <c r="N1954" s="83">
        <v>0</v>
      </c>
      <c r="O1954" s="83">
        <v>0</v>
      </c>
      <c r="P1954" s="83">
        <v>0</v>
      </c>
      <c r="Q1954" s="83">
        <v>0</v>
      </c>
      <c r="R1954" s="83">
        <v>0</v>
      </c>
      <c r="S1954" s="83">
        <v>0</v>
      </c>
      <c r="T1954" s="83">
        <v>1073.799</v>
      </c>
      <c r="U1954" s="83">
        <v>0</v>
      </c>
      <c r="V1954" s="83">
        <v>0</v>
      </c>
      <c r="W1954" s="83">
        <v>0</v>
      </c>
      <c r="X1954" s="83">
        <v>0</v>
      </c>
      <c r="Y1954" s="83">
        <v>0</v>
      </c>
      <c r="Z1954" s="83">
        <v>0</v>
      </c>
      <c r="AA1954" s="83">
        <v>109637.31236419</v>
      </c>
      <c r="AB1954" s="83">
        <v>4269240.72</v>
      </c>
      <c r="AC1954" s="83">
        <v>7884</v>
      </c>
      <c r="AD1954" s="83">
        <v>0</v>
      </c>
      <c r="AE1954" s="83">
        <v>2713739.4935290799</v>
      </c>
      <c r="AF1954" s="83">
        <v>0</v>
      </c>
      <c r="AG1954" s="83">
        <v>0</v>
      </c>
      <c r="AH1954" s="83">
        <v>0</v>
      </c>
      <c r="AI1954" s="83">
        <v>221445.35039626501</v>
      </c>
      <c r="AJ1954" s="83">
        <v>0</v>
      </c>
      <c r="AK1954" s="83">
        <v>19158.3639859949</v>
      </c>
      <c r="AL1954" s="83">
        <v>0</v>
      </c>
      <c r="AM1954" s="83">
        <v>0</v>
      </c>
      <c r="AN1954" s="83">
        <v>7341105.2402755301</v>
      </c>
      <c r="AO1954" s="83">
        <v>1.7632436556959901</v>
      </c>
      <c r="AP1954" s="83">
        <v>240.18776437399501</v>
      </c>
    </row>
    <row r="1955" spans="1:42" x14ac:dyDescent="0.2">
      <c r="A1955" s="83" t="s">
        <v>466</v>
      </c>
      <c r="B1955" s="83">
        <v>2022</v>
      </c>
      <c r="C1955" s="83" t="s">
        <v>329</v>
      </c>
      <c r="D1955" s="83" t="s">
        <v>297</v>
      </c>
      <c r="E1955" s="83">
        <v>0</v>
      </c>
      <c r="F1955" s="83">
        <v>0</v>
      </c>
      <c r="G1955" s="83">
        <v>0</v>
      </c>
      <c r="H1955" s="83">
        <v>90</v>
      </c>
      <c r="I1955" s="83">
        <v>84.3</v>
      </c>
      <c r="J1955" s="83">
        <v>10</v>
      </c>
      <c r="K1955" s="83">
        <v>0</v>
      </c>
      <c r="L1955" s="83">
        <v>1120</v>
      </c>
      <c r="M1955" s="83">
        <v>58.195454545454503</v>
      </c>
      <c r="N1955" s="83">
        <v>0</v>
      </c>
      <c r="O1955" s="83">
        <v>0</v>
      </c>
      <c r="P1955" s="83">
        <v>0</v>
      </c>
      <c r="Q1955" s="83">
        <v>0</v>
      </c>
      <c r="R1955" s="83">
        <v>0</v>
      </c>
      <c r="S1955" s="83">
        <v>0</v>
      </c>
      <c r="T1955" s="83">
        <v>1073.799</v>
      </c>
      <c r="U1955" s="83">
        <v>0</v>
      </c>
      <c r="V1955" s="83">
        <v>0</v>
      </c>
      <c r="W1955" s="83">
        <v>0</v>
      </c>
      <c r="X1955" s="83">
        <v>0</v>
      </c>
      <c r="Y1955" s="83">
        <v>0</v>
      </c>
      <c r="Z1955" s="83">
        <v>0</v>
      </c>
      <c r="AA1955" s="83">
        <v>111423.14612065</v>
      </c>
      <c r="AB1955" s="83">
        <v>4269240.72</v>
      </c>
      <c r="AC1955" s="83">
        <v>7884</v>
      </c>
      <c r="AD1955" s="83">
        <v>0</v>
      </c>
      <c r="AE1955" s="83">
        <v>2713739.4935290799</v>
      </c>
      <c r="AF1955" s="83">
        <v>0</v>
      </c>
      <c r="AG1955" s="83">
        <v>0</v>
      </c>
      <c r="AH1955" s="83">
        <v>0</v>
      </c>
      <c r="AI1955" s="83">
        <v>219877.25829619099</v>
      </c>
      <c r="AJ1955" s="83">
        <v>0</v>
      </c>
      <c r="AK1955" s="83">
        <v>28852.757090039999</v>
      </c>
      <c r="AL1955" s="83">
        <v>0</v>
      </c>
      <c r="AM1955" s="83">
        <v>0</v>
      </c>
      <c r="AN1955" s="83">
        <v>7351017.3750359602</v>
      </c>
      <c r="AO1955" s="83">
        <v>1.7632436556959901</v>
      </c>
      <c r="AP1955" s="83">
        <v>239.86389444323299</v>
      </c>
    </row>
    <row r="1956" spans="1:42" x14ac:dyDescent="0.2">
      <c r="A1956" s="83" t="s">
        <v>466</v>
      </c>
      <c r="B1956" s="83">
        <v>2024</v>
      </c>
      <c r="C1956" s="83" t="s">
        <v>329</v>
      </c>
      <c r="D1956" s="83" t="s">
        <v>297</v>
      </c>
      <c r="E1956" s="83">
        <v>0</v>
      </c>
      <c r="F1956" s="83">
        <v>0</v>
      </c>
      <c r="G1956" s="83">
        <v>0</v>
      </c>
      <c r="H1956" s="83">
        <v>90</v>
      </c>
      <c r="I1956" s="83">
        <v>2016.1648118718299</v>
      </c>
      <c r="J1956" s="83">
        <v>10</v>
      </c>
      <c r="K1956" s="83">
        <v>0</v>
      </c>
      <c r="L1956" s="83">
        <v>1120</v>
      </c>
      <c r="M1956" s="83">
        <v>60.715454545454499</v>
      </c>
      <c r="N1956" s="83">
        <v>0</v>
      </c>
      <c r="O1956" s="83">
        <v>0</v>
      </c>
      <c r="P1956" s="83">
        <v>0</v>
      </c>
      <c r="Q1956" s="83">
        <v>0</v>
      </c>
      <c r="R1956" s="83">
        <v>0</v>
      </c>
      <c r="S1956" s="83">
        <v>0</v>
      </c>
      <c r="T1956" s="83">
        <v>1098.799</v>
      </c>
      <c r="U1956" s="83">
        <v>0</v>
      </c>
      <c r="V1956" s="83">
        <v>0</v>
      </c>
      <c r="W1956" s="83">
        <v>0</v>
      </c>
      <c r="X1956" s="83">
        <v>0</v>
      </c>
      <c r="Y1956" s="83">
        <v>0</v>
      </c>
      <c r="Z1956" s="83">
        <v>0</v>
      </c>
      <c r="AA1956" s="83">
        <v>115974.86813541999</v>
      </c>
      <c r="AB1956" s="83">
        <v>3794501.4</v>
      </c>
      <c r="AC1956" s="83">
        <v>7884</v>
      </c>
      <c r="AD1956" s="83">
        <v>0</v>
      </c>
      <c r="AE1956" s="83">
        <v>2844904.4975290801</v>
      </c>
      <c r="AF1956" s="83">
        <v>0</v>
      </c>
      <c r="AG1956" s="83">
        <v>0</v>
      </c>
      <c r="AH1956" s="83">
        <v>0</v>
      </c>
      <c r="AI1956" s="83">
        <v>5672304.6473874096</v>
      </c>
      <c r="AJ1956" s="83">
        <v>0</v>
      </c>
      <c r="AK1956" s="83">
        <v>24460.835355179999</v>
      </c>
      <c r="AL1956" s="83">
        <v>0</v>
      </c>
      <c r="AM1956" s="83">
        <v>0</v>
      </c>
      <c r="AN1956" s="83">
        <v>12460030.248407001</v>
      </c>
      <c r="AO1956" s="83">
        <v>1.5677460037199999</v>
      </c>
      <c r="AP1956" s="83">
        <v>125.82200624436</v>
      </c>
    </row>
    <row r="1957" spans="1:42" x14ac:dyDescent="0.2">
      <c r="A1957" s="83" t="s">
        <v>466</v>
      </c>
      <c r="B1957" s="83">
        <v>2026</v>
      </c>
      <c r="C1957" s="83" t="s">
        <v>329</v>
      </c>
      <c r="D1957" s="83" t="s">
        <v>297</v>
      </c>
      <c r="E1957" s="83">
        <v>0</v>
      </c>
      <c r="F1957" s="83">
        <v>0</v>
      </c>
      <c r="G1957" s="83">
        <v>0</v>
      </c>
      <c r="H1957" s="83">
        <v>90</v>
      </c>
      <c r="I1957" s="83">
        <v>2030.4197294847099</v>
      </c>
      <c r="J1957" s="83">
        <v>10</v>
      </c>
      <c r="K1957" s="83">
        <v>0</v>
      </c>
      <c r="L1957" s="83">
        <v>1691.2776300785799</v>
      </c>
      <c r="M1957" s="83">
        <v>66.942727272727296</v>
      </c>
      <c r="N1957" s="83">
        <v>0</v>
      </c>
      <c r="O1957" s="83">
        <v>0</v>
      </c>
      <c r="P1957" s="83">
        <v>0</v>
      </c>
      <c r="Q1957" s="83">
        <v>0</v>
      </c>
      <c r="R1957" s="83">
        <v>0</v>
      </c>
      <c r="S1957" s="83">
        <v>0</v>
      </c>
      <c r="T1957" s="83">
        <v>1098.799</v>
      </c>
      <c r="U1957" s="83">
        <v>0</v>
      </c>
      <c r="V1957" s="83">
        <v>0</v>
      </c>
      <c r="W1957" s="83">
        <v>0</v>
      </c>
      <c r="X1957" s="83">
        <v>0</v>
      </c>
      <c r="Y1957" s="83">
        <v>0</v>
      </c>
      <c r="Z1957" s="83">
        <v>0</v>
      </c>
      <c r="AA1957" s="83">
        <v>128170.99446827</v>
      </c>
      <c r="AB1957" s="83">
        <v>7724585.4364150297</v>
      </c>
      <c r="AC1957" s="83">
        <v>7884</v>
      </c>
      <c r="AD1957" s="83">
        <v>0</v>
      </c>
      <c r="AE1957" s="83">
        <v>2844904.4975290801</v>
      </c>
      <c r="AF1957" s="83">
        <v>0</v>
      </c>
      <c r="AG1957" s="83">
        <v>0</v>
      </c>
      <c r="AH1957" s="83">
        <v>0</v>
      </c>
      <c r="AI1957" s="83">
        <v>5687169.4661069103</v>
      </c>
      <c r="AJ1957" s="83">
        <v>0</v>
      </c>
      <c r="AK1957" s="83">
        <v>28423.52041012</v>
      </c>
      <c r="AL1957" s="83">
        <v>0</v>
      </c>
      <c r="AM1957" s="83">
        <v>0</v>
      </c>
      <c r="AN1957" s="83">
        <v>16421137.914929399</v>
      </c>
      <c r="AO1957" s="83">
        <v>2.95638251096022</v>
      </c>
      <c r="AP1957" s="83">
        <v>180.03517943006801</v>
      </c>
    </row>
    <row r="1958" spans="1:42" x14ac:dyDescent="0.2">
      <c r="A1958" s="83" t="s">
        <v>466</v>
      </c>
      <c r="B1958" s="83">
        <v>2028</v>
      </c>
      <c r="C1958" s="83" t="s">
        <v>329</v>
      </c>
      <c r="D1958" s="83" t="s">
        <v>297</v>
      </c>
      <c r="E1958" s="83">
        <v>0</v>
      </c>
      <c r="F1958" s="83">
        <v>0</v>
      </c>
      <c r="G1958" s="83">
        <v>0</v>
      </c>
      <c r="H1958" s="83">
        <v>90</v>
      </c>
      <c r="I1958" s="83">
        <v>4294.0230923640702</v>
      </c>
      <c r="J1958" s="83">
        <v>10</v>
      </c>
      <c r="K1958" s="83">
        <v>0</v>
      </c>
      <c r="L1958" s="83">
        <v>1691.2776300785799</v>
      </c>
      <c r="M1958" s="83">
        <v>76.636363636363598</v>
      </c>
      <c r="N1958" s="83">
        <v>0</v>
      </c>
      <c r="O1958" s="83">
        <v>0</v>
      </c>
      <c r="P1958" s="83">
        <v>326.50495945074601</v>
      </c>
      <c r="Q1958" s="83">
        <v>0</v>
      </c>
      <c r="R1958" s="83">
        <v>0</v>
      </c>
      <c r="S1958" s="83">
        <v>0</v>
      </c>
      <c r="T1958" s="83">
        <v>1098.799</v>
      </c>
      <c r="U1958" s="83">
        <v>0</v>
      </c>
      <c r="V1958" s="83">
        <v>549441.27096923999</v>
      </c>
      <c r="W1958" s="83">
        <v>0</v>
      </c>
      <c r="X1958" s="83">
        <v>0</v>
      </c>
      <c r="Y1958" s="83">
        <v>0</v>
      </c>
      <c r="Z1958" s="83">
        <v>0</v>
      </c>
      <c r="AA1958" s="83">
        <v>130570.596645</v>
      </c>
      <c r="AB1958" s="83">
        <v>6518890.4003590699</v>
      </c>
      <c r="AC1958" s="83">
        <v>7884</v>
      </c>
      <c r="AD1958" s="83">
        <v>0</v>
      </c>
      <c r="AE1958" s="83">
        <v>2844904.4975290801</v>
      </c>
      <c r="AF1958" s="83">
        <v>0</v>
      </c>
      <c r="AG1958" s="83">
        <v>0</v>
      </c>
      <c r="AH1958" s="83">
        <v>0</v>
      </c>
      <c r="AI1958" s="83">
        <v>12254333.0979401</v>
      </c>
      <c r="AJ1958" s="83">
        <v>0</v>
      </c>
      <c r="AK1958" s="83">
        <v>25197.4576299</v>
      </c>
      <c r="AL1958" s="83">
        <v>0</v>
      </c>
      <c r="AM1958" s="83">
        <v>0</v>
      </c>
      <c r="AN1958" s="83">
        <v>22331221.3210724</v>
      </c>
      <c r="AO1958" s="83">
        <v>2.48542793916533</v>
      </c>
      <c r="AP1958" s="83">
        <v>111.29834340139701</v>
      </c>
    </row>
    <row r="1959" spans="1:42" x14ac:dyDescent="0.2">
      <c r="A1959" s="83" t="s">
        <v>466</v>
      </c>
      <c r="B1959" s="83">
        <v>2030</v>
      </c>
      <c r="C1959" s="83" t="s">
        <v>329</v>
      </c>
      <c r="D1959" s="83" t="s">
        <v>297</v>
      </c>
      <c r="E1959" s="83">
        <v>0</v>
      </c>
      <c r="F1959" s="83">
        <v>0</v>
      </c>
      <c r="G1959" s="83">
        <v>0</v>
      </c>
      <c r="H1959" s="83">
        <v>90</v>
      </c>
      <c r="I1959" s="83">
        <v>4294.0230923640702</v>
      </c>
      <c r="J1959" s="83">
        <v>10</v>
      </c>
      <c r="K1959" s="83">
        <v>0</v>
      </c>
      <c r="L1959" s="83">
        <v>1691.2776300785799</v>
      </c>
      <c r="M1959" s="83">
        <v>91.186363636363595</v>
      </c>
      <c r="N1959" s="83">
        <v>0</v>
      </c>
      <c r="O1959" s="83">
        <v>0</v>
      </c>
      <c r="P1959" s="83">
        <v>328.96318050758202</v>
      </c>
      <c r="Q1959" s="83">
        <v>0</v>
      </c>
      <c r="R1959" s="83">
        <v>0</v>
      </c>
      <c r="S1959" s="83">
        <v>0</v>
      </c>
      <c r="T1959" s="83">
        <v>1098.799</v>
      </c>
      <c r="U1959" s="83">
        <v>0</v>
      </c>
      <c r="V1959" s="83">
        <v>481753.86795460101</v>
      </c>
      <c r="W1959" s="83">
        <v>0</v>
      </c>
      <c r="X1959" s="83">
        <v>0</v>
      </c>
      <c r="Y1959" s="83">
        <v>0</v>
      </c>
      <c r="Z1959" s="83">
        <v>0</v>
      </c>
      <c r="AA1959" s="83">
        <v>174588.74750654999</v>
      </c>
      <c r="AB1959" s="83">
        <v>6182957.1349857002</v>
      </c>
      <c r="AC1959" s="83">
        <v>7884</v>
      </c>
      <c r="AD1959" s="83">
        <v>0</v>
      </c>
      <c r="AE1959" s="83">
        <v>2844904.4975290801</v>
      </c>
      <c r="AF1959" s="83">
        <v>0</v>
      </c>
      <c r="AG1959" s="83">
        <v>0</v>
      </c>
      <c r="AH1959" s="83">
        <v>0</v>
      </c>
      <c r="AI1959" s="83">
        <v>12127253.9776321</v>
      </c>
      <c r="AJ1959" s="83">
        <v>0</v>
      </c>
      <c r="AK1959" s="83">
        <v>28236.156507</v>
      </c>
      <c r="AL1959" s="83">
        <v>0</v>
      </c>
      <c r="AM1959" s="83">
        <v>0</v>
      </c>
      <c r="AN1959" s="83">
        <v>21847578.382114999</v>
      </c>
      <c r="AO1959" s="83">
        <v>2.3470906204845798</v>
      </c>
      <c r="AP1959" s="83">
        <v>107.43024144066899</v>
      </c>
    </row>
    <row r="1960" spans="1:42" x14ac:dyDescent="0.2">
      <c r="A1960" s="83" t="s">
        <v>466</v>
      </c>
      <c r="B1960" s="83">
        <v>2032</v>
      </c>
      <c r="C1960" s="83" t="s">
        <v>329</v>
      </c>
      <c r="D1960" s="83" t="s">
        <v>297</v>
      </c>
      <c r="E1960" s="83">
        <v>0</v>
      </c>
      <c r="F1960" s="83">
        <v>0</v>
      </c>
      <c r="G1960" s="83">
        <v>0</v>
      </c>
      <c r="H1960" s="83">
        <v>90</v>
      </c>
      <c r="I1960" s="83">
        <v>4294.0230923640702</v>
      </c>
      <c r="J1960" s="83">
        <v>10</v>
      </c>
      <c r="K1960" s="83">
        <v>0</v>
      </c>
      <c r="L1960" s="83">
        <v>1691.2776300785799</v>
      </c>
      <c r="M1960" s="83">
        <v>104.528181818181</v>
      </c>
      <c r="N1960" s="83">
        <v>0</v>
      </c>
      <c r="O1960" s="83">
        <v>0</v>
      </c>
      <c r="P1960" s="83">
        <v>409.94120760873801</v>
      </c>
      <c r="Q1960" s="83">
        <v>0</v>
      </c>
      <c r="R1960" s="83">
        <v>0</v>
      </c>
      <c r="S1960" s="83">
        <v>0</v>
      </c>
      <c r="T1960" s="83">
        <v>1098.799</v>
      </c>
      <c r="U1960" s="83">
        <v>0</v>
      </c>
      <c r="V1960" s="83">
        <v>619342.68013553205</v>
      </c>
      <c r="W1960" s="83">
        <v>0</v>
      </c>
      <c r="X1960" s="83">
        <v>0</v>
      </c>
      <c r="Y1960" s="83">
        <v>0</v>
      </c>
      <c r="Z1960" s="83">
        <v>0</v>
      </c>
      <c r="AA1960" s="83">
        <v>199626.987789329</v>
      </c>
      <c r="AB1960" s="83">
        <v>6105659.7762616202</v>
      </c>
      <c r="AC1960" s="83">
        <v>7884</v>
      </c>
      <c r="AD1960" s="83">
        <v>0</v>
      </c>
      <c r="AE1960" s="83">
        <v>2844904.4975290801</v>
      </c>
      <c r="AF1960" s="83">
        <v>0</v>
      </c>
      <c r="AG1960" s="83">
        <v>0</v>
      </c>
      <c r="AH1960" s="83">
        <v>0</v>
      </c>
      <c r="AI1960" s="83">
        <v>11961307.6627197</v>
      </c>
      <c r="AJ1960" s="83">
        <v>0</v>
      </c>
      <c r="AK1960" s="83">
        <v>25915.547191199999</v>
      </c>
      <c r="AL1960" s="83">
        <v>0</v>
      </c>
      <c r="AM1960" s="83">
        <v>0</v>
      </c>
      <c r="AN1960" s="83">
        <v>21764641.151626501</v>
      </c>
      <c r="AO1960" s="83">
        <v>2.3152595681619998</v>
      </c>
      <c r="AP1960" s="83">
        <v>106.37710734729799</v>
      </c>
    </row>
    <row r="1961" spans="1:42" x14ac:dyDescent="0.2">
      <c r="A1961" s="83" t="s">
        <v>466</v>
      </c>
      <c r="B1961" s="83">
        <v>2034</v>
      </c>
      <c r="C1961" s="83" t="s">
        <v>329</v>
      </c>
      <c r="D1961" s="83" t="s">
        <v>297</v>
      </c>
      <c r="E1961" s="83">
        <v>0</v>
      </c>
      <c r="F1961" s="83">
        <v>0</v>
      </c>
      <c r="G1961" s="83">
        <v>0</v>
      </c>
      <c r="H1961" s="83">
        <v>90</v>
      </c>
      <c r="I1961" s="83">
        <v>4294.0230923640702</v>
      </c>
      <c r="J1961" s="83">
        <v>10</v>
      </c>
      <c r="K1961" s="83">
        <v>0</v>
      </c>
      <c r="L1961" s="83">
        <v>1691.2776300785799</v>
      </c>
      <c r="M1961" s="83">
        <v>106.43909090909099</v>
      </c>
      <c r="N1961" s="83">
        <v>0</v>
      </c>
      <c r="O1961" s="83">
        <v>0</v>
      </c>
      <c r="P1961" s="83">
        <v>423.87259342825899</v>
      </c>
      <c r="Q1961" s="83">
        <v>0</v>
      </c>
      <c r="R1961" s="83">
        <v>0</v>
      </c>
      <c r="S1961" s="83">
        <v>0</v>
      </c>
      <c r="T1961" s="83">
        <v>1098.799</v>
      </c>
      <c r="U1961" s="83">
        <v>0</v>
      </c>
      <c r="V1961" s="83">
        <v>625590.38679575804</v>
      </c>
      <c r="W1961" s="83">
        <v>0</v>
      </c>
      <c r="X1961" s="83">
        <v>0</v>
      </c>
      <c r="Y1961" s="83">
        <v>0</v>
      </c>
      <c r="Z1961" s="83">
        <v>0</v>
      </c>
      <c r="AA1961" s="83">
        <v>181347.53460245</v>
      </c>
      <c r="AB1961" s="83">
        <v>5443542.5841371901</v>
      </c>
      <c r="AC1961" s="83">
        <v>7884</v>
      </c>
      <c r="AD1961" s="83">
        <v>0</v>
      </c>
      <c r="AE1961" s="83">
        <v>2844904.4975290801</v>
      </c>
      <c r="AF1961" s="83">
        <v>0</v>
      </c>
      <c r="AG1961" s="83">
        <v>0</v>
      </c>
      <c r="AH1961" s="83">
        <v>0</v>
      </c>
      <c r="AI1961" s="83">
        <v>11747855.403933801</v>
      </c>
      <c r="AJ1961" s="83">
        <v>0</v>
      </c>
      <c r="AK1961" s="83">
        <v>27442.8850036117</v>
      </c>
      <c r="AL1961" s="83">
        <v>0</v>
      </c>
      <c r="AM1961" s="83">
        <v>0</v>
      </c>
      <c r="AN1961" s="83">
        <v>20878567.292001899</v>
      </c>
      <c r="AO1961" s="83">
        <v>2.0613682694693698</v>
      </c>
      <c r="AP1961" s="83">
        <v>98.731308553869397</v>
      </c>
    </row>
    <row r="1962" spans="1:42" x14ac:dyDescent="0.2">
      <c r="A1962" s="83" t="s">
        <v>466</v>
      </c>
      <c r="B1962" s="83">
        <v>2036</v>
      </c>
      <c r="C1962" s="83" t="s">
        <v>329</v>
      </c>
      <c r="D1962" s="83" t="s">
        <v>297</v>
      </c>
      <c r="E1962" s="83">
        <v>0</v>
      </c>
      <c r="F1962" s="83">
        <v>0</v>
      </c>
      <c r="G1962" s="83">
        <v>0</v>
      </c>
      <c r="H1962" s="83">
        <v>90</v>
      </c>
      <c r="I1962" s="83">
        <v>4294.0230923640702</v>
      </c>
      <c r="J1962" s="83">
        <v>10</v>
      </c>
      <c r="K1962" s="83">
        <v>0</v>
      </c>
      <c r="L1962" s="83">
        <v>1691.2776300785799</v>
      </c>
      <c r="M1962" s="83">
        <v>108.22454545454499</v>
      </c>
      <c r="N1962" s="83">
        <v>0</v>
      </c>
      <c r="O1962" s="83">
        <v>0</v>
      </c>
      <c r="P1962" s="83">
        <v>509.63741336772898</v>
      </c>
      <c r="Q1962" s="83">
        <v>0</v>
      </c>
      <c r="R1962" s="83">
        <v>0</v>
      </c>
      <c r="S1962" s="83">
        <v>0</v>
      </c>
      <c r="T1962" s="83">
        <v>1098.799</v>
      </c>
      <c r="U1962" s="83">
        <v>0</v>
      </c>
      <c r="V1962" s="83">
        <v>766472.99473158305</v>
      </c>
      <c r="W1962" s="83">
        <v>0</v>
      </c>
      <c r="X1962" s="83">
        <v>0</v>
      </c>
      <c r="Y1962" s="83">
        <v>0</v>
      </c>
      <c r="Z1962" s="83">
        <v>0</v>
      </c>
      <c r="AA1962" s="83">
        <v>207122.00144985199</v>
      </c>
      <c r="AB1962" s="83">
        <v>5254483.2121981801</v>
      </c>
      <c r="AC1962" s="83">
        <v>7884</v>
      </c>
      <c r="AD1962" s="83">
        <v>0</v>
      </c>
      <c r="AE1962" s="83">
        <v>2844904.4975290801</v>
      </c>
      <c r="AF1962" s="83">
        <v>0</v>
      </c>
      <c r="AG1962" s="83">
        <v>0</v>
      </c>
      <c r="AH1962" s="83">
        <v>0</v>
      </c>
      <c r="AI1962" s="83">
        <v>11619904.7692072</v>
      </c>
      <c r="AJ1962" s="83">
        <v>0</v>
      </c>
      <c r="AK1962" s="83">
        <v>25402.062919760199</v>
      </c>
      <c r="AL1962" s="83">
        <v>0</v>
      </c>
      <c r="AM1962" s="83">
        <v>0</v>
      </c>
      <c r="AN1962" s="83">
        <v>20726173.538035698</v>
      </c>
      <c r="AO1962" s="83">
        <v>1.98351362010487</v>
      </c>
      <c r="AP1962" s="83">
        <v>95.700907669465494</v>
      </c>
    </row>
    <row r="1963" spans="1:42" x14ac:dyDescent="0.2">
      <c r="A1963" s="83" t="s">
        <v>466</v>
      </c>
      <c r="B1963" s="83">
        <v>2038</v>
      </c>
      <c r="C1963" s="83" t="s">
        <v>329</v>
      </c>
      <c r="D1963" s="83" t="s">
        <v>297</v>
      </c>
      <c r="E1963" s="83">
        <v>0</v>
      </c>
      <c r="F1963" s="83">
        <v>0</v>
      </c>
      <c r="G1963" s="83">
        <v>0</v>
      </c>
      <c r="H1963" s="83">
        <v>90</v>
      </c>
      <c r="I1963" s="83">
        <v>4944.7579378334403</v>
      </c>
      <c r="J1963" s="83">
        <v>10</v>
      </c>
      <c r="K1963" s="83">
        <v>0</v>
      </c>
      <c r="L1963" s="83">
        <v>1691.2776300785799</v>
      </c>
      <c r="M1963" s="83">
        <v>109.8</v>
      </c>
      <c r="N1963" s="83">
        <v>0</v>
      </c>
      <c r="O1963" s="83">
        <v>0</v>
      </c>
      <c r="P1963" s="83">
        <v>889.36732996328999</v>
      </c>
      <c r="Q1963" s="83">
        <v>0</v>
      </c>
      <c r="R1963" s="83">
        <v>0</v>
      </c>
      <c r="S1963" s="83">
        <v>0</v>
      </c>
      <c r="T1963" s="83">
        <v>1098.799</v>
      </c>
      <c r="U1963" s="83">
        <v>0</v>
      </c>
      <c r="V1963" s="83">
        <v>1542770.00659093</v>
      </c>
      <c r="W1963" s="83">
        <v>0</v>
      </c>
      <c r="X1963" s="83">
        <v>0</v>
      </c>
      <c r="Y1963" s="83">
        <v>0</v>
      </c>
      <c r="Z1963" s="83">
        <v>0</v>
      </c>
      <c r="AA1963" s="83">
        <v>210227.0965938</v>
      </c>
      <c r="AB1963" s="83">
        <v>5026938.6753711402</v>
      </c>
      <c r="AC1963" s="83">
        <v>7884</v>
      </c>
      <c r="AD1963" s="83">
        <v>0</v>
      </c>
      <c r="AE1963" s="83">
        <v>2844904.4975290801</v>
      </c>
      <c r="AF1963" s="83">
        <v>0</v>
      </c>
      <c r="AG1963" s="83">
        <v>0</v>
      </c>
      <c r="AH1963" s="83">
        <v>0</v>
      </c>
      <c r="AI1963" s="83">
        <v>13301142.394220499</v>
      </c>
      <c r="AJ1963" s="83">
        <v>0</v>
      </c>
      <c r="AK1963" s="83">
        <v>24711.0091983643</v>
      </c>
      <c r="AL1963" s="83">
        <v>0</v>
      </c>
      <c r="AM1963" s="83">
        <v>0</v>
      </c>
      <c r="AN1963" s="83">
        <v>22958577.679503798</v>
      </c>
      <c r="AO1963" s="83">
        <v>1.8993699227214</v>
      </c>
      <c r="AP1963" s="83">
        <v>82.7302958064801</v>
      </c>
    </row>
    <row r="1964" spans="1:42" x14ac:dyDescent="0.2">
      <c r="A1964" s="83" t="s">
        <v>466</v>
      </c>
      <c r="B1964" s="83">
        <v>2040</v>
      </c>
      <c r="C1964" s="83" t="s">
        <v>329</v>
      </c>
      <c r="D1964" s="83" t="s">
        <v>297</v>
      </c>
      <c r="E1964" s="83">
        <v>0</v>
      </c>
      <c r="F1964" s="83">
        <v>0</v>
      </c>
      <c r="G1964" s="83">
        <v>0</v>
      </c>
      <c r="H1964" s="83">
        <v>90</v>
      </c>
      <c r="I1964" s="83">
        <v>4944.7579378334403</v>
      </c>
      <c r="J1964" s="83">
        <v>10</v>
      </c>
      <c r="K1964" s="83">
        <v>0</v>
      </c>
      <c r="L1964" s="83">
        <v>1691.2776300785799</v>
      </c>
      <c r="M1964" s="83">
        <v>111.330909090909</v>
      </c>
      <c r="N1964" s="83">
        <v>0</v>
      </c>
      <c r="O1964" s="83">
        <v>0</v>
      </c>
      <c r="P1964" s="83">
        <v>931.19354448914703</v>
      </c>
      <c r="Q1964" s="83">
        <v>0</v>
      </c>
      <c r="R1964" s="83">
        <v>0</v>
      </c>
      <c r="S1964" s="83">
        <v>0</v>
      </c>
      <c r="T1964" s="83">
        <v>1098.799</v>
      </c>
      <c r="U1964" s="83">
        <v>0</v>
      </c>
      <c r="V1964" s="83">
        <v>1551582.13539303</v>
      </c>
      <c r="W1964" s="83">
        <v>0</v>
      </c>
      <c r="X1964" s="83">
        <v>0</v>
      </c>
      <c r="Y1964" s="83">
        <v>0</v>
      </c>
      <c r="Z1964" s="83">
        <v>0</v>
      </c>
      <c r="AA1964" s="83">
        <v>213036.739367648</v>
      </c>
      <c r="AB1964" s="83">
        <v>4763307.5242189402</v>
      </c>
      <c r="AC1964" s="83">
        <v>7884</v>
      </c>
      <c r="AD1964" s="83">
        <v>0</v>
      </c>
      <c r="AE1964" s="83">
        <v>2844904.4975290801</v>
      </c>
      <c r="AF1964" s="83">
        <v>0</v>
      </c>
      <c r="AG1964" s="83">
        <v>0</v>
      </c>
      <c r="AH1964" s="83">
        <v>0</v>
      </c>
      <c r="AI1964" s="83">
        <v>13027491.275711801</v>
      </c>
      <c r="AJ1964" s="83">
        <v>0</v>
      </c>
      <c r="AK1964" s="83">
        <v>27483.192333480001</v>
      </c>
      <c r="AL1964" s="83">
        <v>0</v>
      </c>
      <c r="AM1964" s="83">
        <v>0</v>
      </c>
      <c r="AN1964" s="83">
        <v>22435689.364553999</v>
      </c>
      <c r="AO1964" s="83">
        <v>1.8049636074938</v>
      </c>
      <c r="AP1964" s="83">
        <v>80.450552606840901</v>
      </c>
    </row>
    <row r="1965" spans="1:42" x14ac:dyDescent="0.2">
      <c r="A1965" s="83" t="s">
        <v>466</v>
      </c>
      <c r="B1965" s="83">
        <v>2042</v>
      </c>
      <c r="C1965" s="83" t="s">
        <v>329</v>
      </c>
      <c r="D1965" s="83" t="s">
        <v>297</v>
      </c>
      <c r="E1965" s="83">
        <v>0</v>
      </c>
      <c r="F1965" s="83">
        <v>0</v>
      </c>
      <c r="G1965" s="83">
        <v>0</v>
      </c>
      <c r="H1965" s="83">
        <v>90</v>
      </c>
      <c r="I1965" s="83">
        <v>5029.8565623142104</v>
      </c>
      <c r="J1965" s="83">
        <v>0</v>
      </c>
      <c r="K1965" s="83">
        <v>0</v>
      </c>
      <c r="L1965" s="83">
        <v>1691.2776300785799</v>
      </c>
      <c r="M1965" s="83">
        <v>112.830909090909</v>
      </c>
      <c r="N1965" s="83">
        <v>0</v>
      </c>
      <c r="O1965" s="83">
        <v>0</v>
      </c>
      <c r="P1965" s="83">
        <v>1017.21870451259</v>
      </c>
      <c r="Q1965" s="83">
        <v>0</v>
      </c>
      <c r="R1965" s="83">
        <v>0</v>
      </c>
      <c r="S1965" s="83">
        <v>0</v>
      </c>
      <c r="T1965" s="83">
        <v>1098.799</v>
      </c>
      <c r="U1965" s="83">
        <v>0</v>
      </c>
      <c r="V1965" s="83">
        <v>1717951.0264678099</v>
      </c>
      <c r="W1965" s="83">
        <v>0</v>
      </c>
      <c r="X1965" s="83">
        <v>0</v>
      </c>
      <c r="Y1965" s="83">
        <v>0</v>
      </c>
      <c r="Z1965" s="83">
        <v>0</v>
      </c>
      <c r="AA1965" s="83">
        <v>216030.18601293999</v>
      </c>
      <c r="AB1965" s="83">
        <v>4850681.9801355302</v>
      </c>
      <c r="AC1965" s="83">
        <v>7884</v>
      </c>
      <c r="AD1965" s="83">
        <v>0</v>
      </c>
      <c r="AE1965" s="83">
        <v>2844904.4975290801</v>
      </c>
      <c r="AF1965" s="83">
        <v>0</v>
      </c>
      <c r="AG1965" s="83">
        <v>0</v>
      </c>
      <c r="AH1965" s="83">
        <v>0</v>
      </c>
      <c r="AI1965" s="83">
        <v>13125381.131616401</v>
      </c>
      <c r="AJ1965" s="83">
        <v>0</v>
      </c>
      <c r="AK1965" s="83">
        <v>0</v>
      </c>
      <c r="AL1965" s="83">
        <v>0</v>
      </c>
      <c r="AM1965" s="83">
        <v>0</v>
      </c>
      <c r="AN1965" s="83">
        <v>22762832.821761802</v>
      </c>
      <c r="AO1965" s="83">
        <v>1.83625240015753</v>
      </c>
      <c r="AP1965" s="83">
        <v>80.668887503405401</v>
      </c>
    </row>
    <row r="1966" spans="1:42" x14ac:dyDescent="0.2">
      <c r="A1966" s="83" t="s">
        <v>466</v>
      </c>
      <c r="B1966" s="83">
        <v>2044</v>
      </c>
      <c r="C1966" s="83" t="s">
        <v>329</v>
      </c>
      <c r="D1966" s="83" t="s">
        <v>297</v>
      </c>
      <c r="E1966" s="83">
        <v>0</v>
      </c>
      <c r="F1966" s="83">
        <v>0</v>
      </c>
      <c r="G1966" s="83">
        <v>0</v>
      </c>
      <c r="H1966" s="83">
        <v>90</v>
      </c>
      <c r="I1966" s="83">
        <v>5629.6124233666096</v>
      </c>
      <c r="J1966" s="83">
        <v>56.035800000000002</v>
      </c>
      <c r="K1966" s="83">
        <v>0</v>
      </c>
      <c r="L1966" s="83">
        <v>1691.2776300785799</v>
      </c>
      <c r="M1966" s="83">
        <v>114.26636363636401</v>
      </c>
      <c r="N1966" s="83">
        <v>0</v>
      </c>
      <c r="O1966" s="83">
        <v>0</v>
      </c>
      <c r="P1966" s="83">
        <v>1030.1821750664701</v>
      </c>
      <c r="Q1966" s="83">
        <v>0</v>
      </c>
      <c r="R1966" s="83">
        <v>0</v>
      </c>
      <c r="S1966" s="83">
        <v>0</v>
      </c>
      <c r="T1966" s="83">
        <v>1098.799</v>
      </c>
      <c r="U1966" s="83">
        <v>0</v>
      </c>
      <c r="V1966" s="83">
        <v>1830339.4929672701</v>
      </c>
      <c r="W1966" s="83">
        <v>0</v>
      </c>
      <c r="X1966" s="83">
        <v>0</v>
      </c>
      <c r="Y1966" s="83">
        <v>0</v>
      </c>
      <c r="Z1966" s="83">
        <v>0</v>
      </c>
      <c r="AA1966" s="83">
        <v>218778.55979602999</v>
      </c>
      <c r="AB1966" s="83">
        <v>3359035.5496677901</v>
      </c>
      <c r="AC1966" s="83">
        <v>7884</v>
      </c>
      <c r="AD1966" s="83">
        <v>0</v>
      </c>
      <c r="AE1966" s="83">
        <v>2844904.4975290801</v>
      </c>
      <c r="AF1966" s="83">
        <v>0</v>
      </c>
      <c r="AG1966" s="83">
        <v>0</v>
      </c>
      <c r="AH1966" s="83">
        <v>0</v>
      </c>
      <c r="AI1966" s="83">
        <v>14666715.8472974</v>
      </c>
      <c r="AJ1966" s="83">
        <v>0</v>
      </c>
      <c r="AK1966" s="83">
        <v>185268.617041905</v>
      </c>
      <c r="AL1966" s="83">
        <v>0</v>
      </c>
      <c r="AM1966" s="83">
        <v>0</v>
      </c>
      <c r="AN1966" s="83">
        <v>23112926.564299501</v>
      </c>
      <c r="AO1966" s="83">
        <v>1.26279553048704</v>
      </c>
      <c r="AP1966" s="83">
        <v>54.635899394824598</v>
      </c>
    </row>
    <row r="1967" spans="1:42" x14ac:dyDescent="0.2">
      <c r="A1967" s="83" t="s">
        <v>466</v>
      </c>
      <c r="B1967" s="83">
        <v>2046</v>
      </c>
      <c r="C1967" s="83" t="s">
        <v>329</v>
      </c>
      <c r="D1967" s="83" t="s">
        <v>297</v>
      </c>
      <c r="E1967" s="83">
        <v>0</v>
      </c>
      <c r="F1967" s="83">
        <v>0</v>
      </c>
      <c r="G1967" s="83">
        <v>0</v>
      </c>
      <c r="H1967" s="83">
        <v>90</v>
      </c>
      <c r="I1967" s="83">
        <v>6810.4490703750198</v>
      </c>
      <c r="J1967" s="83">
        <v>56.035800000000002</v>
      </c>
      <c r="K1967" s="83">
        <v>0</v>
      </c>
      <c r="L1967" s="83">
        <v>1721.5370500967299</v>
      </c>
      <c r="M1967" s="83">
        <v>115.613636363636</v>
      </c>
      <c r="N1967" s="83">
        <v>0</v>
      </c>
      <c r="O1967" s="83">
        <v>0</v>
      </c>
      <c r="P1967" s="83">
        <v>1505.9297074240301</v>
      </c>
      <c r="Q1967" s="83">
        <v>0</v>
      </c>
      <c r="R1967" s="83">
        <v>0</v>
      </c>
      <c r="S1967" s="83">
        <v>0</v>
      </c>
      <c r="T1967" s="83">
        <v>1098.799</v>
      </c>
      <c r="U1967" s="83">
        <v>0</v>
      </c>
      <c r="V1967" s="83">
        <v>2735911.0777934901</v>
      </c>
      <c r="W1967" s="83">
        <v>0</v>
      </c>
      <c r="X1967" s="83">
        <v>0</v>
      </c>
      <c r="Y1967" s="83">
        <v>0</v>
      </c>
      <c r="Z1967" s="83">
        <v>0</v>
      </c>
      <c r="AA1967" s="83">
        <v>221358.09744424999</v>
      </c>
      <c r="AB1967" s="83">
        <v>2812456.2837427999</v>
      </c>
      <c r="AC1967" s="83">
        <v>7884</v>
      </c>
      <c r="AD1967" s="83">
        <v>0</v>
      </c>
      <c r="AE1967" s="83">
        <v>2844904.4975290801</v>
      </c>
      <c r="AF1967" s="83">
        <v>0</v>
      </c>
      <c r="AG1967" s="83">
        <v>0</v>
      </c>
      <c r="AH1967" s="83">
        <v>0</v>
      </c>
      <c r="AI1967" s="83">
        <v>17692659.1499696</v>
      </c>
      <c r="AJ1967" s="83">
        <v>0</v>
      </c>
      <c r="AK1967" s="83">
        <v>225676.369058652</v>
      </c>
      <c r="AL1967" s="83">
        <v>0</v>
      </c>
      <c r="AM1967" s="83">
        <v>0</v>
      </c>
      <c r="AN1967" s="83">
        <v>26540849.4755379</v>
      </c>
      <c r="AO1967" s="83">
        <v>1.0322875495593</v>
      </c>
      <c r="AP1967" s="83">
        <v>38.894292004886097</v>
      </c>
    </row>
    <row r="1968" spans="1:42" x14ac:dyDescent="0.2">
      <c r="A1968" s="83" t="s">
        <v>466</v>
      </c>
      <c r="B1968" s="83">
        <v>2048</v>
      </c>
      <c r="C1968" s="83" t="s">
        <v>329</v>
      </c>
      <c r="D1968" s="83" t="s">
        <v>297</v>
      </c>
      <c r="E1968" s="83">
        <v>0</v>
      </c>
      <c r="F1968" s="83">
        <v>0</v>
      </c>
      <c r="G1968" s="83">
        <v>0</v>
      </c>
      <c r="H1968" s="83">
        <v>90</v>
      </c>
      <c r="I1968" s="83">
        <v>6797.6722923500402</v>
      </c>
      <c r="J1968" s="83">
        <v>56.035800000000002</v>
      </c>
      <c r="K1968" s="83">
        <v>0</v>
      </c>
      <c r="L1968" s="83">
        <v>1721.5370500967299</v>
      </c>
      <c r="M1968" s="83">
        <v>117.89</v>
      </c>
      <c r="N1968" s="83">
        <v>0</v>
      </c>
      <c r="O1968" s="83">
        <v>0</v>
      </c>
      <c r="P1968" s="83">
        <v>1521.32274097907</v>
      </c>
      <c r="Q1968" s="83">
        <v>0</v>
      </c>
      <c r="R1968" s="83">
        <v>0</v>
      </c>
      <c r="S1968" s="83">
        <v>0</v>
      </c>
      <c r="T1968" s="83">
        <v>1098.799</v>
      </c>
      <c r="U1968" s="83">
        <v>0</v>
      </c>
      <c r="V1968" s="83">
        <v>2903738.3333178498</v>
      </c>
      <c r="W1968" s="83">
        <v>0</v>
      </c>
      <c r="X1968" s="83">
        <v>0</v>
      </c>
      <c r="Y1968" s="83">
        <v>0</v>
      </c>
      <c r="Z1968" s="83">
        <v>0</v>
      </c>
      <c r="AA1968" s="83">
        <v>225716.50653409</v>
      </c>
      <c r="AB1968" s="83">
        <v>2812456.2837427999</v>
      </c>
      <c r="AC1968" s="83">
        <v>7884</v>
      </c>
      <c r="AD1968" s="83">
        <v>0</v>
      </c>
      <c r="AE1968" s="83">
        <v>2844904.4975290801</v>
      </c>
      <c r="AF1968" s="83">
        <v>0</v>
      </c>
      <c r="AG1968" s="83">
        <v>0</v>
      </c>
      <c r="AH1968" s="83">
        <v>0</v>
      </c>
      <c r="AI1968" s="83">
        <v>17630522.215753701</v>
      </c>
      <c r="AJ1968" s="83">
        <v>0</v>
      </c>
      <c r="AK1968" s="83">
        <v>224451.10021397399</v>
      </c>
      <c r="AL1968" s="83">
        <v>0</v>
      </c>
      <c r="AM1968" s="83">
        <v>0</v>
      </c>
      <c r="AN1968" s="83">
        <v>26649672.9370915</v>
      </c>
      <c r="AO1968" s="83">
        <v>1.0322875495593</v>
      </c>
      <c r="AP1968" s="83">
        <v>38.735467860941</v>
      </c>
    </row>
    <row r="1969" spans="1:42" x14ac:dyDescent="0.2">
      <c r="A1969" s="83" t="s">
        <v>466</v>
      </c>
      <c r="B1969" s="83">
        <v>2050</v>
      </c>
      <c r="C1969" s="83" t="s">
        <v>329</v>
      </c>
      <c r="D1969" s="83" t="s">
        <v>297</v>
      </c>
      <c r="E1969" s="83">
        <v>0</v>
      </c>
      <c r="F1969" s="83">
        <v>0</v>
      </c>
      <c r="G1969" s="83">
        <v>0</v>
      </c>
      <c r="H1969" s="83">
        <v>90</v>
      </c>
      <c r="I1969" s="83">
        <v>7008.8503011521298</v>
      </c>
      <c r="J1969" s="83">
        <v>56.035800000000002</v>
      </c>
      <c r="K1969" s="83">
        <v>0</v>
      </c>
      <c r="L1969" s="83">
        <v>1721.5370500967299</v>
      </c>
      <c r="M1969" s="83">
        <v>120.28272727272601</v>
      </c>
      <c r="N1969" s="83">
        <v>0</v>
      </c>
      <c r="O1969" s="83">
        <v>0</v>
      </c>
      <c r="P1969" s="83">
        <v>1654.2092895057699</v>
      </c>
      <c r="Q1969" s="83">
        <v>0</v>
      </c>
      <c r="R1969" s="83">
        <v>0</v>
      </c>
      <c r="S1969" s="83">
        <v>0</v>
      </c>
      <c r="T1969" s="83">
        <v>1098.799</v>
      </c>
      <c r="U1969" s="83">
        <v>0</v>
      </c>
      <c r="V1969" s="83">
        <v>3193832.0237597302</v>
      </c>
      <c r="W1969" s="83">
        <v>0</v>
      </c>
      <c r="X1969" s="83">
        <v>0</v>
      </c>
      <c r="Y1969" s="83">
        <v>0</v>
      </c>
      <c r="Z1969" s="83">
        <v>0</v>
      </c>
      <c r="AA1969" s="83">
        <v>230297.70969881001</v>
      </c>
      <c r="AB1969" s="83">
        <v>2812456.2837427999</v>
      </c>
      <c r="AC1969" s="83">
        <v>7884</v>
      </c>
      <c r="AD1969" s="83">
        <v>0</v>
      </c>
      <c r="AE1969" s="83">
        <v>2844904.4975290801</v>
      </c>
      <c r="AF1969" s="83">
        <v>0</v>
      </c>
      <c r="AG1969" s="83">
        <v>0</v>
      </c>
      <c r="AH1969" s="83">
        <v>0</v>
      </c>
      <c r="AI1969" s="83">
        <v>18025812.4557999</v>
      </c>
      <c r="AJ1969" s="83">
        <v>0</v>
      </c>
      <c r="AK1969" s="83">
        <v>223248.52153308599</v>
      </c>
      <c r="AL1969" s="83">
        <v>0</v>
      </c>
      <c r="AM1969" s="83">
        <v>0</v>
      </c>
      <c r="AN1969" s="83">
        <v>27338435.4920635</v>
      </c>
      <c r="AO1969" s="83">
        <v>1.0322875495593</v>
      </c>
      <c r="AP1969" s="83">
        <v>37.759569301578303</v>
      </c>
    </row>
    <row r="1970" spans="1:42" x14ac:dyDescent="0.2">
      <c r="A1970" s="83" t="s">
        <v>467</v>
      </c>
      <c r="B1970" s="83">
        <v>2020</v>
      </c>
      <c r="C1970" s="83" t="s">
        <v>358</v>
      </c>
      <c r="D1970" s="83" t="s">
        <v>297</v>
      </c>
      <c r="E1970" s="83">
        <v>0</v>
      </c>
      <c r="F1970" s="83">
        <v>0</v>
      </c>
      <c r="G1970" s="83">
        <v>0</v>
      </c>
      <c r="H1970" s="83">
        <v>292</v>
      </c>
      <c r="I1970" s="83">
        <v>0</v>
      </c>
      <c r="J1970" s="83">
        <v>0</v>
      </c>
      <c r="K1970" s="83">
        <v>149.9</v>
      </c>
      <c r="L1970" s="83">
        <v>2543.5</v>
      </c>
      <c r="M1970" s="83">
        <v>14.18</v>
      </c>
      <c r="N1970" s="83">
        <v>0</v>
      </c>
      <c r="O1970" s="83">
        <v>0</v>
      </c>
      <c r="P1970" s="83">
        <v>0</v>
      </c>
      <c r="Q1970" s="83">
        <v>0</v>
      </c>
      <c r="R1970" s="83">
        <v>0</v>
      </c>
      <c r="S1970" s="83">
        <v>0</v>
      </c>
      <c r="T1970" s="83">
        <v>141</v>
      </c>
      <c r="U1970" s="83">
        <v>3604.2</v>
      </c>
      <c r="V1970" s="83">
        <v>0</v>
      </c>
      <c r="W1970" s="83">
        <v>15561.413759999999</v>
      </c>
      <c r="X1970" s="83">
        <v>0</v>
      </c>
      <c r="Y1970" s="83">
        <v>0</v>
      </c>
      <c r="Z1970" s="83">
        <v>0</v>
      </c>
      <c r="AA1970" s="83">
        <v>20872.706716839999</v>
      </c>
      <c r="AB1970" s="83">
        <v>16467736.4144499</v>
      </c>
      <c r="AC1970" s="83">
        <v>62092.108775970701</v>
      </c>
      <c r="AD1970" s="83">
        <v>0</v>
      </c>
      <c r="AE1970" s="83">
        <v>220097.54579566201</v>
      </c>
      <c r="AF1970" s="83">
        <v>0</v>
      </c>
      <c r="AG1970" s="83">
        <v>4728646.4241680596</v>
      </c>
      <c r="AH1970" s="83">
        <v>0</v>
      </c>
      <c r="AI1970" s="83">
        <v>0</v>
      </c>
      <c r="AJ1970" s="83">
        <v>0</v>
      </c>
      <c r="AK1970" s="83">
        <v>0</v>
      </c>
      <c r="AL1970" s="83">
        <v>0</v>
      </c>
      <c r="AM1970" s="83">
        <v>0</v>
      </c>
      <c r="AN1970" s="83">
        <v>21515006.6136664</v>
      </c>
      <c r="AO1970" s="83">
        <v>10.9176048988246</v>
      </c>
      <c r="AP1970" s="83">
        <v>507.44139171631298</v>
      </c>
    </row>
    <row r="1971" spans="1:42" x14ac:dyDescent="0.2">
      <c r="A1971" s="83" t="s">
        <v>467</v>
      </c>
      <c r="B1971" s="83">
        <v>2022</v>
      </c>
      <c r="C1971" s="83" t="s">
        <v>358</v>
      </c>
      <c r="D1971" s="83" t="s">
        <v>297</v>
      </c>
      <c r="E1971" s="83">
        <v>0</v>
      </c>
      <c r="F1971" s="83">
        <v>0</v>
      </c>
      <c r="G1971" s="83">
        <v>0</v>
      </c>
      <c r="H1971" s="83">
        <v>292</v>
      </c>
      <c r="I1971" s="83">
        <v>0</v>
      </c>
      <c r="J1971" s="83">
        <v>0</v>
      </c>
      <c r="K1971" s="83">
        <v>149.9</v>
      </c>
      <c r="L1971" s="83">
        <v>3543.5</v>
      </c>
      <c r="M1971" s="83">
        <v>20.420909090909099</v>
      </c>
      <c r="N1971" s="83">
        <v>0</v>
      </c>
      <c r="O1971" s="83">
        <v>0</v>
      </c>
      <c r="P1971" s="83">
        <v>0</v>
      </c>
      <c r="Q1971" s="83">
        <v>0</v>
      </c>
      <c r="R1971" s="83">
        <v>0</v>
      </c>
      <c r="S1971" s="83">
        <v>0</v>
      </c>
      <c r="T1971" s="83">
        <v>141</v>
      </c>
      <c r="U1971" s="83">
        <v>3392.2</v>
      </c>
      <c r="V1971" s="83">
        <v>0</v>
      </c>
      <c r="W1971" s="83">
        <v>15561.413759999999</v>
      </c>
      <c r="X1971" s="83">
        <v>0</v>
      </c>
      <c r="Y1971" s="83">
        <v>0</v>
      </c>
      <c r="Z1971" s="83">
        <v>0</v>
      </c>
      <c r="AA1971" s="83">
        <v>30059.213423540001</v>
      </c>
      <c r="AB1971" s="83">
        <v>22589866.070180301</v>
      </c>
      <c r="AC1971" s="83">
        <v>25579.200000000001</v>
      </c>
      <c r="AD1971" s="83">
        <v>0</v>
      </c>
      <c r="AE1971" s="83">
        <v>219459.63882245601</v>
      </c>
      <c r="AF1971" s="83">
        <v>0</v>
      </c>
      <c r="AG1971" s="83">
        <v>1556561.76100442</v>
      </c>
      <c r="AH1971" s="83">
        <v>0</v>
      </c>
      <c r="AI1971" s="83">
        <v>0</v>
      </c>
      <c r="AJ1971" s="83">
        <v>0</v>
      </c>
      <c r="AK1971" s="83">
        <v>0</v>
      </c>
      <c r="AL1971" s="83">
        <v>0</v>
      </c>
      <c r="AM1971" s="83">
        <v>0</v>
      </c>
      <c r="AN1971" s="83">
        <v>24437087.2971907</v>
      </c>
      <c r="AO1971" s="83">
        <v>10.374488141899</v>
      </c>
      <c r="AP1971" s="83">
        <v>424.53865371637897</v>
      </c>
    </row>
    <row r="1972" spans="1:42" x14ac:dyDescent="0.2">
      <c r="A1972" s="83" t="s">
        <v>467</v>
      </c>
      <c r="B1972" s="83">
        <v>2024</v>
      </c>
      <c r="C1972" s="83" t="s">
        <v>358</v>
      </c>
      <c r="D1972" s="83" t="s">
        <v>297</v>
      </c>
      <c r="E1972" s="83">
        <v>0</v>
      </c>
      <c r="F1972" s="83">
        <v>0</v>
      </c>
      <c r="G1972" s="83">
        <v>0</v>
      </c>
      <c r="H1972" s="83">
        <v>292</v>
      </c>
      <c r="I1972" s="83">
        <v>0</v>
      </c>
      <c r="J1972" s="83">
        <v>0</v>
      </c>
      <c r="K1972" s="83">
        <v>149.9</v>
      </c>
      <c r="L1972" s="83">
        <v>4417.2416031232096</v>
      </c>
      <c r="M1972" s="83">
        <v>32.0490909090909</v>
      </c>
      <c r="N1972" s="83">
        <v>0</v>
      </c>
      <c r="O1972" s="83">
        <v>0</v>
      </c>
      <c r="P1972" s="83">
        <v>0</v>
      </c>
      <c r="Q1972" s="83">
        <v>0</v>
      </c>
      <c r="R1972" s="83">
        <v>0</v>
      </c>
      <c r="S1972" s="83">
        <v>0</v>
      </c>
      <c r="T1972" s="83">
        <v>141</v>
      </c>
      <c r="U1972" s="83">
        <v>3392.2</v>
      </c>
      <c r="V1972" s="83">
        <v>0</v>
      </c>
      <c r="W1972" s="83">
        <v>15561.413759999999</v>
      </c>
      <c r="X1972" s="83">
        <v>0</v>
      </c>
      <c r="Y1972" s="83">
        <v>0</v>
      </c>
      <c r="Z1972" s="83">
        <v>0</v>
      </c>
      <c r="AA1972" s="83">
        <v>47175.68935732</v>
      </c>
      <c r="AB1972" s="83">
        <v>25369535.150907099</v>
      </c>
      <c r="AC1972" s="83">
        <v>25579.200000000001</v>
      </c>
      <c r="AD1972" s="83">
        <v>0</v>
      </c>
      <c r="AE1972" s="83">
        <v>219459.63882245601</v>
      </c>
      <c r="AF1972" s="83">
        <v>0</v>
      </c>
      <c r="AG1972" s="83">
        <v>0</v>
      </c>
      <c r="AH1972" s="83">
        <v>0</v>
      </c>
      <c r="AI1972" s="83">
        <v>0</v>
      </c>
      <c r="AJ1972" s="83">
        <v>0</v>
      </c>
      <c r="AK1972" s="83">
        <v>0</v>
      </c>
      <c r="AL1972" s="83">
        <v>0</v>
      </c>
      <c r="AM1972" s="83">
        <v>0</v>
      </c>
      <c r="AN1972" s="83">
        <v>25677311.0928468</v>
      </c>
      <c r="AO1972" s="83">
        <v>9.7683201702648805</v>
      </c>
      <c r="AP1972" s="83">
        <v>380.42613320933401</v>
      </c>
    </row>
    <row r="1973" spans="1:42" x14ac:dyDescent="0.2">
      <c r="A1973" s="83" t="s">
        <v>467</v>
      </c>
      <c r="B1973" s="83">
        <v>2026</v>
      </c>
      <c r="C1973" s="83" t="s">
        <v>358</v>
      </c>
      <c r="D1973" s="83" t="s">
        <v>297</v>
      </c>
      <c r="E1973" s="83">
        <v>0</v>
      </c>
      <c r="F1973" s="83">
        <v>0</v>
      </c>
      <c r="G1973" s="83">
        <v>0</v>
      </c>
      <c r="H1973" s="83">
        <v>292</v>
      </c>
      <c r="I1973" s="83">
        <v>114.247384615385</v>
      </c>
      <c r="J1973" s="83">
        <v>0</v>
      </c>
      <c r="K1973" s="83">
        <v>149.9</v>
      </c>
      <c r="L1973" s="83">
        <v>4447.90756695246</v>
      </c>
      <c r="M1973" s="83">
        <v>56.117272727272699</v>
      </c>
      <c r="N1973" s="83">
        <v>0</v>
      </c>
      <c r="O1973" s="83">
        <v>0</v>
      </c>
      <c r="P1973" s="83">
        <v>18.603935050085699</v>
      </c>
      <c r="Q1973" s="83">
        <v>0</v>
      </c>
      <c r="R1973" s="83">
        <v>0</v>
      </c>
      <c r="S1973" s="83">
        <v>0</v>
      </c>
      <c r="T1973" s="83">
        <v>141</v>
      </c>
      <c r="U1973" s="83">
        <v>2448.1</v>
      </c>
      <c r="V1973" s="83">
        <v>46770.737352508899</v>
      </c>
      <c r="W1973" s="83">
        <v>15561.413759999999</v>
      </c>
      <c r="X1973" s="83">
        <v>0</v>
      </c>
      <c r="Y1973" s="83">
        <v>0</v>
      </c>
      <c r="Z1973" s="83">
        <v>0</v>
      </c>
      <c r="AA1973" s="83">
        <v>82603.62308782</v>
      </c>
      <c r="AB1973" s="83">
        <v>24856418.018998299</v>
      </c>
      <c r="AC1973" s="83">
        <v>25579.200000000001</v>
      </c>
      <c r="AD1973" s="83">
        <v>0</v>
      </c>
      <c r="AE1973" s="83">
        <v>220775.07432000001</v>
      </c>
      <c r="AF1973" s="83">
        <v>0</v>
      </c>
      <c r="AG1973" s="83">
        <v>0</v>
      </c>
      <c r="AH1973" s="83">
        <v>0</v>
      </c>
      <c r="AI1973" s="83">
        <v>247083.63412855801</v>
      </c>
      <c r="AJ1973" s="83">
        <v>0</v>
      </c>
      <c r="AK1973" s="83">
        <v>0</v>
      </c>
      <c r="AL1973" s="83">
        <v>0</v>
      </c>
      <c r="AM1973" s="83">
        <v>0</v>
      </c>
      <c r="AN1973" s="83">
        <v>25494791.7016472</v>
      </c>
      <c r="AO1973" s="83">
        <v>9.5261355653103905</v>
      </c>
      <c r="AP1973" s="83">
        <v>373.650260680298</v>
      </c>
    </row>
    <row r="1974" spans="1:42" x14ac:dyDescent="0.2">
      <c r="A1974" s="83" t="s">
        <v>467</v>
      </c>
      <c r="B1974" s="83">
        <v>2028</v>
      </c>
      <c r="C1974" s="83" t="s">
        <v>358</v>
      </c>
      <c r="D1974" s="83" t="s">
        <v>297</v>
      </c>
      <c r="E1974" s="83">
        <v>0</v>
      </c>
      <c r="F1974" s="83">
        <v>0</v>
      </c>
      <c r="G1974" s="83">
        <v>0</v>
      </c>
      <c r="H1974" s="83">
        <v>292</v>
      </c>
      <c r="I1974" s="83">
        <v>114.247384615385</v>
      </c>
      <c r="J1974" s="83">
        <v>0</v>
      </c>
      <c r="K1974" s="83">
        <v>149.9</v>
      </c>
      <c r="L1974" s="83">
        <v>4447.90756695246</v>
      </c>
      <c r="M1974" s="83">
        <v>101.511818181818</v>
      </c>
      <c r="N1974" s="83">
        <v>0</v>
      </c>
      <c r="O1974" s="83">
        <v>0</v>
      </c>
      <c r="P1974" s="83">
        <v>18.603935050085699</v>
      </c>
      <c r="Q1974" s="83">
        <v>0</v>
      </c>
      <c r="R1974" s="83">
        <v>0</v>
      </c>
      <c r="S1974" s="83">
        <v>0</v>
      </c>
      <c r="T1974" s="83">
        <v>141</v>
      </c>
      <c r="U1974" s="83">
        <v>2448.1</v>
      </c>
      <c r="V1974" s="83">
        <v>0</v>
      </c>
      <c r="W1974" s="83">
        <v>15561.413759999999</v>
      </c>
      <c r="X1974" s="83">
        <v>0</v>
      </c>
      <c r="Y1974" s="83">
        <v>0</v>
      </c>
      <c r="Z1974" s="83">
        <v>0</v>
      </c>
      <c r="AA1974" s="83">
        <v>149423.58315953999</v>
      </c>
      <c r="AB1974" s="83">
        <v>24513201.210569698</v>
      </c>
      <c r="AC1974" s="83">
        <v>25579.200000000001</v>
      </c>
      <c r="AD1974" s="83">
        <v>0</v>
      </c>
      <c r="AE1974" s="83">
        <v>220775.07432000001</v>
      </c>
      <c r="AF1974" s="83">
        <v>0</v>
      </c>
      <c r="AG1974" s="83">
        <v>0</v>
      </c>
      <c r="AH1974" s="83">
        <v>0</v>
      </c>
      <c r="AI1974" s="83">
        <v>280601.65815899899</v>
      </c>
      <c r="AJ1974" s="83">
        <v>0</v>
      </c>
      <c r="AK1974" s="83">
        <v>0</v>
      </c>
      <c r="AL1974" s="83">
        <v>0</v>
      </c>
      <c r="AM1974" s="83">
        <v>0</v>
      </c>
      <c r="AN1974" s="83">
        <v>25205142.139968298</v>
      </c>
      <c r="AO1974" s="83">
        <v>9.3717285349219708</v>
      </c>
      <c r="AP1974" s="83">
        <v>371.81811881397903</v>
      </c>
    </row>
    <row r="1975" spans="1:42" x14ac:dyDescent="0.2">
      <c r="A1975" s="83" t="s">
        <v>467</v>
      </c>
      <c r="B1975" s="83">
        <v>2030</v>
      </c>
      <c r="C1975" s="83" t="s">
        <v>358</v>
      </c>
      <c r="D1975" s="83" t="s">
        <v>297</v>
      </c>
      <c r="E1975" s="83">
        <v>0</v>
      </c>
      <c r="F1975" s="83">
        <v>0</v>
      </c>
      <c r="G1975" s="83">
        <v>0</v>
      </c>
      <c r="H1975" s="83">
        <v>292</v>
      </c>
      <c r="I1975" s="83">
        <v>1406.842054316</v>
      </c>
      <c r="J1975" s="83">
        <v>0</v>
      </c>
      <c r="K1975" s="83">
        <v>149.9</v>
      </c>
      <c r="L1975" s="83">
        <v>4447.90756695246</v>
      </c>
      <c r="M1975" s="83">
        <v>186.858181818182</v>
      </c>
      <c r="N1975" s="83">
        <v>0</v>
      </c>
      <c r="O1975" s="83">
        <v>0</v>
      </c>
      <c r="P1975" s="83">
        <v>228.820946326578</v>
      </c>
      <c r="Q1975" s="83">
        <v>0</v>
      </c>
      <c r="R1975" s="83">
        <v>0</v>
      </c>
      <c r="S1975" s="83">
        <v>0</v>
      </c>
      <c r="T1975" s="83">
        <v>141</v>
      </c>
      <c r="U1975" s="83">
        <v>2448.1</v>
      </c>
      <c r="V1975" s="83">
        <v>579766.34828592103</v>
      </c>
      <c r="W1975" s="83">
        <v>15561.413759999999</v>
      </c>
      <c r="X1975" s="83">
        <v>0</v>
      </c>
      <c r="Y1975" s="83">
        <v>0</v>
      </c>
      <c r="Z1975" s="83">
        <v>0</v>
      </c>
      <c r="AA1975" s="83">
        <v>275051.90597552003</v>
      </c>
      <c r="AB1975" s="83">
        <v>23685406.866040099</v>
      </c>
      <c r="AC1975" s="83">
        <v>25579.200000000001</v>
      </c>
      <c r="AD1975" s="83">
        <v>0</v>
      </c>
      <c r="AE1975" s="83">
        <v>220775.07432000001</v>
      </c>
      <c r="AF1975" s="83">
        <v>0</v>
      </c>
      <c r="AG1975" s="83">
        <v>0</v>
      </c>
      <c r="AH1975" s="83">
        <v>0</v>
      </c>
      <c r="AI1975" s="83">
        <v>2900057.6231804299</v>
      </c>
      <c r="AJ1975" s="83">
        <v>0</v>
      </c>
      <c r="AK1975" s="83">
        <v>0</v>
      </c>
      <c r="AL1975" s="83">
        <v>0</v>
      </c>
      <c r="AM1975" s="83">
        <v>0</v>
      </c>
      <c r="AN1975" s="83">
        <v>27702198.431561999</v>
      </c>
      <c r="AO1975" s="83">
        <v>9.0203698287195895</v>
      </c>
      <c r="AP1975" s="83">
        <v>325.61927714886201</v>
      </c>
    </row>
    <row r="1976" spans="1:42" x14ac:dyDescent="0.2">
      <c r="A1976" s="83" t="s">
        <v>467</v>
      </c>
      <c r="B1976" s="83">
        <v>2032</v>
      </c>
      <c r="C1976" s="83" t="s">
        <v>358</v>
      </c>
      <c r="D1976" s="83" t="s">
        <v>297</v>
      </c>
      <c r="E1976" s="83">
        <v>0</v>
      </c>
      <c r="F1976" s="83">
        <v>0</v>
      </c>
      <c r="G1976" s="83">
        <v>0</v>
      </c>
      <c r="H1976" s="83">
        <v>292</v>
      </c>
      <c r="I1976" s="83">
        <v>1406.842054316</v>
      </c>
      <c r="J1976" s="83">
        <v>0</v>
      </c>
      <c r="K1976" s="83">
        <v>149.9</v>
      </c>
      <c r="L1976" s="83">
        <v>4447.90756695246</v>
      </c>
      <c r="M1976" s="83">
        <v>294.42181818181803</v>
      </c>
      <c r="N1976" s="83">
        <v>0</v>
      </c>
      <c r="O1976" s="83">
        <v>0</v>
      </c>
      <c r="P1976" s="83">
        <v>228.820946326578</v>
      </c>
      <c r="Q1976" s="83">
        <v>0</v>
      </c>
      <c r="R1976" s="83">
        <v>0</v>
      </c>
      <c r="S1976" s="83">
        <v>0</v>
      </c>
      <c r="T1976" s="83">
        <v>141</v>
      </c>
      <c r="U1976" s="83">
        <v>2448.1</v>
      </c>
      <c r="V1976" s="83">
        <v>178275.14379699301</v>
      </c>
      <c r="W1976" s="83">
        <v>15561.413759999999</v>
      </c>
      <c r="X1976" s="83">
        <v>0</v>
      </c>
      <c r="Y1976" s="83">
        <v>0</v>
      </c>
      <c r="Z1976" s="83">
        <v>0</v>
      </c>
      <c r="AA1976" s="83">
        <v>433383.65740112</v>
      </c>
      <c r="AB1976" s="83">
        <v>22825994.934222899</v>
      </c>
      <c r="AC1976" s="83">
        <v>25579.200000000001</v>
      </c>
      <c r="AD1976" s="83">
        <v>0</v>
      </c>
      <c r="AE1976" s="83">
        <v>220775.07432000001</v>
      </c>
      <c r="AF1976" s="83">
        <v>0</v>
      </c>
      <c r="AG1976" s="83">
        <v>0</v>
      </c>
      <c r="AH1976" s="83">
        <v>0</v>
      </c>
      <c r="AI1976" s="83">
        <v>3271750.9601177098</v>
      </c>
      <c r="AJ1976" s="83">
        <v>0</v>
      </c>
      <c r="AK1976" s="83">
        <v>0</v>
      </c>
      <c r="AL1976" s="83">
        <v>0</v>
      </c>
      <c r="AM1976" s="83">
        <v>0</v>
      </c>
      <c r="AN1976" s="83">
        <v>26971320.383618701</v>
      </c>
      <c r="AO1976" s="83">
        <v>8.6640991557491702</v>
      </c>
      <c r="AP1976" s="83">
        <v>321.23377841788499</v>
      </c>
    </row>
    <row r="1977" spans="1:42" x14ac:dyDescent="0.2">
      <c r="A1977" s="83" t="s">
        <v>467</v>
      </c>
      <c r="B1977" s="83">
        <v>2034</v>
      </c>
      <c r="C1977" s="83" t="s">
        <v>358</v>
      </c>
      <c r="D1977" s="83" t="s">
        <v>297</v>
      </c>
      <c r="E1977" s="83">
        <v>0</v>
      </c>
      <c r="F1977" s="83">
        <v>0</v>
      </c>
      <c r="G1977" s="83">
        <v>0</v>
      </c>
      <c r="H1977" s="83">
        <v>292</v>
      </c>
      <c r="I1977" s="83">
        <v>1406.842054316</v>
      </c>
      <c r="J1977" s="83">
        <v>0</v>
      </c>
      <c r="K1977" s="83">
        <v>149.9</v>
      </c>
      <c r="L1977" s="83">
        <v>4707.8703618731897</v>
      </c>
      <c r="M1977" s="83">
        <v>405.826363636363</v>
      </c>
      <c r="N1977" s="83">
        <v>0</v>
      </c>
      <c r="O1977" s="83">
        <v>0</v>
      </c>
      <c r="P1977" s="83">
        <v>228.820946326578</v>
      </c>
      <c r="Q1977" s="83">
        <v>0</v>
      </c>
      <c r="R1977" s="83">
        <v>0</v>
      </c>
      <c r="S1977" s="83">
        <v>0</v>
      </c>
      <c r="T1977" s="83">
        <v>141</v>
      </c>
      <c r="U1977" s="83">
        <v>1943</v>
      </c>
      <c r="V1977" s="83">
        <v>216050.706399538</v>
      </c>
      <c r="W1977" s="83">
        <v>15561.413759999999</v>
      </c>
      <c r="X1977" s="83">
        <v>0</v>
      </c>
      <c r="Y1977" s="83">
        <v>0</v>
      </c>
      <c r="Z1977" s="83">
        <v>0</v>
      </c>
      <c r="AA1977" s="83">
        <v>597369.15840222</v>
      </c>
      <c r="AB1977" s="83">
        <v>24168296.797139801</v>
      </c>
      <c r="AC1977" s="83">
        <v>25579.200000000001</v>
      </c>
      <c r="AD1977" s="83">
        <v>0</v>
      </c>
      <c r="AE1977" s="83">
        <v>220775.07432000001</v>
      </c>
      <c r="AF1977" s="83">
        <v>0</v>
      </c>
      <c r="AG1977" s="83">
        <v>0</v>
      </c>
      <c r="AH1977" s="83">
        <v>0</v>
      </c>
      <c r="AI1977" s="83">
        <v>3226297.4251806801</v>
      </c>
      <c r="AJ1977" s="83">
        <v>0</v>
      </c>
      <c r="AK1977" s="83">
        <v>0</v>
      </c>
      <c r="AL1977" s="83">
        <v>0</v>
      </c>
      <c r="AM1977" s="83">
        <v>0</v>
      </c>
      <c r="AN1977" s="83">
        <v>28469929.7752022</v>
      </c>
      <c r="AO1977" s="83">
        <v>9.11007233400926</v>
      </c>
      <c r="AP1977" s="83">
        <v>319.98928012615801</v>
      </c>
    </row>
    <row r="1978" spans="1:42" x14ac:dyDescent="0.2">
      <c r="A1978" s="83" t="s">
        <v>467</v>
      </c>
      <c r="B1978" s="83">
        <v>2036</v>
      </c>
      <c r="C1978" s="83" t="s">
        <v>358</v>
      </c>
      <c r="D1978" s="83" t="s">
        <v>297</v>
      </c>
      <c r="E1978" s="83">
        <v>0</v>
      </c>
      <c r="F1978" s="83">
        <v>0</v>
      </c>
      <c r="G1978" s="83">
        <v>0</v>
      </c>
      <c r="H1978" s="83">
        <v>292</v>
      </c>
      <c r="I1978" s="83">
        <v>1406.842054316</v>
      </c>
      <c r="J1978" s="83">
        <v>0</v>
      </c>
      <c r="K1978" s="83">
        <v>149.9</v>
      </c>
      <c r="L1978" s="83">
        <v>4824.7441016010198</v>
      </c>
      <c r="M1978" s="83">
        <v>507.49727272727301</v>
      </c>
      <c r="N1978" s="83">
        <v>0</v>
      </c>
      <c r="O1978" s="83">
        <v>0</v>
      </c>
      <c r="P1978" s="83">
        <v>228.820946326578</v>
      </c>
      <c r="Q1978" s="83">
        <v>0</v>
      </c>
      <c r="R1978" s="83">
        <v>0</v>
      </c>
      <c r="S1978" s="83">
        <v>0</v>
      </c>
      <c r="T1978" s="83">
        <v>141</v>
      </c>
      <c r="U1978" s="83">
        <v>1943</v>
      </c>
      <c r="V1978" s="83">
        <v>114984.160206999</v>
      </c>
      <c r="W1978" s="83">
        <v>15561.413759999999</v>
      </c>
      <c r="X1978" s="83">
        <v>0</v>
      </c>
      <c r="Y1978" s="83">
        <v>0</v>
      </c>
      <c r="Z1978" s="83">
        <v>0</v>
      </c>
      <c r="AA1978" s="83">
        <v>747026.92053826002</v>
      </c>
      <c r="AB1978" s="83">
        <v>24990948.524475999</v>
      </c>
      <c r="AC1978" s="83">
        <v>25579.200000000001</v>
      </c>
      <c r="AD1978" s="83">
        <v>0</v>
      </c>
      <c r="AE1978" s="83">
        <v>220775.07432000001</v>
      </c>
      <c r="AF1978" s="83">
        <v>0</v>
      </c>
      <c r="AG1978" s="83">
        <v>0</v>
      </c>
      <c r="AH1978" s="83">
        <v>0</v>
      </c>
      <c r="AI1978" s="83">
        <v>3181114.0307785398</v>
      </c>
      <c r="AJ1978" s="83">
        <v>0</v>
      </c>
      <c r="AK1978" s="83">
        <v>0</v>
      </c>
      <c r="AL1978" s="83">
        <v>0</v>
      </c>
      <c r="AM1978" s="83">
        <v>0</v>
      </c>
      <c r="AN1978" s="83">
        <v>29295989.3240798</v>
      </c>
      <c r="AO1978" s="83">
        <v>9.4015365983476595</v>
      </c>
      <c r="AP1978" s="83">
        <v>320.91548417585102</v>
      </c>
    </row>
    <row r="1979" spans="1:42" x14ac:dyDescent="0.2">
      <c r="A1979" s="83" t="s">
        <v>467</v>
      </c>
      <c r="B1979" s="83">
        <v>2038</v>
      </c>
      <c r="C1979" s="83" t="s">
        <v>358</v>
      </c>
      <c r="D1979" s="83" t="s">
        <v>297</v>
      </c>
      <c r="E1979" s="83">
        <v>0</v>
      </c>
      <c r="F1979" s="83">
        <v>0</v>
      </c>
      <c r="G1979" s="83">
        <v>0</v>
      </c>
      <c r="H1979" s="83">
        <v>292</v>
      </c>
      <c r="I1979" s="83">
        <v>1406.842054316</v>
      </c>
      <c r="J1979" s="83">
        <v>0</v>
      </c>
      <c r="K1979" s="83">
        <v>149.9</v>
      </c>
      <c r="L1979" s="83">
        <v>4903.9764356236301</v>
      </c>
      <c r="M1979" s="83">
        <v>594.62909090909102</v>
      </c>
      <c r="N1979" s="83">
        <v>0</v>
      </c>
      <c r="O1979" s="83">
        <v>0</v>
      </c>
      <c r="P1979" s="83">
        <v>229.163676090699</v>
      </c>
      <c r="Q1979" s="83">
        <v>0</v>
      </c>
      <c r="R1979" s="83">
        <v>0</v>
      </c>
      <c r="S1979" s="83">
        <v>0</v>
      </c>
      <c r="T1979" s="83">
        <v>141</v>
      </c>
      <c r="U1979" s="83">
        <v>1943</v>
      </c>
      <c r="V1979" s="83">
        <v>160739.34025012501</v>
      </c>
      <c r="W1979" s="83">
        <v>15561.413759999999</v>
      </c>
      <c r="X1979" s="83">
        <v>0</v>
      </c>
      <c r="Y1979" s="83">
        <v>0</v>
      </c>
      <c r="Z1979" s="83">
        <v>0</v>
      </c>
      <c r="AA1979" s="83">
        <v>875283.40055336</v>
      </c>
      <c r="AB1979" s="83">
        <v>24656378.6148219</v>
      </c>
      <c r="AC1979" s="83">
        <v>25579.200000000001</v>
      </c>
      <c r="AD1979" s="83">
        <v>0</v>
      </c>
      <c r="AE1979" s="83">
        <v>220775.07432000001</v>
      </c>
      <c r="AF1979" s="83">
        <v>0</v>
      </c>
      <c r="AG1979" s="83">
        <v>0</v>
      </c>
      <c r="AH1979" s="83">
        <v>0</v>
      </c>
      <c r="AI1979" s="83">
        <v>3137024.9393950701</v>
      </c>
      <c r="AJ1979" s="83">
        <v>0</v>
      </c>
      <c r="AK1979" s="83">
        <v>0</v>
      </c>
      <c r="AL1979" s="83">
        <v>0</v>
      </c>
      <c r="AM1979" s="83">
        <v>0</v>
      </c>
      <c r="AN1979" s="83">
        <v>29091341.9831005</v>
      </c>
      <c r="AO1979" s="83">
        <v>9.2288901663249607</v>
      </c>
      <c r="AP1979" s="83">
        <v>317.23837874808601</v>
      </c>
    </row>
    <row r="1980" spans="1:42" x14ac:dyDescent="0.2">
      <c r="A1980" s="83" t="s">
        <v>467</v>
      </c>
      <c r="B1980" s="83">
        <v>2040</v>
      </c>
      <c r="C1980" s="83" t="s">
        <v>358</v>
      </c>
      <c r="D1980" s="83" t="s">
        <v>297</v>
      </c>
      <c r="E1980" s="83">
        <v>0</v>
      </c>
      <c r="F1980" s="83">
        <v>0</v>
      </c>
      <c r="G1980" s="83">
        <v>0</v>
      </c>
      <c r="H1980" s="83">
        <v>292</v>
      </c>
      <c r="I1980" s="83">
        <v>1406.842054316</v>
      </c>
      <c r="J1980" s="83">
        <v>0</v>
      </c>
      <c r="K1980" s="83">
        <v>149.9</v>
      </c>
      <c r="L1980" s="83">
        <v>5000.2126909380704</v>
      </c>
      <c r="M1980" s="83">
        <v>665.45545454545402</v>
      </c>
      <c r="N1980" s="83">
        <v>0</v>
      </c>
      <c r="O1980" s="83">
        <v>0</v>
      </c>
      <c r="P1980" s="83">
        <v>230.49008252250701</v>
      </c>
      <c r="Q1980" s="83">
        <v>0</v>
      </c>
      <c r="R1980" s="83">
        <v>0</v>
      </c>
      <c r="S1980" s="83">
        <v>0</v>
      </c>
      <c r="T1980" s="83">
        <v>141</v>
      </c>
      <c r="U1980" s="83">
        <v>1943</v>
      </c>
      <c r="V1980" s="83">
        <v>72972.315785121798</v>
      </c>
      <c r="W1980" s="83">
        <v>15561.413759999999</v>
      </c>
      <c r="X1980" s="83">
        <v>0</v>
      </c>
      <c r="Y1980" s="83">
        <v>0</v>
      </c>
      <c r="Z1980" s="83">
        <v>0</v>
      </c>
      <c r="AA1980" s="83">
        <v>979538.54272558005</v>
      </c>
      <c r="AB1980" s="83">
        <v>24791103.229079701</v>
      </c>
      <c r="AC1980" s="83">
        <v>25579.200000000001</v>
      </c>
      <c r="AD1980" s="83">
        <v>0</v>
      </c>
      <c r="AE1980" s="83">
        <v>220775.07432000001</v>
      </c>
      <c r="AF1980" s="83">
        <v>0</v>
      </c>
      <c r="AG1980" s="83">
        <v>0</v>
      </c>
      <c r="AH1980" s="83">
        <v>0</v>
      </c>
      <c r="AI1980" s="83">
        <v>3093205.9885465</v>
      </c>
      <c r="AJ1980" s="83">
        <v>0</v>
      </c>
      <c r="AK1980" s="83">
        <v>0</v>
      </c>
      <c r="AL1980" s="83">
        <v>0</v>
      </c>
      <c r="AM1980" s="83">
        <v>0</v>
      </c>
      <c r="AN1980" s="83">
        <v>29198735.7642169</v>
      </c>
      <c r="AO1980" s="83">
        <v>9.2438951166391305</v>
      </c>
      <c r="AP1980" s="83">
        <v>316.58545737338102</v>
      </c>
    </row>
    <row r="1981" spans="1:42" x14ac:dyDescent="0.2">
      <c r="A1981" s="83" t="s">
        <v>467</v>
      </c>
      <c r="B1981" s="83">
        <v>2042</v>
      </c>
      <c r="C1981" s="83" t="s">
        <v>358</v>
      </c>
      <c r="D1981" s="83" t="s">
        <v>297</v>
      </c>
      <c r="E1981" s="83">
        <v>0</v>
      </c>
      <c r="F1981" s="83">
        <v>0</v>
      </c>
      <c r="G1981" s="83">
        <v>0</v>
      </c>
      <c r="H1981" s="83">
        <v>292</v>
      </c>
      <c r="I1981" s="83">
        <v>1406.842054316</v>
      </c>
      <c r="J1981" s="83">
        <v>0</v>
      </c>
      <c r="K1981" s="83">
        <v>149.9</v>
      </c>
      <c r="L1981" s="83">
        <v>5392.9383991403702</v>
      </c>
      <c r="M1981" s="83">
        <v>725.91272727272701</v>
      </c>
      <c r="N1981" s="83">
        <v>0</v>
      </c>
      <c r="O1981" s="83">
        <v>0</v>
      </c>
      <c r="P1981" s="83">
        <v>214.687164622365</v>
      </c>
      <c r="Q1981" s="83">
        <v>0</v>
      </c>
      <c r="R1981" s="83">
        <v>0</v>
      </c>
      <c r="S1981" s="83">
        <v>0</v>
      </c>
      <c r="T1981" s="83">
        <v>141</v>
      </c>
      <c r="U1981" s="83">
        <v>1943</v>
      </c>
      <c r="V1981" s="83">
        <v>45241.346144531599</v>
      </c>
      <c r="W1981" s="83">
        <v>15561.413759999999</v>
      </c>
      <c r="X1981" s="83">
        <v>0</v>
      </c>
      <c r="Y1981" s="83">
        <v>0</v>
      </c>
      <c r="Z1981" s="83">
        <v>0</v>
      </c>
      <c r="AA1981" s="83">
        <v>1068530.56829232</v>
      </c>
      <c r="AB1981" s="83">
        <v>25922164.909113999</v>
      </c>
      <c r="AC1981" s="83">
        <v>25579.200000000001</v>
      </c>
      <c r="AD1981" s="83">
        <v>0</v>
      </c>
      <c r="AE1981" s="83">
        <v>220775.07432000001</v>
      </c>
      <c r="AF1981" s="83">
        <v>0</v>
      </c>
      <c r="AG1981" s="83">
        <v>0</v>
      </c>
      <c r="AH1981" s="83">
        <v>0</v>
      </c>
      <c r="AI1981" s="83">
        <v>3050080.7133537498</v>
      </c>
      <c r="AJ1981" s="83">
        <v>0</v>
      </c>
      <c r="AK1981" s="83">
        <v>0</v>
      </c>
      <c r="AL1981" s="83">
        <v>0</v>
      </c>
      <c r="AM1981" s="83">
        <v>0</v>
      </c>
      <c r="AN1981" s="83">
        <v>30347933.224984601</v>
      </c>
      <c r="AO1981" s="83">
        <v>9.5515143769108004</v>
      </c>
      <c r="AP1981" s="83">
        <v>314.73360331000401</v>
      </c>
    </row>
    <row r="1982" spans="1:42" x14ac:dyDescent="0.2">
      <c r="A1982" s="83" t="s">
        <v>467</v>
      </c>
      <c r="B1982" s="83">
        <v>2044</v>
      </c>
      <c r="C1982" s="83" t="s">
        <v>358</v>
      </c>
      <c r="D1982" s="83" t="s">
        <v>297</v>
      </c>
      <c r="E1982" s="83">
        <v>0</v>
      </c>
      <c r="F1982" s="83">
        <v>0</v>
      </c>
      <c r="G1982" s="83">
        <v>0</v>
      </c>
      <c r="H1982" s="83">
        <v>292</v>
      </c>
      <c r="I1982" s="83">
        <v>1612.86609799451</v>
      </c>
      <c r="J1982" s="83">
        <v>0</v>
      </c>
      <c r="K1982" s="83">
        <v>149.9</v>
      </c>
      <c r="L1982" s="83">
        <v>5502.5132171151199</v>
      </c>
      <c r="M1982" s="83">
        <v>785.66454545454496</v>
      </c>
      <c r="N1982" s="83">
        <v>0</v>
      </c>
      <c r="O1982" s="83">
        <v>0</v>
      </c>
      <c r="P1982" s="83">
        <v>271.50044588045</v>
      </c>
      <c r="Q1982" s="83">
        <v>0</v>
      </c>
      <c r="R1982" s="83">
        <v>0</v>
      </c>
      <c r="S1982" s="83">
        <v>0</v>
      </c>
      <c r="T1982" s="83">
        <v>141</v>
      </c>
      <c r="U1982" s="83">
        <v>1943</v>
      </c>
      <c r="V1982" s="83">
        <v>154260.55410360399</v>
      </c>
      <c r="W1982" s="83">
        <v>15561.413759999999</v>
      </c>
      <c r="X1982" s="83">
        <v>0</v>
      </c>
      <c r="Y1982" s="83">
        <v>0</v>
      </c>
      <c r="Z1982" s="83">
        <v>0</v>
      </c>
      <c r="AA1982" s="83">
        <v>1156484.1773689799</v>
      </c>
      <c r="AB1982" s="83">
        <v>25950064.253763702</v>
      </c>
      <c r="AC1982" s="83">
        <v>25579.200000000001</v>
      </c>
      <c r="AD1982" s="83">
        <v>0</v>
      </c>
      <c r="AE1982" s="83">
        <v>220775.07432000001</v>
      </c>
      <c r="AF1982" s="83">
        <v>0</v>
      </c>
      <c r="AG1982" s="83">
        <v>0</v>
      </c>
      <c r="AH1982" s="83">
        <v>0</v>
      </c>
      <c r="AI1982" s="83">
        <v>3480632.8055724399</v>
      </c>
      <c r="AJ1982" s="83">
        <v>0</v>
      </c>
      <c r="AK1982" s="83">
        <v>0</v>
      </c>
      <c r="AL1982" s="83">
        <v>0</v>
      </c>
      <c r="AM1982" s="83">
        <v>0</v>
      </c>
      <c r="AN1982" s="83">
        <v>31003357.478888799</v>
      </c>
      <c r="AO1982" s="83">
        <v>9.5295706918326299</v>
      </c>
      <c r="AP1982" s="83">
        <v>307.37221600343202</v>
      </c>
    </row>
    <row r="1983" spans="1:42" x14ac:dyDescent="0.2">
      <c r="A1983" s="83" t="s">
        <v>467</v>
      </c>
      <c r="B1983" s="83">
        <v>2046</v>
      </c>
      <c r="C1983" s="83" t="s">
        <v>358</v>
      </c>
      <c r="D1983" s="83" t="s">
        <v>297</v>
      </c>
      <c r="E1983" s="83">
        <v>0</v>
      </c>
      <c r="F1983" s="83">
        <v>0</v>
      </c>
      <c r="G1983" s="83">
        <v>0</v>
      </c>
      <c r="H1983" s="83">
        <v>292</v>
      </c>
      <c r="I1983" s="83">
        <v>5698.3241565145199</v>
      </c>
      <c r="J1983" s="83">
        <v>0</v>
      </c>
      <c r="K1983" s="83">
        <v>149.9</v>
      </c>
      <c r="L1983" s="83">
        <v>5502.5132171151199</v>
      </c>
      <c r="M1983" s="83">
        <v>843.13181818181795</v>
      </c>
      <c r="N1983" s="83">
        <v>0</v>
      </c>
      <c r="O1983" s="83">
        <v>0</v>
      </c>
      <c r="P1983" s="83">
        <v>1216.2285518174799</v>
      </c>
      <c r="Q1983" s="83">
        <v>0</v>
      </c>
      <c r="R1983" s="83">
        <v>0</v>
      </c>
      <c r="S1983" s="83">
        <v>0</v>
      </c>
      <c r="T1983" s="83">
        <v>141</v>
      </c>
      <c r="U1983" s="83">
        <v>1197</v>
      </c>
      <c r="V1983" s="83">
        <v>1795969.83156389</v>
      </c>
      <c r="W1983" s="83">
        <v>15561.413759999999</v>
      </c>
      <c r="X1983" s="83">
        <v>0</v>
      </c>
      <c r="Y1983" s="83">
        <v>0</v>
      </c>
      <c r="Z1983" s="83">
        <v>0</v>
      </c>
      <c r="AA1983" s="83">
        <v>1241074.9763431</v>
      </c>
      <c r="AB1983" s="83">
        <v>18973384.8481321</v>
      </c>
      <c r="AC1983" s="83">
        <v>25579.200000000001</v>
      </c>
      <c r="AD1983" s="83">
        <v>0</v>
      </c>
      <c r="AE1983" s="83">
        <v>220775.074319999</v>
      </c>
      <c r="AF1983" s="83">
        <v>0</v>
      </c>
      <c r="AG1983" s="83">
        <v>0</v>
      </c>
      <c r="AH1983" s="83">
        <v>0</v>
      </c>
      <c r="AI1983" s="83">
        <v>12907452.888343601</v>
      </c>
      <c r="AJ1983" s="83">
        <v>0</v>
      </c>
      <c r="AK1983" s="83">
        <v>0</v>
      </c>
      <c r="AL1983" s="83">
        <v>0</v>
      </c>
      <c r="AM1983" s="83">
        <v>0</v>
      </c>
      <c r="AN1983" s="83">
        <v>35179798.232462801</v>
      </c>
      <c r="AO1983" s="83">
        <v>6.8892124438361497</v>
      </c>
      <c r="AP1983" s="83">
        <v>195.828651384333</v>
      </c>
    </row>
    <row r="1984" spans="1:42" x14ac:dyDescent="0.2">
      <c r="A1984" s="83" t="s">
        <v>467</v>
      </c>
      <c r="B1984" s="83">
        <v>2048</v>
      </c>
      <c r="C1984" s="83" t="s">
        <v>358</v>
      </c>
      <c r="D1984" s="83" t="s">
        <v>297</v>
      </c>
      <c r="E1984" s="83">
        <v>0</v>
      </c>
      <c r="F1984" s="83">
        <v>0</v>
      </c>
      <c r="G1984" s="83">
        <v>0</v>
      </c>
      <c r="H1984" s="83">
        <v>292</v>
      </c>
      <c r="I1984" s="83">
        <v>5698.3241565145199</v>
      </c>
      <c r="J1984" s="83">
        <v>0</v>
      </c>
      <c r="K1984" s="83">
        <v>149.9</v>
      </c>
      <c r="L1984" s="83">
        <v>5502.5132171151199</v>
      </c>
      <c r="M1984" s="83">
        <v>902.49727272727296</v>
      </c>
      <c r="N1984" s="83">
        <v>0</v>
      </c>
      <c r="O1984" s="83">
        <v>0</v>
      </c>
      <c r="P1984" s="83">
        <v>1223.32557805439</v>
      </c>
      <c r="Q1984" s="83">
        <v>0</v>
      </c>
      <c r="R1984" s="83">
        <v>0</v>
      </c>
      <c r="S1984" s="83">
        <v>0</v>
      </c>
      <c r="T1984" s="83">
        <v>141</v>
      </c>
      <c r="U1984" s="83">
        <v>448</v>
      </c>
      <c r="V1984" s="83">
        <v>274123.69935346802</v>
      </c>
      <c r="W1984" s="83">
        <v>15561.413759999999</v>
      </c>
      <c r="X1984" s="83">
        <v>0</v>
      </c>
      <c r="Y1984" s="83">
        <v>0</v>
      </c>
      <c r="Z1984" s="83">
        <v>0</v>
      </c>
      <c r="AA1984" s="83">
        <v>1328459.86504826</v>
      </c>
      <c r="AB1984" s="83">
        <v>16676069.945503101</v>
      </c>
      <c r="AC1984" s="83">
        <v>25579.200000000001</v>
      </c>
      <c r="AD1984" s="83">
        <v>0</v>
      </c>
      <c r="AE1984" s="83">
        <v>220775.07432000001</v>
      </c>
      <c r="AF1984" s="83">
        <v>0</v>
      </c>
      <c r="AG1984" s="83">
        <v>0</v>
      </c>
      <c r="AH1984" s="83">
        <v>0</v>
      </c>
      <c r="AI1984" s="83">
        <v>12922845.650354</v>
      </c>
      <c r="AJ1984" s="83">
        <v>0</v>
      </c>
      <c r="AK1984" s="83">
        <v>0</v>
      </c>
      <c r="AL1984" s="83">
        <v>0</v>
      </c>
      <c r="AM1984" s="83">
        <v>0</v>
      </c>
      <c r="AN1984" s="83">
        <v>31463414.848338801</v>
      </c>
      <c r="AO1984" s="83">
        <v>6.0971944686342097</v>
      </c>
      <c r="AP1984" s="83">
        <v>193.786799621851</v>
      </c>
    </row>
    <row r="1985" spans="1:42" x14ac:dyDescent="0.2">
      <c r="A1985" s="83" t="s">
        <v>467</v>
      </c>
      <c r="B1985" s="83">
        <v>2050</v>
      </c>
      <c r="C1985" s="83" t="s">
        <v>358</v>
      </c>
      <c r="D1985" s="83" t="s">
        <v>297</v>
      </c>
      <c r="E1985" s="83">
        <v>0</v>
      </c>
      <c r="F1985" s="83">
        <v>0</v>
      </c>
      <c r="G1985" s="83">
        <v>0</v>
      </c>
      <c r="H1985" s="83">
        <v>292</v>
      </c>
      <c r="I1985" s="83">
        <v>5698.3241565145199</v>
      </c>
      <c r="J1985" s="83">
        <v>0</v>
      </c>
      <c r="K1985" s="83">
        <v>149.9</v>
      </c>
      <c r="L1985" s="83">
        <v>5502.5132171151199</v>
      </c>
      <c r="M1985" s="83">
        <v>975.59090909090901</v>
      </c>
      <c r="N1985" s="83">
        <v>0</v>
      </c>
      <c r="O1985" s="83">
        <v>0</v>
      </c>
      <c r="P1985" s="83">
        <v>1230.7991847133001</v>
      </c>
      <c r="Q1985" s="83">
        <v>0</v>
      </c>
      <c r="R1985" s="83">
        <v>0</v>
      </c>
      <c r="S1985" s="83">
        <v>0</v>
      </c>
      <c r="T1985" s="83">
        <v>141</v>
      </c>
      <c r="U1985" s="83">
        <v>448</v>
      </c>
      <c r="V1985" s="83">
        <v>185673.625706533</v>
      </c>
      <c r="W1985" s="83">
        <v>15561.413759999999</v>
      </c>
      <c r="X1985" s="83">
        <v>0</v>
      </c>
      <c r="Y1985" s="83">
        <v>0</v>
      </c>
      <c r="Z1985" s="83">
        <v>0</v>
      </c>
      <c r="AA1985" s="83">
        <v>1436052.3921769999</v>
      </c>
      <c r="AB1985" s="83">
        <v>16261610.556304799</v>
      </c>
      <c r="AC1985" s="83">
        <v>25579.200000000001</v>
      </c>
      <c r="AD1985" s="83">
        <v>0</v>
      </c>
      <c r="AE1985" s="83">
        <v>220775.07432000001</v>
      </c>
      <c r="AF1985" s="83">
        <v>0</v>
      </c>
      <c r="AG1985" s="83">
        <v>0</v>
      </c>
      <c r="AH1985" s="83">
        <v>0</v>
      </c>
      <c r="AI1985" s="83">
        <v>12743075.458226001</v>
      </c>
      <c r="AJ1985" s="83">
        <v>0</v>
      </c>
      <c r="AK1985" s="83">
        <v>0</v>
      </c>
      <c r="AL1985" s="83">
        <v>0</v>
      </c>
      <c r="AM1985" s="83">
        <v>0</v>
      </c>
      <c r="AN1985" s="83">
        <v>30888327.720494401</v>
      </c>
      <c r="AO1985" s="83">
        <v>5.9189403850292797</v>
      </c>
      <c r="AP1985" s="83">
        <v>191.623853469479</v>
      </c>
    </row>
    <row r="1986" spans="1:42" x14ac:dyDescent="0.2">
      <c r="A1986" s="83" t="s">
        <v>468</v>
      </c>
      <c r="B1986" s="83">
        <v>2020</v>
      </c>
      <c r="C1986" s="83" t="s">
        <v>366</v>
      </c>
      <c r="D1986" s="83" t="s">
        <v>297</v>
      </c>
      <c r="E1986" s="83">
        <v>0</v>
      </c>
      <c r="F1986" s="83">
        <v>0</v>
      </c>
      <c r="G1986" s="83">
        <v>0</v>
      </c>
      <c r="H1986" s="83">
        <v>11.2</v>
      </c>
      <c r="I1986" s="83">
        <v>2.8</v>
      </c>
      <c r="J1986" s="83">
        <v>400</v>
      </c>
      <c r="K1986" s="83">
        <v>0</v>
      </c>
      <c r="L1986" s="83">
        <v>0</v>
      </c>
      <c r="M1986" s="83">
        <v>5.7927272727272703</v>
      </c>
      <c r="N1986" s="83">
        <v>0</v>
      </c>
      <c r="O1986" s="83">
        <v>0</v>
      </c>
      <c r="P1986" s="83">
        <v>0</v>
      </c>
      <c r="Q1986" s="83">
        <v>0</v>
      </c>
      <c r="R1986" s="83">
        <v>31</v>
      </c>
      <c r="S1986" s="83">
        <v>0</v>
      </c>
      <c r="T1986" s="83">
        <v>27</v>
      </c>
      <c r="U1986" s="83">
        <v>46.4</v>
      </c>
      <c r="V1986" s="83">
        <v>0</v>
      </c>
      <c r="W1986" s="83">
        <v>0</v>
      </c>
      <c r="X1986" s="83">
        <v>0</v>
      </c>
      <c r="Y1986" s="83">
        <v>0</v>
      </c>
      <c r="Z1986" s="83">
        <v>0</v>
      </c>
      <c r="AA1986" s="83">
        <v>8293.6720292400005</v>
      </c>
      <c r="AB1986" s="83">
        <v>0</v>
      </c>
      <c r="AC1986" s="83">
        <v>981.12</v>
      </c>
      <c r="AD1986" s="83">
        <v>0</v>
      </c>
      <c r="AE1986" s="83">
        <v>40145.822639999999</v>
      </c>
      <c r="AF1986" s="83">
        <v>0</v>
      </c>
      <c r="AG1986" s="83">
        <v>0</v>
      </c>
      <c r="AH1986" s="83">
        <v>99046.329830399904</v>
      </c>
      <c r="AI1986" s="83">
        <v>6140.9225567835501</v>
      </c>
      <c r="AJ1986" s="83">
        <v>0</v>
      </c>
      <c r="AK1986" s="83">
        <v>1122062.70315901</v>
      </c>
      <c r="AL1986" s="83">
        <v>0</v>
      </c>
      <c r="AM1986" s="83">
        <v>0</v>
      </c>
      <c r="AN1986" s="83">
        <v>1276670.5702154301</v>
      </c>
      <c r="AO1986" s="83">
        <v>7.2210519599999999E-4</v>
      </c>
      <c r="AP1986" s="83">
        <v>0.56561591756450302</v>
      </c>
    </row>
    <row r="1987" spans="1:42" x14ac:dyDescent="0.2">
      <c r="A1987" s="83" t="s">
        <v>468</v>
      </c>
      <c r="B1987" s="83">
        <v>2022</v>
      </c>
      <c r="C1987" s="83" t="s">
        <v>366</v>
      </c>
      <c r="D1987" s="83" t="s">
        <v>297</v>
      </c>
      <c r="E1987" s="83">
        <v>0</v>
      </c>
      <c r="F1987" s="83">
        <v>0</v>
      </c>
      <c r="G1987" s="83">
        <v>0</v>
      </c>
      <c r="H1987" s="83">
        <v>9.3000000000000007</v>
      </c>
      <c r="I1987" s="83">
        <v>2.8</v>
      </c>
      <c r="J1987" s="83">
        <v>400</v>
      </c>
      <c r="K1987" s="83">
        <v>0</v>
      </c>
      <c r="L1987" s="83">
        <v>0</v>
      </c>
      <c r="M1987" s="83">
        <v>5.9245454545454503</v>
      </c>
      <c r="N1987" s="83">
        <v>0</v>
      </c>
      <c r="O1987" s="83">
        <v>0</v>
      </c>
      <c r="P1987" s="83">
        <v>0</v>
      </c>
      <c r="Q1987" s="83">
        <v>0</v>
      </c>
      <c r="R1987" s="83">
        <v>31</v>
      </c>
      <c r="S1987" s="83">
        <v>0</v>
      </c>
      <c r="T1987" s="83">
        <v>27</v>
      </c>
      <c r="U1987" s="83">
        <v>46.4</v>
      </c>
      <c r="V1987" s="83">
        <v>0</v>
      </c>
      <c r="W1987" s="83">
        <v>0</v>
      </c>
      <c r="X1987" s="83">
        <v>0</v>
      </c>
      <c r="Y1987" s="83">
        <v>0</v>
      </c>
      <c r="Z1987" s="83">
        <v>0</v>
      </c>
      <c r="AA1987" s="83">
        <v>8482.4012263900004</v>
      </c>
      <c r="AB1987" s="83">
        <v>0</v>
      </c>
      <c r="AC1987" s="83">
        <v>814.68</v>
      </c>
      <c r="AD1987" s="83">
        <v>0</v>
      </c>
      <c r="AE1987" s="83">
        <v>40145.822639999999</v>
      </c>
      <c r="AF1987" s="83">
        <v>0</v>
      </c>
      <c r="AG1987" s="83">
        <v>0</v>
      </c>
      <c r="AH1987" s="83">
        <v>10951.68</v>
      </c>
      <c r="AI1987" s="83">
        <v>6055.0266946296397</v>
      </c>
      <c r="AJ1987" s="83">
        <v>0</v>
      </c>
      <c r="AK1987" s="83">
        <v>1346865.0131112</v>
      </c>
      <c r="AL1987" s="83">
        <v>0</v>
      </c>
      <c r="AM1987" s="83">
        <v>0</v>
      </c>
      <c r="AN1987" s="83">
        <v>1413314.6236722099</v>
      </c>
      <c r="AO1987" s="83">
        <v>5.9523674400000003E-4</v>
      </c>
      <c r="AP1987" s="83">
        <v>0.42116364893571501</v>
      </c>
    </row>
    <row r="1988" spans="1:42" x14ac:dyDescent="0.2">
      <c r="A1988" s="83" t="s">
        <v>468</v>
      </c>
      <c r="B1988" s="83">
        <v>2024</v>
      </c>
      <c r="C1988" s="83" t="s">
        <v>366</v>
      </c>
      <c r="D1988" s="83" t="s">
        <v>297</v>
      </c>
      <c r="E1988" s="83">
        <v>0</v>
      </c>
      <c r="F1988" s="83">
        <v>0</v>
      </c>
      <c r="G1988" s="83">
        <v>0</v>
      </c>
      <c r="H1988" s="83">
        <v>9.3000000000000007</v>
      </c>
      <c r="I1988" s="83">
        <v>2.8</v>
      </c>
      <c r="J1988" s="83">
        <v>400</v>
      </c>
      <c r="K1988" s="83">
        <v>0</v>
      </c>
      <c r="L1988" s="83">
        <v>0</v>
      </c>
      <c r="M1988" s="83">
        <v>6.1818181818181799</v>
      </c>
      <c r="N1988" s="83">
        <v>0</v>
      </c>
      <c r="O1988" s="83">
        <v>0</v>
      </c>
      <c r="P1988" s="83">
        <v>0</v>
      </c>
      <c r="Q1988" s="83">
        <v>0</v>
      </c>
      <c r="R1988" s="83">
        <v>31</v>
      </c>
      <c r="S1988" s="83">
        <v>0</v>
      </c>
      <c r="T1988" s="83">
        <v>27</v>
      </c>
      <c r="U1988" s="83">
        <v>46.4</v>
      </c>
      <c r="V1988" s="83">
        <v>0</v>
      </c>
      <c r="W1988" s="83">
        <v>0</v>
      </c>
      <c r="X1988" s="83">
        <v>0</v>
      </c>
      <c r="Y1988" s="83">
        <v>0</v>
      </c>
      <c r="Z1988" s="83">
        <v>0</v>
      </c>
      <c r="AA1988" s="83">
        <v>8850.7485560000005</v>
      </c>
      <c r="AB1988" s="83">
        <v>0</v>
      </c>
      <c r="AC1988" s="83">
        <v>814.68</v>
      </c>
      <c r="AD1988" s="83">
        <v>0</v>
      </c>
      <c r="AE1988" s="83">
        <v>40145.822639999999</v>
      </c>
      <c r="AF1988" s="83">
        <v>0</v>
      </c>
      <c r="AG1988" s="83">
        <v>0</v>
      </c>
      <c r="AH1988" s="83">
        <v>475.899343898947</v>
      </c>
      <c r="AI1988" s="83">
        <v>5971.0255941408795</v>
      </c>
      <c r="AJ1988" s="83">
        <v>0</v>
      </c>
      <c r="AK1988" s="83">
        <v>1339552.4542224</v>
      </c>
      <c r="AL1988" s="83">
        <v>0</v>
      </c>
      <c r="AM1988" s="83">
        <v>0</v>
      </c>
      <c r="AN1988" s="83">
        <v>1395810.6303564301</v>
      </c>
      <c r="AO1988" s="83">
        <v>5.9523674400000003E-4</v>
      </c>
      <c r="AP1988" s="83">
        <v>0.42644520041232098</v>
      </c>
    </row>
    <row r="1989" spans="1:42" x14ac:dyDescent="0.2">
      <c r="A1989" s="83" t="s">
        <v>468</v>
      </c>
      <c r="B1989" s="83">
        <v>2026</v>
      </c>
      <c r="C1989" s="83" t="s">
        <v>366</v>
      </c>
      <c r="D1989" s="83" t="s">
        <v>297</v>
      </c>
      <c r="E1989" s="83">
        <v>0</v>
      </c>
      <c r="F1989" s="83">
        <v>0</v>
      </c>
      <c r="G1989" s="83">
        <v>0</v>
      </c>
      <c r="H1989" s="83">
        <v>9.3000000000000007</v>
      </c>
      <c r="I1989" s="83">
        <v>2.8</v>
      </c>
      <c r="J1989" s="83">
        <v>400</v>
      </c>
      <c r="K1989" s="83">
        <v>0</v>
      </c>
      <c r="L1989" s="83">
        <v>0</v>
      </c>
      <c r="M1989" s="83">
        <v>6.7945454545454496</v>
      </c>
      <c r="N1989" s="83">
        <v>0</v>
      </c>
      <c r="O1989" s="83">
        <v>0</v>
      </c>
      <c r="P1989" s="83">
        <v>0</v>
      </c>
      <c r="Q1989" s="83">
        <v>0</v>
      </c>
      <c r="R1989" s="83">
        <v>31</v>
      </c>
      <c r="S1989" s="83">
        <v>0</v>
      </c>
      <c r="T1989" s="83">
        <v>27</v>
      </c>
      <c r="U1989" s="83">
        <v>46.4</v>
      </c>
      <c r="V1989" s="83">
        <v>0</v>
      </c>
      <c r="W1989" s="83">
        <v>0</v>
      </c>
      <c r="X1989" s="83">
        <v>0</v>
      </c>
      <c r="Y1989" s="83">
        <v>0</v>
      </c>
      <c r="Z1989" s="83">
        <v>0</v>
      </c>
      <c r="AA1989" s="83">
        <v>9728.0139275799993</v>
      </c>
      <c r="AB1989" s="83">
        <v>0</v>
      </c>
      <c r="AC1989" s="83">
        <v>814.68</v>
      </c>
      <c r="AD1989" s="83">
        <v>0</v>
      </c>
      <c r="AE1989" s="83">
        <v>40145.822639999999</v>
      </c>
      <c r="AF1989" s="83">
        <v>0</v>
      </c>
      <c r="AG1989" s="83">
        <v>0</v>
      </c>
      <c r="AH1989" s="83">
        <v>0</v>
      </c>
      <c r="AI1989" s="83">
        <v>5887.6560808738404</v>
      </c>
      <c r="AJ1989" s="83">
        <v>0</v>
      </c>
      <c r="AK1989" s="83">
        <v>1332375.3130908001</v>
      </c>
      <c r="AL1989" s="83">
        <v>0</v>
      </c>
      <c r="AM1989" s="83">
        <v>0</v>
      </c>
      <c r="AN1989" s="83">
        <v>1388951.48573925</v>
      </c>
      <c r="AO1989" s="83">
        <v>5.9523674400000003E-4</v>
      </c>
      <c r="AP1989" s="83">
        <v>0.42855114099481401</v>
      </c>
    </row>
    <row r="1990" spans="1:42" x14ac:dyDescent="0.2">
      <c r="A1990" s="83" t="s">
        <v>468</v>
      </c>
      <c r="B1990" s="83">
        <v>2028</v>
      </c>
      <c r="C1990" s="83" t="s">
        <v>366</v>
      </c>
      <c r="D1990" s="83" t="s">
        <v>297</v>
      </c>
      <c r="E1990" s="83">
        <v>0</v>
      </c>
      <c r="F1990" s="83">
        <v>0</v>
      </c>
      <c r="G1990" s="83">
        <v>0</v>
      </c>
      <c r="H1990" s="83">
        <v>9.3000000000000007</v>
      </c>
      <c r="I1990" s="83">
        <v>2.8</v>
      </c>
      <c r="J1990" s="83">
        <v>400</v>
      </c>
      <c r="K1990" s="83">
        <v>0</v>
      </c>
      <c r="L1990" s="83">
        <v>0</v>
      </c>
      <c r="M1990" s="83">
        <v>7.8881818181818097</v>
      </c>
      <c r="N1990" s="83">
        <v>0</v>
      </c>
      <c r="O1990" s="83">
        <v>0</v>
      </c>
      <c r="P1990" s="83">
        <v>0</v>
      </c>
      <c r="Q1990" s="83">
        <v>0</v>
      </c>
      <c r="R1990" s="83">
        <v>31</v>
      </c>
      <c r="S1990" s="83">
        <v>0</v>
      </c>
      <c r="T1990" s="83">
        <v>27</v>
      </c>
      <c r="U1990" s="83">
        <v>46.4</v>
      </c>
      <c r="V1990" s="83">
        <v>0</v>
      </c>
      <c r="W1990" s="83">
        <v>0</v>
      </c>
      <c r="X1990" s="83">
        <v>0</v>
      </c>
      <c r="Y1990" s="83">
        <v>0</v>
      </c>
      <c r="Z1990" s="83">
        <v>0</v>
      </c>
      <c r="AA1990" s="83">
        <v>11293.815473590001</v>
      </c>
      <c r="AB1990" s="83">
        <v>0</v>
      </c>
      <c r="AC1990" s="83">
        <v>814.68</v>
      </c>
      <c r="AD1990" s="83">
        <v>0</v>
      </c>
      <c r="AE1990" s="83">
        <v>40145.822639999999</v>
      </c>
      <c r="AF1990" s="83">
        <v>0</v>
      </c>
      <c r="AG1990" s="83">
        <v>0</v>
      </c>
      <c r="AH1990" s="83">
        <v>0</v>
      </c>
      <c r="AI1990" s="83">
        <v>5805.5497420502297</v>
      </c>
      <c r="AJ1990" s="83">
        <v>0</v>
      </c>
      <c r="AK1990" s="83">
        <v>1325198.1719591999</v>
      </c>
      <c r="AL1990" s="83">
        <v>0</v>
      </c>
      <c r="AM1990" s="83">
        <v>0</v>
      </c>
      <c r="AN1990" s="83">
        <v>1383258.0398148401</v>
      </c>
      <c r="AO1990" s="83">
        <v>5.9523674400000003E-4</v>
      </c>
      <c r="AP1990" s="83">
        <v>0.43031504380750002</v>
      </c>
    </row>
    <row r="1991" spans="1:42" x14ac:dyDescent="0.2">
      <c r="A1991" s="83" t="s">
        <v>468</v>
      </c>
      <c r="B1991" s="83">
        <v>2030</v>
      </c>
      <c r="C1991" s="83" t="s">
        <v>366</v>
      </c>
      <c r="D1991" s="83" t="s">
        <v>297</v>
      </c>
      <c r="E1991" s="83">
        <v>0</v>
      </c>
      <c r="F1991" s="83">
        <v>0</v>
      </c>
      <c r="G1991" s="83">
        <v>0</v>
      </c>
      <c r="H1991" s="83">
        <v>9.3000000000000007</v>
      </c>
      <c r="I1991" s="83">
        <v>2.8</v>
      </c>
      <c r="J1991" s="83">
        <v>400</v>
      </c>
      <c r="K1991" s="83">
        <v>0</v>
      </c>
      <c r="L1991" s="83">
        <v>0</v>
      </c>
      <c r="M1991" s="83">
        <v>10.716363636363599</v>
      </c>
      <c r="N1991" s="83">
        <v>0</v>
      </c>
      <c r="O1991" s="83">
        <v>0</v>
      </c>
      <c r="P1991" s="83">
        <v>0</v>
      </c>
      <c r="Q1991" s="83">
        <v>0</v>
      </c>
      <c r="R1991" s="83">
        <v>31</v>
      </c>
      <c r="S1991" s="83">
        <v>0</v>
      </c>
      <c r="T1991" s="83">
        <v>27</v>
      </c>
      <c r="U1991" s="83">
        <v>46.4</v>
      </c>
      <c r="V1991" s="83">
        <v>0</v>
      </c>
      <c r="W1991" s="83">
        <v>0</v>
      </c>
      <c r="X1991" s="83">
        <v>0</v>
      </c>
      <c r="Y1991" s="83">
        <v>0</v>
      </c>
      <c r="Z1991" s="83">
        <v>0</v>
      </c>
      <c r="AA1991" s="83">
        <v>15343.032937960001</v>
      </c>
      <c r="AB1991" s="83">
        <v>0</v>
      </c>
      <c r="AC1991" s="83">
        <v>814.68</v>
      </c>
      <c r="AD1991" s="83">
        <v>0</v>
      </c>
      <c r="AE1991" s="83">
        <v>40145.822639999999</v>
      </c>
      <c r="AF1991" s="83">
        <v>0</v>
      </c>
      <c r="AG1991" s="83">
        <v>0</v>
      </c>
      <c r="AH1991" s="83">
        <v>0</v>
      </c>
      <c r="AI1991" s="83">
        <v>5724.07499044836</v>
      </c>
      <c r="AJ1991" s="83">
        <v>0</v>
      </c>
      <c r="AK1991" s="83">
        <v>1318021.0308276</v>
      </c>
      <c r="AL1991" s="83">
        <v>0</v>
      </c>
      <c r="AM1991" s="83">
        <v>0</v>
      </c>
      <c r="AN1991" s="83">
        <v>1380048.6413960001</v>
      </c>
      <c r="AO1991" s="83">
        <v>5.9523674400000003E-4</v>
      </c>
      <c r="AP1991" s="83">
        <v>0.43131577115852898</v>
      </c>
    </row>
    <row r="1992" spans="1:42" x14ac:dyDescent="0.2">
      <c r="A1992" s="83" t="s">
        <v>468</v>
      </c>
      <c r="B1992" s="83">
        <v>2032</v>
      </c>
      <c r="C1992" s="83" t="s">
        <v>366</v>
      </c>
      <c r="D1992" s="83" t="s">
        <v>297</v>
      </c>
      <c r="E1992" s="83">
        <v>0</v>
      </c>
      <c r="F1992" s="83">
        <v>0</v>
      </c>
      <c r="G1992" s="83">
        <v>0</v>
      </c>
      <c r="H1992" s="83">
        <v>8.5</v>
      </c>
      <c r="I1992" s="83">
        <v>52.118627842261802</v>
      </c>
      <c r="J1992" s="83">
        <v>400</v>
      </c>
      <c r="K1992" s="83">
        <v>0</v>
      </c>
      <c r="L1992" s="83">
        <v>0</v>
      </c>
      <c r="M1992" s="83">
        <v>14.097272727272699</v>
      </c>
      <c r="N1992" s="83">
        <v>0</v>
      </c>
      <c r="O1992" s="83">
        <v>0</v>
      </c>
      <c r="P1992" s="83">
        <v>6.1698765540806502</v>
      </c>
      <c r="Q1992" s="83">
        <v>0</v>
      </c>
      <c r="R1992" s="83">
        <v>31</v>
      </c>
      <c r="S1992" s="83">
        <v>0</v>
      </c>
      <c r="T1992" s="83">
        <v>27</v>
      </c>
      <c r="U1992" s="83">
        <v>43.4</v>
      </c>
      <c r="V1992" s="83">
        <v>11309.243076733501</v>
      </c>
      <c r="W1992" s="83">
        <v>0</v>
      </c>
      <c r="X1992" s="83">
        <v>0</v>
      </c>
      <c r="Y1992" s="83">
        <v>0</v>
      </c>
      <c r="Z1992" s="83">
        <v>0</v>
      </c>
      <c r="AA1992" s="83">
        <v>20183.611449690001</v>
      </c>
      <c r="AB1992" s="83">
        <v>0</v>
      </c>
      <c r="AC1992" s="83">
        <v>744.6</v>
      </c>
      <c r="AD1992" s="83">
        <v>0</v>
      </c>
      <c r="AE1992" s="83">
        <v>40145.822639999999</v>
      </c>
      <c r="AF1992" s="83">
        <v>0</v>
      </c>
      <c r="AG1992" s="83">
        <v>0</v>
      </c>
      <c r="AH1992" s="83">
        <v>25266.788818716599</v>
      </c>
      <c r="AI1992" s="83">
        <v>122366.83249905601</v>
      </c>
      <c r="AJ1992" s="83">
        <v>0</v>
      </c>
      <c r="AK1992" s="83">
        <v>1302943.85233745</v>
      </c>
      <c r="AL1992" s="83">
        <v>0</v>
      </c>
      <c r="AM1992" s="83">
        <v>0</v>
      </c>
      <c r="AN1992" s="83">
        <v>1522960.75082164</v>
      </c>
      <c r="AO1992" s="83">
        <v>4.8830867999999903E-4</v>
      </c>
      <c r="AP1992" s="83">
        <v>0.32063116514102802</v>
      </c>
    </row>
    <row r="1993" spans="1:42" x14ac:dyDescent="0.2">
      <c r="A1993" s="83" t="s">
        <v>468</v>
      </c>
      <c r="B1993" s="83">
        <v>2034</v>
      </c>
      <c r="C1993" s="83" t="s">
        <v>366</v>
      </c>
      <c r="D1993" s="83" t="s">
        <v>297</v>
      </c>
      <c r="E1993" s="83">
        <v>0</v>
      </c>
      <c r="F1993" s="83">
        <v>0</v>
      </c>
      <c r="G1993" s="83">
        <v>0</v>
      </c>
      <c r="H1993" s="83">
        <v>8.5</v>
      </c>
      <c r="I1993" s="83">
        <v>52.118627842261802</v>
      </c>
      <c r="J1993" s="83">
        <v>400</v>
      </c>
      <c r="K1993" s="83">
        <v>0</v>
      </c>
      <c r="L1993" s="83">
        <v>0</v>
      </c>
      <c r="M1993" s="83">
        <v>18.02</v>
      </c>
      <c r="N1993" s="83">
        <v>0</v>
      </c>
      <c r="O1993" s="83">
        <v>0</v>
      </c>
      <c r="P1993" s="83">
        <v>6.1698765540806502</v>
      </c>
      <c r="Q1993" s="83">
        <v>0</v>
      </c>
      <c r="R1993" s="83">
        <v>31</v>
      </c>
      <c r="S1993" s="83">
        <v>0</v>
      </c>
      <c r="T1993" s="83">
        <v>27</v>
      </c>
      <c r="U1993" s="83">
        <v>43.4</v>
      </c>
      <c r="V1993" s="83">
        <v>4959.4504280961301</v>
      </c>
      <c r="W1993" s="83">
        <v>0</v>
      </c>
      <c r="X1993" s="83">
        <v>0</v>
      </c>
      <c r="Y1993" s="83">
        <v>0</v>
      </c>
      <c r="Z1993" s="83">
        <v>0</v>
      </c>
      <c r="AA1993" s="83">
        <v>25799.932040740001</v>
      </c>
      <c r="AB1993" s="83">
        <v>0</v>
      </c>
      <c r="AC1993" s="83">
        <v>744.6</v>
      </c>
      <c r="AD1993" s="83">
        <v>0</v>
      </c>
      <c r="AE1993" s="83">
        <v>40145.822639999999</v>
      </c>
      <c r="AF1993" s="83">
        <v>0</v>
      </c>
      <c r="AG1993" s="83">
        <v>0</v>
      </c>
      <c r="AH1993" s="83">
        <v>0</v>
      </c>
      <c r="AI1993" s="83">
        <v>123042.373254064</v>
      </c>
      <c r="AJ1993" s="83">
        <v>0</v>
      </c>
      <c r="AK1993" s="83">
        <v>1303937.5840787999</v>
      </c>
      <c r="AL1993" s="83">
        <v>0</v>
      </c>
      <c r="AM1993" s="83">
        <v>0</v>
      </c>
      <c r="AN1993" s="83">
        <v>1498629.7624417001</v>
      </c>
      <c r="AO1993" s="83">
        <v>4.8830867999999903E-4</v>
      </c>
      <c r="AP1993" s="83">
        <v>0.32583676918600801</v>
      </c>
    </row>
    <row r="1994" spans="1:42" x14ac:dyDescent="0.2">
      <c r="A1994" s="83" t="s">
        <v>468</v>
      </c>
      <c r="B1994" s="83">
        <v>2036</v>
      </c>
      <c r="C1994" s="83" t="s">
        <v>366</v>
      </c>
      <c r="D1994" s="83" t="s">
        <v>297</v>
      </c>
      <c r="E1994" s="83">
        <v>0</v>
      </c>
      <c r="F1994" s="83">
        <v>0</v>
      </c>
      <c r="G1994" s="83">
        <v>0</v>
      </c>
      <c r="H1994" s="83">
        <v>8.5</v>
      </c>
      <c r="I1994" s="83">
        <v>52.118627842261802</v>
      </c>
      <c r="J1994" s="83">
        <v>400</v>
      </c>
      <c r="K1994" s="83">
        <v>0</v>
      </c>
      <c r="L1994" s="83">
        <v>0</v>
      </c>
      <c r="M1994" s="83">
        <v>22.3763636363636</v>
      </c>
      <c r="N1994" s="83">
        <v>0</v>
      </c>
      <c r="O1994" s="83">
        <v>0</v>
      </c>
      <c r="P1994" s="83">
        <v>6.1698765540806502</v>
      </c>
      <c r="Q1994" s="83">
        <v>0</v>
      </c>
      <c r="R1994" s="83">
        <v>31</v>
      </c>
      <c r="S1994" s="83">
        <v>0</v>
      </c>
      <c r="T1994" s="83">
        <v>27</v>
      </c>
      <c r="U1994" s="83">
        <v>41.1</v>
      </c>
      <c r="V1994" s="83">
        <v>4959.4504280961301</v>
      </c>
      <c r="W1994" s="83">
        <v>0</v>
      </c>
      <c r="X1994" s="83">
        <v>0</v>
      </c>
      <c r="Y1994" s="83">
        <v>0</v>
      </c>
      <c r="Z1994" s="83">
        <v>0</v>
      </c>
      <c r="AA1994" s="83">
        <v>32037.106611380001</v>
      </c>
      <c r="AB1994" s="83">
        <v>0</v>
      </c>
      <c r="AC1994" s="83">
        <v>744.6</v>
      </c>
      <c r="AD1994" s="83">
        <v>0</v>
      </c>
      <c r="AE1994" s="83">
        <v>40145.822639999999</v>
      </c>
      <c r="AF1994" s="83">
        <v>0</v>
      </c>
      <c r="AG1994" s="83">
        <v>0</v>
      </c>
      <c r="AH1994" s="83">
        <v>0</v>
      </c>
      <c r="AI1994" s="83">
        <v>121332.403517485</v>
      </c>
      <c r="AJ1994" s="83">
        <v>0</v>
      </c>
      <c r="AK1994" s="83">
        <v>1296895.8607043901</v>
      </c>
      <c r="AL1994" s="83">
        <v>0</v>
      </c>
      <c r="AM1994" s="83">
        <v>0</v>
      </c>
      <c r="AN1994" s="83">
        <v>1496115.2439013601</v>
      </c>
      <c r="AO1994" s="83">
        <v>4.8830867999999903E-4</v>
      </c>
      <c r="AP1994" s="83">
        <v>0.326384402532158</v>
      </c>
    </row>
    <row r="1995" spans="1:42" x14ac:dyDescent="0.2">
      <c r="A1995" s="83" t="s">
        <v>468</v>
      </c>
      <c r="B1995" s="83">
        <v>2038</v>
      </c>
      <c r="C1995" s="83" t="s">
        <v>366</v>
      </c>
      <c r="D1995" s="83" t="s">
        <v>297</v>
      </c>
      <c r="E1995" s="83">
        <v>0</v>
      </c>
      <c r="F1995" s="83">
        <v>0</v>
      </c>
      <c r="G1995" s="83">
        <v>0</v>
      </c>
      <c r="H1995" s="83">
        <v>8.5</v>
      </c>
      <c r="I1995" s="83">
        <v>52.118627842261802</v>
      </c>
      <c r="J1995" s="83">
        <v>400</v>
      </c>
      <c r="K1995" s="83">
        <v>0</v>
      </c>
      <c r="L1995" s="83">
        <v>0</v>
      </c>
      <c r="M1995" s="83">
        <v>27.366363636363602</v>
      </c>
      <c r="N1995" s="83">
        <v>0</v>
      </c>
      <c r="O1995" s="83">
        <v>0</v>
      </c>
      <c r="P1995" s="83">
        <v>6.1698765540806502</v>
      </c>
      <c r="Q1995" s="83">
        <v>0</v>
      </c>
      <c r="R1995" s="83">
        <v>31</v>
      </c>
      <c r="S1995" s="83">
        <v>0</v>
      </c>
      <c r="T1995" s="83">
        <v>27</v>
      </c>
      <c r="U1995" s="83">
        <v>36.299999999999997</v>
      </c>
      <c r="V1995" s="83">
        <v>4717.5912671761698</v>
      </c>
      <c r="W1995" s="83">
        <v>0</v>
      </c>
      <c r="X1995" s="83">
        <v>0</v>
      </c>
      <c r="Y1995" s="83">
        <v>0</v>
      </c>
      <c r="Z1995" s="83">
        <v>0</v>
      </c>
      <c r="AA1995" s="83">
        <v>39181.482909010003</v>
      </c>
      <c r="AB1995" s="83">
        <v>0</v>
      </c>
      <c r="AC1995" s="83">
        <v>744.6</v>
      </c>
      <c r="AD1995" s="83">
        <v>0</v>
      </c>
      <c r="AE1995" s="83">
        <v>40145.822639999999</v>
      </c>
      <c r="AF1995" s="83">
        <v>0</v>
      </c>
      <c r="AG1995" s="83">
        <v>0</v>
      </c>
      <c r="AH1995" s="83">
        <v>0</v>
      </c>
      <c r="AI1995" s="83">
        <v>119635.611440811</v>
      </c>
      <c r="AJ1995" s="83">
        <v>0</v>
      </c>
      <c r="AK1995" s="83">
        <v>1289854.13732999</v>
      </c>
      <c r="AL1995" s="83">
        <v>0</v>
      </c>
      <c r="AM1995" s="83">
        <v>0</v>
      </c>
      <c r="AN1995" s="83">
        <v>1494279.2455869899</v>
      </c>
      <c r="AO1995" s="83">
        <v>4.8830867999999903E-4</v>
      </c>
      <c r="AP1995" s="83">
        <v>0.326785426112357</v>
      </c>
    </row>
    <row r="1996" spans="1:42" x14ac:dyDescent="0.2">
      <c r="A1996" s="83" t="s">
        <v>468</v>
      </c>
      <c r="B1996" s="83">
        <v>2040</v>
      </c>
      <c r="C1996" s="83" t="s">
        <v>366</v>
      </c>
      <c r="D1996" s="83" t="s">
        <v>297</v>
      </c>
      <c r="E1996" s="83">
        <v>0</v>
      </c>
      <c r="F1996" s="83">
        <v>0</v>
      </c>
      <c r="G1996" s="83">
        <v>0</v>
      </c>
      <c r="H1996" s="83">
        <v>8.5</v>
      </c>
      <c r="I1996" s="83">
        <v>52.118627842261802</v>
      </c>
      <c r="J1996" s="83">
        <v>400</v>
      </c>
      <c r="K1996" s="83">
        <v>0</v>
      </c>
      <c r="L1996" s="83">
        <v>0</v>
      </c>
      <c r="M1996" s="83">
        <v>32.908181818181802</v>
      </c>
      <c r="N1996" s="83">
        <v>0</v>
      </c>
      <c r="O1996" s="83">
        <v>0</v>
      </c>
      <c r="P1996" s="83">
        <v>6.1698765540806502</v>
      </c>
      <c r="Q1996" s="83">
        <v>0</v>
      </c>
      <c r="R1996" s="83">
        <v>31</v>
      </c>
      <c r="S1996" s="83">
        <v>0</v>
      </c>
      <c r="T1996" s="83">
        <v>27</v>
      </c>
      <c r="U1996" s="83">
        <v>31.3</v>
      </c>
      <c r="V1996" s="83">
        <v>3775.9644510973599</v>
      </c>
      <c r="W1996" s="83">
        <v>0</v>
      </c>
      <c r="X1996" s="83">
        <v>0</v>
      </c>
      <c r="Y1996" s="83">
        <v>0</v>
      </c>
      <c r="Z1996" s="83">
        <v>0</v>
      </c>
      <c r="AA1996" s="83">
        <v>47115.918673330001</v>
      </c>
      <c r="AB1996" s="83">
        <v>0</v>
      </c>
      <c r="AC1996" s="83">
        <v>744.6</v>
      </c>
      <c r="AD1996" s="83">
        <v>0</v>
      </c>
      <c r="AE1996" s="83">
        <v>40145.822639999999</v>
      </c>
      <c r="AF1996" s="83">
        <v>0</v>
      </c>
      <c r="AG1996" s="83">
        <v>0</v>
      </c>
      <c r="AH1996" s="83">
        <v>0</v>
      </c>
      <c r="AI1996" s="83">
        <v>117975.825994969</v>
      </c>
      <c r="AJ1996" s="83">
        <v>0</v>
      </c>
      <c r="AK1996" s="83">
        <v>1282947.8317128001</v>
      </c>
      <c r="AL1996" s="83">
        <v>0</v>
      </c>
      <c r="AM1996" s="83">
        <v>0</v>
      </c>
      <c r="AN1996" s="83">
        <v>1492705.9634721901</v>
      </c>
      <c r="AO1996" s="83">
        <v>4.8830867999999903E-4</v>
      </c>
      <c r="AP1996" s="83">
        <v>0.32712985139025003</v>
      </c>
    </row>
    <row r="1997" spans="1:42" x14ac:dyDescent="0.2">
      <c r="A1997" s="83" t="s">
        <v>468</v>
      </c>
      <c r="B1997" s="83">
        <v>2042</v>
      </c>
      <c r="C1997" s="83" t="s">
        <v>366</v>
      </c>
      <c r="D1997" s="83" t="s">
        <v>297</v>
      </c>
      <c r="E1997" s="83">
        <v>0</v>
      </c>
      <c r="F1997" s="83">
        <v>0</v>
      </c>
      <c r="G1997" s="83">
        <v>0</v>
      </c>
      <c r="H1997" s="83">
        <v>8.5</v>
      </c>
      <c r="I1997" s="83">
        <v>322.736873138134</v>
      </c>
      <c r="J1997" s="83">
        <v>400</v>
      </c>
      <c r="K1997" s="83">
        <v>0</v>
      </c>
      <c r="L1997" s="83">
        <v>0</v>
      </c>
      <c r="M1997" s="83">
        <v>38.942727272727197</v>
      </c>
      <c r="N1997" s="83">
        <v>0</v>
      </c>
      <c r="O1997" s="83">
        <v>0</v>
      </c>
      <c r="P1997" s="83">
        <v>70.206641081818304</v>
      </c>
      <c r="Q1997" s="83">
        <v>0</v>
      </c>
      <c r="R1997" s="83">
        <v>31</v>
      </c>
      <c r="S1997" s="83">
        <v>0</v>
      </c>
      <c r="T1997" s="83">
        <v>27</v>
      </c>
      <c r="U1997" s="83">
        <v>26.5</v>
      </c>
      <c r="V1997" s="83">
        <v>123696.74230450499</v>
      </c>
      <c r="W1997" s="83">
        <v>0</v>
      </c>
      <c r="X1997" s="83">
        <v>0</v>
      </c>
      <c r="Y1997" s="83">
        <v>0</v>
      </c>
      <c r="Z1997" s="83">
        <v>0</v>
      </c>
      <c r="AA1997" s="83">
        <v>55755.811160789999</v>
      </c>
      <c r="AB1997" s="83">
        <v>0</v>
      </c>
      <c r="AC1997" s="83">
        <v>744.6</v>
      </c>
      <c r="AD1997" s="83">
        <v>0</v>
      </c>
      <c r="AE1997" s="83">
        <v>40145.822639999999</v>
      </c>
      <c r="AF1997" s="83">
        <v>0</v>
      </c>
      <c r="AG1997" s="83">
        <v>0</v>
      </c>
      <c r="AH1997" s="83">
        <v>26226.104667088599</v>
      </c>
      <c r="AI1997" s="83">
        <v>753314.21229113406</v>
      </c>
      <c r="AJ1997" s="83">
        <v>0</v>
      </c>
      <c r="AK1997" s="83">
        <v>1276017.9139836601</v>
      </c>
      <c r="AL1997" s="83">
        <v>0</v>
      </c>
      <c r="AM1997" s="83">
        <v>0</v>
      </c>
      <c r="AN1997" s="83">
        <v>2275901.20704717</v>
      </c>
      <c r="AO1997" s="83">
        <v>4.8830867999999903E-4</v>
      </c>
      <c r="AP1997" s="83">
        <v>0.21455618481504499</v>
      </c>
    </row>
    <row r="1998" spans="1:42" x14ac:dyDescent="0.2">
      <c r="A1998" s="83" t="s">
        <v>468</v>
      </c>
      <c r="B1998" s="83">
        <v>2044</v>
      </c>
      <c r="C1998" s="83" t="s">
        <v>366</v>
      </c>
      <c r="D1998" s="83" t="s">
        <v>297</v>
      </c>
      <c r="E1998" s="83">
        <v>0</v>
      </c>
      <c r="F1998" s="83">
        <v>0</v>
      </c>
      <c r="G1998" s="83">
        <v>0</v>
      </c>
      <c r="H1998" s="83">
        <v>8.5</v>
      </c>
      <c r="I1998" s="83">
        <v>322.736873138134</v>
      </c>
      <c r="J1998" s="83">
        <v>400</v>
      </c>
      <c r="K1998" s="83">
        <v>0</v>
      </c>
      <c r="L1998" s="83">
        <v>0</v>
      </c>
      <c r="M1998" s="83">
        <v>45.889090909090903</v>
      </c>
      <c r="N1998" s="83">
        <v>0</v>
      </c>
      <c r="O1998" s="83">
        <v>0</v>
      </c>
      <c r="P1998" s="83">
        <v>70.206641081818304</v>
      </c>
      <c r="Q1998" s="83">
        <v>0</v>
      </c>
      <c r="R1998" s="83">
        <v>31</v>
      </c>
      <c r="S1998" s="83">
        <v>0</v>
      </c>
      <c r="T1998" s="83">
        <v>27</v>
      </c>
      <c r="U1998" s="83">
        <v>26.5</v>
      </c>
      <c r="V1998" s="83">
        <v>49889.234054413697</v>
      </c>
      <c r="W1998" s="83">
        <v>0</v>
      </c>
      <c r="X1998" s="83">
        <v>0</v>
      </c>
      <c r="Y1998" s="83">
        <v>0</v>
      </c>
      <c r="Z1998" s="83">
        <v>0</v>
      </c>
      <c r="AA1998" s="83">
        <v>65701.189060260003</v>
      </c>
      <c r="AB1998" s="83">
        <v>0</v>
      </c>
      <c r="AC1998" s="83">
        <v>744.6</v>
      </c>
      <c r="AD1998" s="83">
        <v>0</v>
      </c>
      <c r="AE1998" s="83">
        <v>40145.822639999999</v>
      </c>
      <c r="AF1998" s="83">
        <v>0</v>
      </c>
      <c r="AG1998" s="83">
        <v>0</v>
      </c>
      <c r="AH1998" s="83">
        <v>0</v>
      </c>
      <c r="AI1998" s="83">
        <v>759317.67321242602</v>
      </c>
      <c r="AJ1998" s="83">
        <v>0</v>
      </c>
      <c r="AK1998" s="83">
        <v>1269135.2204783999</v>
      </c>
      <c r="AL1998" s="83">
        <v>0</v>
      </c>
      <c r="AM1998" s="83">
        <v>0</v>
      </c>
      <c r="AN1998" s="83">
        <v>2184933.7394455001</v>
      </c>
      <c r="AO1998" s="83">
        <v>4.8830867999999903E-4</v>
      </c>
      <c r="AP1998" s="83">
        <v>0.22348901075779201</v>
      </c>
    </row>
    <row r="1999" spans="1:42" x14ac:dyDescent="0.2">
      <c r="A1999" s="83" t="s">
        <v>468</v>
      </c>
      <c r="B1999" s="83">
        <v>2046</v>
      </c>
      <c r="C1999" s="83" t="s">
        <v>366</v>
      </c>
      <c r="D1999" s="83" t="s">
        <v>297</v>
      </c>
      <c r="E1999" s="83">
        <v>0</v>
      </c>
      <c r="F1999" s="83">
        <v>0</v>
      </c>
      <c r="G1999" s="83">
        <v>0</v>
      </c>
      <c r="H1999" s="83">
        <v>8.5</v>
      </c>
      <c r="I1999" s="83">
        <v>1389.9676197945901</v>
      </c>
      <c r="J1999" s="83">
        <v>400</v>
      </c>
      <c r="K1999" s="83">
        <v>0</v>
      </c>
      <c r="L1999" s="83">
        <v>0</v>
      </c>
      <c r="M1999" s="83">
        <v>52.615454545454497</v>
      </c>
      <c r="N1999" s="83">
        <v>0</v>
      </c>
      <c r="O1999" s="83">
        <v>0</v>
      </c>
      <c r="P1999" s="83">
        <v>401.95406118779499</v>
      </c>
      <c r="Q1999" s="83">
        <v>0</v>
      </c>
      <c r="R1999" s="83">
        <v>31</v>
      </c>
      <c r="S1999" s="83">
        <v>0</v>
      </c>
      <c r="T1999" s="83">
        <v>27</v>
      </c>
      <c r="U1999" s="83">
        <v>26.5</v>
      </c>
      <c r="V1999" s="83">
        <v>680996.62089172599</v>
      </c>
      <c r="W1999" s="83">
        <v>0</v>
      </c>
      <c r="X1999" s="83">
        <v>0</v>
      </c>
      <c r="Y1999" s="83">
        <v>0</v>
      </c>
      <c r="Z1999" s="83">
        <v>0</v>
      </c>
      <c r="AA1999" s="83">
        <v>75331.584437590005</v>
      </c>
      <c r="AB1999" s="83">
        <v>0</v>
      </c>
      <c r="AC1999" s="83">
        <v>744.6</v>
      </c>
      <c r="AD1999" s="83">
        <v>0</v>
      </c>
      <c r="AE1999" s="83">
        <v>40145.822639999999</v>
      </c>
      <c r="AF1999" s="83">
        <v>0</v>
      </c>
      <c r="AG1999" s="83">
        <v>0</v>
      </c>
      <c r="AH1999" s="83">
        <v>23737.7664</v>
      </c>
      <c r="AI1999" s="83">
        <v>3230949.5542533901</v>
      </c>
      <c r="AJ1999" s="83">
        <v>0</v>
      </c>
      <c r="AK1999" s="83">
        <v>1262228.9148611999</v>
      </c>
      <c r="AL1999" s="83">
        <v>0</v>
      </c>
      <c r="AM1999" s="83">
        <v>0</v>
      </c>
      <c r="AN1999" s="83">
        <v>5314134.8634839104</v>
      </c>
      <c r="AO1999" s="83">
        <v>4.8830867999999903E-4</v>
      </c>
      <c r="AP1999" s="83">
        <v>9.1888650277849301E-2</v>
      </c>
    </row>
    <row r="2000" spans="1:42" x14ac:dyDescent="0.2">
      <c r="A2000" s="83" t="s">
        <v>468</v>
      </c>
      <c r="B2000" s="83">
        <v>2048</v>
      </c>
      <c r="C2000" s="83" t="s">
        <v>366</v>
      </c>
      <c r="D2000" s="83" t="s">
        <v>297</v>
      </c>
      <c r="E2000" s="83">
        <v>0</v>
      </c>
      <c r="F2000" s="83">
        <v>0</v>
      </c>
      <c r="G2000" s="83">
        <v>0</v>
      </c>
      <c r="H2000" s="83">
        <v>8.5</v>
      </c>
      <c r="I2000" s="83">
        <v>1389.9676197945901</v>
      </c>
      <c r="J2000" s="83">
        <v>400</v>
      </c>
      <c r="K2000" s="83">
        <v>0</v>
      </c>
      <c r="L2000" s="83">
        <v>0</v>
      </c>
      <c r="M2000" s="83">
        <v>59.4254545454545</v>
      </c>
      <c r="N2000" s="83">
        <v>0</v>
      </c>
      <c r="O2000" s="83">
        <v>0</v>
      </c>
      <c r="P2000" s="83">
        <v>395.78418463371401</v>
      </c>
      <c r="Q2000" s="83">
        <v>0</v>
      </c>
      <c r="R2000" s="83">
        <v>31</v>
      </c>
      <c r="S2000" s="83">
        <v>0</v>
      </c>
      <c r="T2000" s="83">
        <v>27</v>
      </c>
      <c r="U2000" s="83">
        <v>26.5</v>
      </c>
      <c r="V2000" s="83">
        <v>339201.67963429901</v>
      </c>
      <c r="W2000" s="83">
        <v>0</v>
      </c>
      <c r="X2000" s="83">
        <v>0</v>
      </c>
      <c r="Y2000" s="83">
        <v>0</v>
      </c>
      <c r="Z2000" s="83">
        <v>0</v>
      </c>
      <c r="AA2000" s="83">
        <v>85081.72523656</v>
      </c>
      <c r="AB2000" s="83">
        <v>0</v>
      </c>
      <c r="AC2000" s="83">
        <v>744.6</v>
      </c>
      <c r="AD2000" s="83">
        <v>0</v>
      </c>
      <c r="AE2000" s="83">
        <v>40145.822639999999</v>
      </c>
      <c r="AF2000" s="83">
        <v>0</v>
      </c>
      <c r="AG2000" s="83">
        <v>0</v>
      </c>
      <c r="AH2000" s="83">
        <v>0</v>
      </c>
      <c r="AI2000" s="83">
        <v>3282053.9447622299</v>
      </c>
      <c r="AJ2000" s="83">
        <v>0</v>
      </c>
      <c r="AK2000" s="83">
        <v>1255458.0270012</v>
      </c>
      <c r="AL2000" s="83">
        <v>0</v>
      </c>
      <c r="AM2000" s="83">
        <v>0</v>
      </c>
      <c r="AN2000" s="83">
        <v>5002685.79927429</v>
      </c>
      <c r="AO2000" s="83">
        <v>4.8830867999999903E-4</v>
      </c>
      <c r="AP2000" s="83">
        <v>9.7609304200322794E-2</v>
      </c>
    </row>
    <row r="2001" spans="1:42" x14ac:dyDescent="0.2">
      <c r="A2001" s="83" t="s">
        <v>468</v>
      </c>
      <c r="B2001" s="83">
        <v>2050</v>
      </c>
      <c r="C2001" s="83" t="s">
        <v>366</v>
      </c>
      <c r="D2001" s="83" t="s">
        <v>297</v>
      </c>
      <c r="E2001" s="83">
        <v>0</v>
      </c>
      <c r="F2001" s="83">
        <v>0</v>
      </c>
      <c r="G2001" s="83">
        <v>0</v>
      </c>
      <c r="H2001" s="83">
        <v>8.5</v>
      </c>
      <c r="I2001" s="83">
        <v>1421.54194817659</v>
      </c>
      <c r="J2001" s="83">
        <v>0</v>
      </c>
      <c r="K2001" s="83">
        <v>0</v>
      </c>
      <c r="L2001" s="83">
        <v>0</v>
      </c>
      <c r="M2001" s="83">
        <v>66.005454545454498</v>
      </c>
      <c r="N2001" s="83">
        <v>0</v>
      </c>
      <c r="O2001" s="83">
        <v>0</v>
      </c>
      <c r="P2001" s="83">
        <v>395.78418463371401</v>
      </c>
      <c r="Q2001" s="83">
        <v>0</v>
      </c>
      <c r="R2001" s="83">
        <v>31</v>
      </c>
      <c r="S2001" s="83">
        <v>0</v>
      </c>
      <c r="T2001" s="83">
        <v>27</v>
      </c>
      <c r="U2001" s="83">
        <v>21.4</v>
      </c>
      <c r="V2001" s="83">
        <v>0</v>
      </c>
      <c r="W2001" s="83">
        <v>0</v>
      </c>
      <c r="X2001" s="83">
        <v>0</v>
      </c>
      <c r="Y2001" s="83">
        <v>0</v>
      </c>
      <c r="Z2001" s="83">
        <v>0</v>
      </c>
      <c r="AA2001" s="83">
        <v>94502.56612602</v>
      </c>
      <c r="AB2001" s="83">
        <v>0</v>
      </c>
      <c r="AC2001" s="83">
        <v>744.6</v>
      </c>
      <c r="AD2001" s="83">
        <v>0</v>
      </c>
      <c r="AE2001" s="83">
        <v>40145.822639999999</v>
      </c>
      <c r="AF2001" s="83">
        <v>0</v>
      </c>
      <c r="AG2001" s="83">
        <v>0</v>
      </c>
      <c r="AH2001" s="83">
        <v>22100.178816330401</v>
      </c>
      <c r="AI2001" s="83">
        <v>3307883.1049188301</v>
      </c>
      <c r="AJ2001" s="83">
        <v>0</v>
      </c>
      <c r="AK2001" s="83">
        <v>0</v>
      </c>
      <c r="AL2001" s="83">
        <v>0</v>
      </c>
      <c r="AM2001" s="83">
        <v>0</v>
      </c>
      <c r="AN2001" s="83">
        <v>3465376.2725011799</v>
      </c>
      <c r="AO2001" s="83">
        <v>4.8830867999999903E-4</v>
      </c>
      <c r="AP2001" s="83">
        <v>0.140910724147007</v>
      </c>
    </row>
    <row r="2002" spans="1:42" x14ac:dyDescent="0.2">
      <c r="A2002" s="83" t="s">
        <v>469</v>
      </c>
      <c r="B2002" s="83">
        <v>2020</v>
      </c>
      <c r="C2002" s="83" t="s">
        <v>366</v>
      </c>
      <c r="D2002" s="83" t="s">
        <v>297</v>
      </c>
      <c r="E2002" s="83">
        <v>0</v>
      </c>
      <c r="F2002" s="83">
        <v>1154</v>
      </c>
      <c r="G2002" s="83">
        <v>0</v>
      </c>
      <c r="H2002" s="83">
        <v>182.4</v>
      </c>
      <c r="I2002" s="83">
        <v>2.5</v>
      </c>
      <c r="J2002" s="83">
        <v>0</v>
      </c>
      <c r="K2002" s="83">
        <v>3.8</v>
      </c>
      <c r="L2002" s="83">
        <v>425</v>
      </c>
      <c r="M2002" s="83">
        <v>13.843636363636399</v>
      </c>
      <c r="N2002" s="83">
        <v>0</v>
      </c>
      <c r="O2002" s="83">
        <v>0</v>
      </c>
      <c r="P2002" s="83">
        <v>0</v>
      </c>
      <c r="Q2002" s="83">
        <v>0</v>
      </c>
      <c r="R2002" s="83">
        <v>0</v>
      </c>
      <c r="S2002" s="83">
        <v>0</v>
      </c>
      <c r="T2002" s="83">
        <v>3</v>
      </c>
      <c r="U2002" s="83">
        <v>25.7</v>
      </c>
      <c r="V2002" s="83">
        <v>0</v>
      </c>
      <c r="W2002" s="83">
        <v>17392.168319999899</v>
      </c>
      <c r="X2002" s="83">
        <v>0</v>
      </c>
      <c r="Y2002" s="83">
        <v>8027183.0808279403</v>
      </c>
      <c r="Z2002" s="83">
        <v>0</v>
      </c>
      <c r="AA2002" s="83">
        <v>20550.704817959999</v>
      </c>
      <c r="AB2002" s="83">
        <v>1384917.2092256499</v>
      </c>
      <c r="AC2002" s="83">
        <v>15978.24</v>
      </c>
      <c r="AD2002" s="83">
        <v>0</v>
      </c>
      <c r="AE2002" s="83">
        <v>4836.1485599999996</v>
      </c>
      <c r="AF2002" s="83">
        <v>0</v>
      </c>
      <c r="AG2002" s="83">
        <v>0</v>
      </c>
      <c r="AH2002" s="83">
        <v>0</v>
      </c>
      <c r="AI2002" s="83">
        <v>5532.15740766</v>
      </c>
      <c r="AJ2002" s="83">
        <v>0</v>
      </c>
      <c r="AK2002" s="83">
        <v>0</v>
      </c>
      <c r="AL2002" s="83">
        <v>0</v>
      </c>
      <c r="AM2002" s="83">
        <v>0</v>
      </c>
      <c r="AN2002" s="83">
        <v>9476389.7091592103</v>
      </c>
      <c r="AO2002" s="83">
        <v>8.6449273183264008</v>
      </c>
      <c r="AP2002" s="83">
        <v>912.25958235664598</v>
      </c>
    </row>
    <row r="2003" spans="1:42" x14ac:dyDescent="0.2">
      <c r="A2003" s="83" t="s">
        <v>469</v>
      </c>
      <c r="B2003" s="83">
        <v>2022</v>
      </c>
      <c r="C2003" s="83" t="s">
        <v>366</v>
      </c>
      <c r="D2003" s="83" t="s">
        <v>297</v>
      </c>
      <c r="E2003" s="83">
        <v>0</v>
      </c>
      <c r="F2003" s="83">
        <v>1154</v>
      </c>
      <c r="G2003" s="83">
        <v>0</v>
      </c>
      <c r="H2003" s="83">
        <v>176.8</v>
      </c>
      <c r="I2003" s="83">
        <v>2.5</v>
      </c>
      <c r="J2003" s="83">
        <v>0</v>
      </c>
      <c r="K2003" s="83">
        <v>3.8</v>
      </c>
      <c r="L2003" s="83">
        <v>425</v>
      </c>
      <c r="M2003" s="83">
        <v>14.1781818181818</v>
      </c>
      <c r="N2003" s="83">
        <v>0</v>
      </c>
      <c r="O2003" s="83">
        <v>0</v>
      </c>
      <c r="P2003" s="83">
        <v>0</v>
      </c>
      <c r="Q2003" s="83">
        <v>0</v>
      </c>
      <c r="R2003" s="83">
        <v>0</v>
      </c>
      <c r="S2003" s="83">
        <v>0</v>
      </c>
      <c r="T2003" s="83">
        <v>3</v>
      </c>
      <c r="U2003" s="83">
        <v>25.7</v>
      </c>
      <c r="V2003" s="83">
        <v>0</v>
      </c>
      <c r="W2003" s="83">
        <v>17392.168319999899</v>
      </c>
      <c r="X2003" s="83">
        <v>0</v>
      </c>
      <c r="Y2003" s="83">
        <v>7793613.7791999998</v>
      </c>
      <c r="Z2003" s="83">
        <v>0</v>
      </c>
      <c r="AA2003" s="83">
        <v>21047.333355719999</v>
      </c>
      <c r="AB2003" s="83">
        <v>745806.50189602503</v>
      </c>
      <c r="AC2003" s="83">
        <v>15487.68</v>
      </c>
      <c r="AD2003" s="83">
        <v>0</v>
      </c>
      <c r="AE2003" s="83">
        <v>4836.1485599999996</v>
      </c>
      <c r="AF2003" s="83">
        <v>0</v>
      </c>
      <c r="AG2003" s="83">
        <v>0</v>
      </c>
      <c r="AH2003" s="83">
        <v>0</v>
      </c>
      <c r="AI2003" s="83">
        <v>5455.2907175129903</v>
      </c>
      <c r="AJ2003" s="83">
        <v>0</v>
      </c>
      <c r="AK2003" s="83">
        <v>0</v>
      </c>
      <c r="AL2003" s="83">
        <v>0</v>
      </c>
      <c r="AM2003" s="83">
        <v>0</v>
      </c>
      <c r="AN2003" s="83">
        <v>8603638.9020492509</v>
      </c>
      <c r="AO2003" s="83">
        <v>8.1411922765633893</v>
      </c>
      <c r="AP2003" s="83">
        <v>946.24987976009504</v>
      </c>
    </row>
    <row r="2004" spans="1:42" x14ac:dyDescent="0.2">
      <c r="A2004" s="83" t="s">
        <v>469</v>
      </c>
      <c r="B2004" s="83">
        <v>2024</v>
      </c>
      <c r="C2004" s="83" t="s">
        <v>366</v>
      </c>
      <c r="D2004" s="83" t="s">
        <v>297</v>
      </c>
      <c r="E2004" s="83">
        <v>0</v>
      </c>
      <c r="F2004" s="83">
        <v>1154</v>
      </c>
      <c r="G2004" s="83">
        <v>0</v>
      </c>
      <c r="H2004" s="83">
        <v>176.8</v>
      </c>
      <c r="I2004" s="83">
        <v>2.5</v>
      </c>
      <c r="J2004" s="83">
        <v>0</v>
      </c>
      <c r="K2004" s="83">
        <v>3.8</v>
      </c>
      <c r="L2004" s="83">
        <v>425</v>
      </c>
      <c r="M2004" s="83">
        <v>14.818181818181801</v>
      </c>
      <c r="N2004" s="83">
        <v>0</v>
      </c>
      <c r="O2004" s="83">
        <v>0</v>
      </c>
      <c r="P2004" s="83">
        <v>0</v>
      </c>
      <c r="Q2004" s="83">
        <v>0</v>
      </c>
      <c r="R2004" s="83">
        <v>0</v>
      </c>
      <c r="S2004" s="83">
        <v>0</v>
      </c>
      <c r="T2004" s="83">
        <v>3</v>
      </c>
      <c r="U2004" s="83">
        <v>19.399999999999999</v>
      </c>
      <c r="V2004" s="83">
        <v>0</v>
      </c>
      <c r="W2004" s="83">
        <v>17392.168319999899</v>
      </c>
      <c r="X2004" s="83">
        <v>0</v>
      </c>
      <c r="Y2004" s="83">
        <v>8084957.4628941799</v>
      </c>
      <c r="Z2004" s="83">
        <v>0</v>
      </c>
      <c r="AA2004" s="83">
        <v>21997.4053409999</v>
      </c>
      <c r="AB2004" s="83">
        <v>103442.611340189</v>
      </c>
      <c r="AC2004" s="83">
        <v>15487.68</v>
      </c>
      <c r="AD2004" s="83">
        <v>0</v>
      </c>
      <c r="AE2004" s="83">
        <v>4836.1485599999996</v>
      </c>
      <c r="AF2004" s="83">
        <v>0</v>
      </c>
      <c r="AG2004" s="83">
        <v>0</v>
      </c>
      <c r="AH2004" s="83">
        <v>0</v>
      </c>
      <c r="AI2004" s="83">
        <v>5378.9850980970004</v>
      </c>
      <c r="AJ2004" s="83">
        <v>0</v>
      </c>
      <c r="AK2004" s="83">
        <v>0</v>
      </c>
      <c r="AL2004" s="83">
        <v>0</v>
      </c>
      <c r="AM2004" s="83">
        <v>0</v>
      </c>
      <c r="AN2004" s="83">
        <v>8253492.46155346</v>
      </c>
      <c r="AO2004" s="83">
        <v>8.1631152014673898</v>
      </c>
      <c r="AP2004" s="83">
        <v>989.04981612243796</v>
      </c>
    </row>
    <row r="2005" spans="1:42" x14ac:dyDescent="0.2">
      <c r="A2005" s="83" t="s">
        <v>469</v>
      </c>
      <c r="B2005" s="83">
        <v>2026</v>
      </c>
      <c r="C2005" s="83" t="s">
        <v>366</v>
      </c>
      <c r="D2005" s="83" t="s">
        <v>297</v>
      </c>
      <c r="E2005" s="83">
        <v>0</v>
      </c>
      <c r="F2005" s="83">
        <v>1154</v>
      </c>
      <c r="G2005" s="83">
        <v>0</v>
      </c>
      <c r="H2005" s="83">
        <v>171.2</v>
      </c>
      <c r="I2005" s="83">
        <v>2.5</v>
      </c>
      <c r="J2005" s="83">
        <v>0</v>
      </c>
      <c r="K2005" s="83">
        <v>3.8</v>
      </c>
      <c r="L2005" s="83">
        <v>425</v>
      </c>
      <c r="M2005" s="83">
        <v>16.338181818181798</v>
      </c>
      <c r="N2005" s="83">
        <v>0</v>
      </c>
      <c r="O2005" s="83">
        <v>0</v>
      </c>
      <c r="P2005" s="83">
        <v>0</v>
      </c>
      <c r="Q2005" s="83">
        <v>0</v>
      </c>
      <c r="R2005" s="83">
        <v>0</v>
      </c>
      <c r="S2005" s="83">
        <v>0</v>
      </c>
      <c r="T2005" s="83">
        <v>3</v>
      </c>
      <c r="U2005" s="83">
        <v>5.4</v>
      </c>
      <c r="V2005" s="83">
        <v>0</v>
      </c>
      <c r="W2005" s="83">
        <v>17392.168319999899</v>
      </c>
      <c r="X2005" s="83">
        <v>0</v>
      </c>
      <c r="Y2005" s="83">
        <v>8184312.0192</v>
      </c>
      <c r="Z2005" s="83">
        <v>0</v>
      </c>
      <c r="AA2005" s="83">
        <v>24253.826306039999</v>
      </c>
      <c r="AB2005" s="83">
        <v>16150</v>
      </c>
      <c r="AC2005" s="83">
        <v>14997.119999999901</v>
      </c>
      <c r="AD2005" s="83">
        <v>0</v>
      </c>
      <c r="AE2005" s="83">
        <v>4836.1485599999996</v>
      </c>
      <c r="AF2005" s="83">
        <v>0</v>
      </c>
      <c r="AG2005" s="83">
        <v>0</v>
      </c>
      <c r="AH2005" s="83">
        <v>0</v>
      </c>
      <c r="AI2005" s="83">
        <v>5304.3626908739998</v>
      </c>
      <c r="AJ2005" s="83">
        <v>0</v>
      </c>
      <c r="AK2005" s="83">
        <v>0</v>
      </c>
      <c r="AL2005" s="83">
        <v>0</v>
      </c>
      <c r="AM2005" s="83">
        <v>0</v>
      </c>
      <c r="AN2005" s="83">
        <v>8267245.64507691</v>
      </c>
      <c r="AO2005" s="83">
        <v>8.2252643108419203</v>
      </c>
      <c r="AP2005" s="83">
        <v>994.92196844785894</v>
      </c>
    </row>
    <row r="2006" spans="1:42" x14ac:dyDescent="0.2">
      <c r="A2006" s="83" t="s">
        <v>469</v>
      </c>
      <c r="B2006" s="83">
        <v>2028</v>
      </c>
      <c r="C2006" s="83" t="s">
        <v>366</v>
      </c>
      <c r="D2006" s="83" t="s">
        <v>297</v>
      </c>
      <c r="E2006" s="83">
        <v>0</v>
      </c>
      <c r="F2006" s="83">
        <v>1154</v>
      </c>
      <c r="G2006" s="83">
        <v>0</v>
      </c>
      <c r="H2006" s="83">
        <v>171.2</v>
      </c>
      <c r="I2006" s="83">
        <v>2.5</v>
      </c>
      <c r="J2006" s="83">
        <v>0</v>
      </c>
      <c r="K2006" s="83">
        <v>3.8</v>
      </c>
      <c r="L2006" s="83">
        <v>425</v>
      </c>
      <c r="M2006" s="83">
        <v>19.359090909090899</v>
      </c>
      <c r="N2006" s="83">
        <v>0</v>
      </c>
      <c r="O2006" s="83">
        <v>0</v>
      </c>
      <c r="P2006" s="83">
        <v>0</v>
      </c>
      <c r="Q2006" s="83">
        <v>0</v>
      </c>
      <c r="R2006" s="83">
        <v>0</v>
      </c>
      <c r="S2006" s="83">
        <v>0</v>
      </c>
      <c r="T2006" s="83">
        <v>3</v>
      </c>
      <c r="U2006" s="83">
        <v>5.4</v>
      </c>
      <c r="V2006" s="83">
        <v>0</v>
      </c>
      <c r="W2006" s="83">
        <v>17392.168319999899</v>
      </c>
      <c r="X2006" s="83">
        <v>0</v>
      </c>
      <c r="Y2006" s="83">
        <v>8184312.0192</v>
      </c>
      <c r="Z2006" s="83">
        <v>0</v>
      </c>
      <c r="AA2006" s="83">
        <v>28738.328020649999</v>
      </c>
      <c r="AB2006" s="83">
        <v>16150</v>
      </c>
      <c r="AC2006" s="83">
        <v>14997.119999999901</v>
      </c>
      <c r="AD2006" s="83">
        <v>0</v>
      </c>
      <c r="AE2006" s="83">
        <v>4836.1485599999996</v>
      </c>
      <c r="AF2006" s="83">
        <v>0</v>
      </c>
      <c r="AG2006" s="83">
        <v>0</v>
      </c>
      <c r="AH2006" s="83">
        <v>0</v>
      </c>
      <c r="AI2006" s="83">
        <v>5230.3013543819998</v>
      </c>
      <c r="AJ2006" s="83">
        <v>0</v>
      </c>
      <c r="AK2006" s="83">
        <v>0</v>
      </c>
      <c r="AL2006" s="83">
        <v>0</v>
      </c>
      <c r="AM2006" s="83">
        <v>0</v>
      </c>
      <c r="AN2006" s="83">
        <v>8271656.0854550302</v>
      </c>
      <c r="AO2006" s="83">
        <v>8.2252643108419203</v>
      </c>
      <c r="AP2006" s="83">
        <v>994.39147685374701</v>
      </c>
    </row>
    <row r="2007" spans="1:42" x14ac:dyDescent="0.2">
      <c r="A2007" s="83" t="s">
        <v>469</v>
      </c>
      <c r="B2007" s="83">
        <v>2030</v>
      </c>
      <c r="C2007" s="83" t="s">
        <v>366</v>
      </c>
      <c r="D2007" s="83" t="s">
        <v>297</v>
      </c>
      <c r="E2007" s="83">
        <v>0</v>
      </c>
      <c r="F2007" s="83">
        <v>1154</v>
      </c>
      <c r="G2007" s="83">
        <v>0</v>
      </c>
      <c r="H2007" s="83">
        <v>171.2</v>
      </c>
      <c r="I2007" s="83">
        <v>2.5</v>
      </c>
      <c r="J2007" s="83">
        <v>0</v>
      </c>
      <c r="K2007" s="83">
        <v>3.8</v>
      </c>
      <c r="L2007" s="83">
        <v>425</v>
      </c>
      <c r="M2007" s="83">
        <v>26.379090909090898</v>
      </c>
      <c r="N2007" s="83">
        <v>0</v>
      </c>
      <c r="O2007" s="83">
        <v>0</v>
      </c>
      <c r="P2007" s="83">
        <v>0</v>
      </c>
      <c r="Q2007" s="83">
        <v>0</v>
      </c>
      <c r="R2007" s="83">
        <v>0</v>
      </c>
      <c r="S2007" s="83">
        <v>0</v>
      </c>
      <c r="T2007" s="83">
        <v>3</v>
      </c>
      <c r="U2007" s="83">
        <v>5.4</v>
      </c>
      <c r="V2007" s="83">
        <v>0</v>
      </c>
      <c r="W2007" s="83">
        <v>17392.168319999899</v>
      </c>
      <c r="X2007" s="83">
        <v>0</v>
      </c>
      <c r="Y2007" s="83">
        <v>8184312.0192</v>
      </c>
      <c r="Z2007" s="83">
        <v>0</v>
      </c>
      <c r="AA2007" s="83">
        <v>39159.430109189998</v>
      </c>
      <c r="AB2007" s="83">
        <v>16150</v>
      </c>
      <c r="AC2007" s="83">
        <v>14997.119999999901</v>
      </c>
      <c r="AD2007" s="83">
        <v>0</v>
      </c>
      <c r="AE2007" s="83">
        <v>4836.1485599999996</v>
      </c>
      <c r="AF2007" s="83">
        <v>0</v>
      </c>
      <c r="AG2007" s="83">
        <v>0</v>
      </c>
      <c r="AH2007" s="83">
        <v>0</v>
      </c>
      <c r="AI2007" s="83">
        <v>5157.3621593520002</v>
      </c>
      <c r="AJ2007" s="83">
        <v>0</v>
      </c>
      <c r="AK2007" s="83">
        <v>0</v>
      </c>
      <c r="AL2007" s="83">
        <v>0</v>
      </c>
      <c r="AM2007" s="83">
        <v>0</v>
      </c>
      <c r="AN2007" s="83">
        <v>8282004.2483485397</v>
      </c>
      <c r="AO2007" s="83">
        <v>8.2252643108419203</v>
      </c>
      <c r="AP2007" s="83">
        <v>993.14900888659395</v>
      </c>
    </row>
    <row r="2008" spans="1:42" x14ac:dyDescent="0.2">
      <c r="A2008" s="83" t="s">
        <v>469</v>
      </c>
      <c r="B2008" s="83">
        <v>2032</v>
      </c>
      <c r="C2008" s="83" t="s">
        <v>366</v>
      </c>
      <c r="D2008" s="83" t="s">
        <v>297</v>
      </c>
      <c r="E2008" s="83">
        <v>0</v>
      </c>
      <c r="F2008" s="83">
        <v>1154</v>
      </c>
      <c r="G2008" s="83">
        <v>0</v>
      </c>
      <c r="H2008" s="83">
        <v>171.2</v>
      </c>
      <c r="I2008" s="83">
        <v>2.5</v>
      </c>
      <c r="J2008" s="83">
        <v>0</v>
      </c>
      <c r="K2008" s="83">
        <v>3.8</v>
      </c>
      <c r="L2008" s="83">
        <v>425</v>
      </c>
      <c r="M2008" s="83">
        <v>34.855454545454499</v>
      </c>
      <c r="N2008" s="83">
        <v>0</v>
      </c>
      <c r="O2008" s="83">
        <v>0</v>
      </c>
      <c r="P2008" s="83">
        <v>0</v>
      </c>
      <c r="Q2008" s="83">
        <v>0</v>
      </c>
      <c r="R2008" s="83">
        <v>0</v>
      </c>
      <c r="S2008" s="83">
        <v>0</v>
      </c>
      <c r="T2008" s="83">
        <v>3</v>
      </c>
      <c r="U2008" s="83">
        <v>5.4</v>
      </c>
      <c r="V2008" s="83">
        <v>0</v>
      </c>
      <c r="W2008" s="83">
        <v>17392.168319999899</v>
      </c>
      <c r="X2008" s="83">
        <v>0</v>
      </c>
      <c r="Y2008" s="83">
        <v>8184312.0192</v>
      </c>
      <c r="Z2008" s="83">
        <v>0</v>
      </c>
      <c r="AA2008" s="83">
        <v>51742.485777870002</v>
      </c>
      <c r="AB2008" s="83">
        <v>0</v>
      </c>
      <c r="AC2008" s="83">
        <v>14997.119999999901</v>
      </c>
      <c r="AD2008" s="83">
        <v>0</v>
      </c>
      <c r="AE2008" s="83">
        <v>4836.1485599999996</v>
      </c>
      <c r="AF2008" s="83">
        <v>0</v>
      </c>
      <c r="AG2008" s="83">
        <v>0</v>
      </c>
      <c r="AH2008" s="83">
        <v>0</v>
      </c>
      <c r="AI2008" s="83">
        <v>5084.9840350530003</v>
      </c>
      <c r="AJ2008" s="83">
        <v>0</v>
      </c>
      <c r="AK2008" s="83">
        <v>0</v>
      </c>
      <c r="AL2008" s="83">
        <v>0</v>
      </c>
      <c r="AM2008" s="83">
        <v>0</v>
      </c>
      <c r="AN2008" s="83">
        <v>8278364.9258929202</v>
      </c>
      <c r="AO2008" s="83">
        <v>8.2184716208419193</v>
      </c>
      <c r="AP2008" s="83">
        <v>992.76508035256199</v>
      </c>
    </row>
    <row r="2009" spans="1:42" x14ac:dyDescent="0.2">
      <c r="A2009" s="83" t="s">
        <v>469</v>
      </c>
      <c r="B2009" s="83">
        <v>2034</v>
      </c>
      <c r="C2009" s="83" t="s">
        <v>366</v>
      </c>
      <c r="D2009" s="83" t="s">
        <v>297</v>
      </c>
      <c r="E2009" s="83">
        <v>0</v>
      </c>
      <c r="F2009" s="83">
        <v>1154</v>
      </c>
      <c r="G2009" s="83">
        <v>0</v>
      </c>
      <c r="H2009" s="83">
        <v>171.2</v>
      </c>
      <c r="I2009" s="83">
        <v>2.5</v>
      </c>
      <c r="J2009" s="83">
        <v>0</v>
      </c>
      <c r="K2009" s="83">
        <v>3.8</v>
      </c>
      <c r="L2009" s="83">
        <v>425</v>
      </c>
      <c r="M2009" s="83">
        <v>45.241818181818097</v>
      </c>
      <c r="N2009" s="83">
        <v>0</v>
      </c>
      <c r="O2009" s="83">
        <v>0</v>
      </c>
      <c r="P2009" s="83">
        <v>0</v>
      </c>
      <c r="Q2009" s="83">
        <v>0</v>
      </c>
      <c r="R2009" s="83">
        <v>0</v>
      </c>
      <c r="S2009" s="83">
        <v>0</v>
      </c>
      <c r="T2009" s="83">
        <v>3</v>
      </c>
      <c r="U2009" s="83">
        <v>5.4</v>
      </c>
      <c r="V2009" s="83">
        <v>0</v>
      </c>
      <c r="W2009" s="83">
        <v>17392.168319999899</v>
      </c>
      <c r="X2009" s="83">
        <v>0</v>
      </c>
      <c r="Y2009" s="83">
        <v>8184312.0192</v>
      </c>
      <c r="Z2009" s="83">
        <v>0</v>
      </c>
      <c r="AA2009" s="83">
        <v>67160.912527620007</v>
      </c>
      <c r="AB2009" s="83">
        <v>0</v>
      </c>
      <c r="AC2009" s="83">
        <v>14997.119999999901</v>
      </c>
      <c r="AD2009" s="83">
        <v>0</v>
      </c>
      <c r="AE2009" s="83">
        <v>4836.1485599999996</v>
      </c>
      <c r="AF2009" s="83">
        <v>0</v>
      </c>
      <c r="AG2009" s="83">
        <v>0</v>
      </c>
      <c r="AH2009" s="83">
        <v>0</v>
      </c>
      <c r="AI2009" s="83">
        <v>5014.2891229469997</v>
      </c>
      <c r="AJ2009" s="83">
        <v>0</v>
      </c>
      <c r="AK2009" s="83">
        <v>0</v>
      </c>
      <c r="AL2009" s="83">
        <v>0</v>
      </c>
      <c r="AM2009" s="83">
        <v>0</v>
      </c>
      <c r="AN2009" s="83">
        <v>8293712.6577305598</v>
      </c>
      <c r="AO2009" s="83">
        <v>8.2184716208419193</v>
      </c>
      <c r="AP2009" s="83">
        <v>990.92794264839699</v>
      </c>
    </row>
    <row r="2010" spans="1:42" x14ac:dyDescent="0.2">
      <c r="A2010" s="83" t="s">
        <v>469</v>
      </c>
      <c r="B2010" s="83">
        <v>2036</v>
      </c>
      <c r="C2010" s="83" t="s">
        <v>366</v>
      </c>
      <c r="D2010" s="83" t="s">
        <v>297</v>
      </c>
      <c r="E2010" s="83">
        <v>0</v>
      </c>
      <c r="F2010" s="83">
        <v>1154</v>
      </c>
      <c r="G2010" s="83">
        <v>0</v>
      </c>
      <c r="H2010" s="83">
        <v>171.2</v>
      </c>
      <c r="I2010" s="83">
        <v>2.5</v>
      </c>
      <c r="J2010" s="83">
        <v>0</v>
      </c>
      <c r="K2010" s="83">
        <v>3.8</v>
      </c>
      <c r="L2010" s="83">
        <v>425</v>
      </c>
      <c r="M2010" s="83">
        <v>56.792727272727298</v>
      </c>
      <c r="N2010" s="83">
        <v>0</v>
      </c>
      <c r="O2010" s="83">
        <v>0</v>
      </c>
      <c r="P2010" s="83">
        <v>0</v>
      </c>
      <c r="Q2010" s="83">
        <v>0</v>
      </c>
      <c r="R2010" s="83">
        <v>0</v>
      </c>
      <c r="S2010" s="83">
        <v>0</v>
      </c>
      <c r="T2010" s="83">
        <v>3</v>
      </c>
      <c r="U2010" s="83">
        <v>5.4</v>
      </c>
      <c r="V2010" s="83">
        <v>0</v>
      </c>
      <c r="W2010" s="83">
        <v>17392.168319999899</v>
      </c>
      <c r="X2010" s="83">
        <v>0</v>
      </c>
      <c r="Y2010" s="83">
        <v>8184312.0192</v>
      </c>
      <c r="Z2010" s="83">
        <v>0</v>
      </c>
      <c r="AA2010" s="83">
        <v>84308.092421039997</v>
      </c>
      <c r="AB2010" s="83">
        <v>0</v>
      </c>
      <c r="AC2010" s="83">
        <v>14997.119999999901</v>
      </c>
      <c r="AD2010" s="83">
        <v>0</v>
      </c>
      <c r="AE2010" s="83">
        <v>4836.1485599999996</v>
      </c>
      <c r="AF2010" s="83">
        <v>0</v>
      </c>
      <c r="AG2010" s="83">
        <v>0</v>
      </c>
      <c r="AH2010" s="83">
        <v>0</v>
      </c>
      <c r="AI2010" s="83">
        <v>4944.1552815719997</v>
      </c>
      <c r="AJ2010" s="83">
        <v>0</v>
      </c>
      <c r="AK2010" s="83">
        <v>0</v>
      </c>
      <c r="AL2010" s="83">
        <v>0</v>
      </c>
      <c r="AM2010" s="83">
        <v>0</v>
      </c>
      <c r="AN2010" s="83">
        <v>8310789.7037826097</v>
      </c>
      <c r="AO2010" s="83">
        <v>8.2184716208419193</v>
      </c>
      <c r="AP2010" s="83">
        <v>988.89177969469301</v>
      </c>
    </row>
    <row r="2011" spans="1:42" x14ac:dyDescent="0.2">
      <c r="A2011" s="83" t="s">
        <v>469</v>
      </c>
      <c r="B2011" s="83">
        <v>2038</v>
      </c>
      <c r="C2011" s="83" t="s">
        <v>366</v>
      </c>
      <c r="D2011" s="83" t="s">
        <v>297</v>
      </c>
      <c r="E2011" s="83">
        <v>0</v>
      </c>
      <c r="F2011" s="83">
        <v>1154</v>
      </c>
      <c r="G2011" s="83">
        <v>0</v>
      </c>
      <c r="H2011" s="83">
        <v>171.2</v>
      </c>
      <c r="I2011" s="83">
        <v>2.5</v>
      </c>
      <c r="J2011" s="83">
        <v>0</v>
      </c>
      <c r="K2011" s="83">
        <v>3.8</v>
      </c>
      <c r="L2011" s="83">
        <v>425</v>
      </c>
      <c r="M2011" s="83">
        <v>70.159090909090907</v>
      </c>
      <c r="N2011" s="83">
        <v>0</v>
      </c>
      <c r="O2011" s="83">
        <v>0</v>
      </c>
      <c r="P2011" s="83">
        <v>0</v>
      </c>
      <c r="Q2011" s="83">
        <v>0</v>
      </c>
      <c r="R2011" s="83">
        <v>0</v>
      </c>
      <c r="S2011" s="83">
        <v>0</v>
      </c>
      <c r="T2011" s="83">
        <v>3</v>
      </c>
      <c r="U2011" s="83">
        <v>5.4</v>
      </c>
      <c r="V2011" s="83">
        <v>0</v>
      </c>
      <c r="W2011" s="83">
        <v>17392.168319999899</v>
      </c>
      <c r="X2011" s="83">
        <v>0</v>
      </c>
      <c r="Y2011" s="83">
        <v>7733289.1216000002</v>
      </c>
      <c r="Z2011" s="83">
        <v>0</v>
      </c>
      <c r="AA2011" s="83">
        <v>104150.29185225</v>
      </c>
      <c r="AB2011" s="83">
        <v>0</v>
      </c>
      <c r="AC2011" s="83">
        <v>14997.119999999901</v>
      </c>
      <c r="AD2011" s="83">
        <v>0</v>
      </c>
      <c r="AE2011" s="83">
        <v>4836.1485599999996</v>
      </c>
      <c r="AF2011" s="83">
        <v>0</v>
      </c>
      <c r="AG2011" s="83">
        <v>0</v>
      </c>
      <c r="AH2011" s="83">
        <v>0</v>
      </c>
      <c r="AI2011" s="83">
        <v>4875.1435816590001</v>
      </c>
      <c r="AJ2011" s="83">
        <v>0</v>
      </c>
      <c r="AK2011" s="83">
        <v>0</v>
      </c>
      <c r="AL2011" s="83">
        <v>0</v>
      </c>
      <c r="AM2011" s="83">
        <v>0</v>
      </c>
      <c r="AN2011" s="83">
        <v>7879539.9939139001</v>
      </c>
      <c r="AO2011" s="83">
        <v>7.76627606370816</v>
      </c>
      <c r="AP2011" s="83">
        <v>985.62556566839703</v>
      </c>
    </row>
    <row r="2012" spans="1:42" x14ac:dyDescent="0.2">
      <c r="A2012" s="83" t="s">
        <v>469</v>
      </c>
      <c r="B2012" s="83">
        <v>2040</v>
      </c>
      <c r="C2012" s="83" t="s">
        <v>366</v>
      </c>
      <c r="D2012" s="83" t="s">
        <v>297</v>
      </c>
      <c r="E2012" s="83">
        <v>0</v>
      </c>
      <c r="F2012" s="83">
        <v>1154</v>
      </c>
      <c r="G2012" s="83">
        <v>0</v>
      </c>
      <c r="H2012" s="83">
        <v>171.2</v>
      </c>
      <c r="I2012" s="83">
        <v>2.5</v>
      </c>
      <c r="J2012" s="83">
        <v>0</v>
      </c>
      <c r="K2012" s="83">
        <v>3.8</v>
      </c>
      <c r="L2012" s="83">
        <v>425</v>
      </c>
      <c r="M2012" s="83">
        <v>84.9018181818182</v>
      </c>
      <c r="N2012" s="83">
        <v>0</v>
      </c>
      <c r="O2012" s="83">
        <v>0</v>
      </c>
      <c r="P2012" s="83">
        <v>0</v>
      </c>
      <c r="Q2012" s="83">
        <v>0</v>
      </c>
      <c r="R2012" s="83">
        <v>0</v>
      </c>
      <c r="S2012" s="83">
        <v>0</v>
      </c>
      <c r="T2012" s="83">
        <v>3</v>
      </c>
      <c r="U2012" s="83">
        <v>5.4</v>
      </c>
      <c r="V2012" s="83">
        <v>0</v>
      </c>
      <c r="W2012" s="83">
        <v>17392.168319999899</v>
      </c>
      <c r="X2012" s="83">
        <v>0</v>
      </c>
      <c r="Y2012" s="83">
        <v>7742057.1692028698</v>
      </c>
      <c r="Z2012" s="83">
        <v>0</v>
      </c>
      <c r="AA2012" s="83">
        <v>126035.68586544</v>
      </c>
      <c r="AB2012" s="83">
        <v>0</v>
      </c>
      <c r="AC2012" s="83">
        <v>14997.119999999901</v>
      </c>
      <c r="AD2012" s="83">
        <v>0</v>
      </c>
      <c r="AE2012" s="83">
        <v>4836.1485599999996</v>
      </c>
      <c r="AF2012" s="83">
        <v>0</v>
      </c>
      <c r="AG2012" s="83">
        <v>0</v>
      </c>
      <c r="AH2012" s="83">
        <v>0</v>
      </c>
      <c r="AI2012" s="83">
        <v>4807.254023208</v>
      </c>
      <c r="AJ2012" s="83">
        <v>0</v>
      </c>
      <c r="AK2012" s="83">
        <v>0</v>
      </c>
      <c r="AL2012" s="83">
        <v>0</v>
      </c>
      <c r="AM2012" s="83">
        <v>0</v>
      </c>
      <c r="AN2012" s="83">
        <v>7910125.54597151</v>
      </c>
      <c r="AO2012" s="83">
        <v>7.7750669082347903</v>
      </c>
      <c r="AP2012" s="83">
        <v>982.92585409020296</v>
      </c>
    </row>
    <row r="2013" spans="1:42" x14ac:dyDescent="0.2">
      <c r="A2013" s="83" t="s">
        <v>469</v>
      </c>
      <c r="B2013" s="83">
        <v>2042</v>
      </c>
      <c r="C2013" s="83" t="s">
        <v>366</v>
      </c>
      <c r="D2013" s="83" t="s">
        <v>297</v>
      </c>
      <c r="E2013" s="83">
        <v>0</v>
      </c>
      <c r="F2013" s="83">
        <v>1154</v>
      </c>
      <c r="G2013" s="83">
        <v>0</v>
      </c>
      <c r="H2013" s="83">
        <v>171.2</v>
      </c>
      <c r="I2013" s="83">
        <v>2.5</v>
      </c>
      <c r="J2013" s="83">
        <v>0</v>
      </c>
      <c r="K2013" s="83">
        <v>3.8</v>
      </c>
      <c r="L2013" s="83">
        <v>425</v>
      </c>
      <c r="M2013" s="83">
        <v>101.675454545455</v>
      </c>
      <c r="N2013" s="83">
        <v>0</v>
      </c>
      <c r="O2013" s="83">
        <v>0</v>
      </c>
      <c r="P2013" s="83">
        <v>0.16356341940129501</v>
      </c>
      <c r="Q2013" s="83">
        <v>0</v>
      </c>
      <c r="R2013" s="83">
        <v>0</v>
      </c>
      <c r="S2013" s="83">
        <v>0</v>
      </c>
      <c r="T2013" s="83">
        <v>3</v>
      </c>
      <c r="U2013" s="83">
        <v>5.4</v>
      </c>
      <c r="V2013" s="83">
        <v>49.735199999999999</v>
      </c>
      <c r="W2013" s="83">
        <v>17392.168319999899</v>
      </c>
      <c r="X2013" s="83">
        <v>0</v>
      </c>
      <c r="Y2013" s="83">
        <v>7782997.7787656197</v>
      </c>
      <c r="Z2013" s="83">
        <v>0</v>
      </c>
      <c r="AA2013" s="83">
        <v>150935.93899101001</v>
      </c>
      <c r="AB2013" s="83">
        <v>0</v>
      </c>
      <c r="AC2013" s="83">
        <v>14997.119999999901</v>
      </c>
      <c r="AD2013" s="83">
        <v>0</v>
      </c>
      <c r="AE2013" s="83">
        <v>4836.1485599999996</v>
      </c>
      <c r="AF2013" s="83">
        <v>0</v>
      </c>
      <c r="AG2013" s="83">
        <v>0</v>
      </c>
      <c r="AH2013" s="83">
        <v>0</v>
      </c>
      <c r="AI2013" s="83">
        <v>4740.4866062190004</v>
      </c>
      <c r="AJ2013" s="83">
        <v>0</v>
      </c>
      <c r="AK2013" s="83">
        <v>0</v>
      </c>
      <c r="AL2013" s="83">
        <v>0</v>
      </c>
      <c r="AM2013" s="83">
        <v>0</v>
      </c>
      <c r="AN2013" s="83">
        <v>7975949.3764428403</v>
      </c>
      <c r="AO2013" s="83">
        <v>7.8161139633824099</v>
      </c>
      <c r="AP2013" s="83">
        <v>979.96032754012697</v>
      </c>
    </row>
    <row r="2014" spans="1:42" x14ac:dyDescent="0.2">
      <c r="A2014" s="83" t="s">
        <v>469</v>
      </c>
      <c r="B2014" s="83">
        <v>2044</v>
      </c>
      <c r="C2014" s="83" t="s">
        <v>366</v>
      </c>
      <c r="D2014" s="83" t="s">
        <v>297</v>
      </c>
      <c r="E2014" s="83">
        <v>0</v>
      </c>
      <c r="F2014" s="83">
        <v>1154</v>
      </c>
      <c r="G2014" s="83">
        <v>0</v>
      </c>
      <c r="H2014" s="83">
        <v>171.2</v>
      </c>
      <c r="I2014" s="83">
        <v>2.5</v>
      </c>
      <c r="J2014" s="83">
        <v>0</v>
      </c>
      <c r="K2014" s="83">
        <v>3.8</v>
      </c>
      <c r="L2014" s="83">
        <v>425</v>
      </c>
      <c r="M2014" s="83">
        <v>121.199090909091</v>
      </c>
      <c r="N2014" s="83">
        <v>0</v>
      </c>
      <c r="O2014" s="83">
        <v>0</v>
      </c>
      <c r="P2014" s="83">
        <v>0.16356341940129501</v>
      </c>
      <c r="Q2014" s="83">
        <v>0</v>
      </c>
      <c r="R2014" s="83">
        <v>0</v>
      </c>
      <c r="S2014" s="83">
        <v>0</v>
      </c>
      <c r="T2014" s="83">
        <v>3</v>
      </c>
      <c r="U2014" s="83">
        <v>5.4</v>
      </c>
      <c r="V2014" s="83">
        <v>0</v>
      </c>
      <c r="W2014" s="83">
        <v>17392.168319999899</v>
      </c>
      <c r="X2014" s="83">
        <v>0</v>
      </c>
      <c r="Y2014" s="83">
        <v>8184312.0192</v>
      </c>
      <c r="Z2014" s="83">
        <v>0</v>
      </c>
      <c r="AA2014" s="83">
        <v>179918.53267833</v>
      </c>
      <c r="AB2014" s="83">
        <v>0</v>
      </c>
      <c r="AC2014" s="83">
        <v>14997.119999999901</v>
      </c>
      <c r="AD2014" s="83">
        <v>0</v>
      </c>
      <c r="AE2014" s="83">
        <v>4836.1485599999996</v>
      </c>
      <c r="AF2014" s="83">
        <v>0</v>
      </c>
      <c r="AG2014" s="83">
        <v>0</v>
      </c>
      <c r="AH2014" s="83">
        <v>0</v>
      </c>
      <c r="AI2014" s="83">
        <v>4674.2802599609904</v>
      </c>
      <c r="AJ2014" s="83">
        <v>0</v>
      </c>
      <c r="AK2014" s="83">
        <v>0</v>
      </c>
      <c r="AL2014" s="83">
        <v>0</v>
      </c>
      <c r="AM2014" s="83">
        <v>0</v>
      </c>
      <c r="AN2014" s="83">
        <v>8406130.2690182906</v>
      </c>
      <c r="AO2014" s="83">
        <v>8.2184716208419193</v>
      </c>
      <c r="AP2014" s="83">
        <v>977.675976677638</v>
      </c>
    </row>
    <row r="2015" spans="1:42" x14ac:dyDescent="0.2">
      <c r="A2015" s="83" t="s">
        <v>469</v>
      </c>
      <c r="B2015" s="83">
        <v>2046</v>
      </c>
      <c r="C2015" s="83" t="s">
        <v>366</v>
      </c>
      <c r="D2015" s="83" t="s">
        <v>297</v>
      </c>
      <c r="E2015" s="83">
        <v>0</v>
      </c>
      <c r="F2015" s="83">
        <v>1154</v>
      </c>
      <c r="G2015" s="83">
        <v>0</v>
      </c>
      <c r="H2015" s="83">
        <v>171.2</v>
      </c>
      <c r="I2015" s="83">
        <v>2.5</v>
      </c>
      <c r="J2015" s="83">
        <v>0</v>
      </c>
      <c r="K2015" s="83">
        <v>3.8</v>
      </c>
      <c r="L2015" s="83">
        <v>425</v>
      </c>
      <c r="M2015" s="83">
        <v>140.72272727272599</v>
      </c>
      <c r="N2015" s="83">
        <v>0</v>
      </c>
      <c r="O2015" s="83">
        <v>0</v>
      </c>
      <c r="P2015" s="83">
        <v>0.38817591940129598</v>
      </c>
      <c r="Q2015" s="83">
        <v>0</v>
      </c>
      <c r="R2015" s="83">
        <v>0</v>
      </c>
      <c r="S2015" s="83">
        <v>0</v>
      </c>
      <c r="T2015" s="83">
        <v>3</v>
      </c>
      <c r="U2015" s="83">
        <v>0</v>
      </c>
      <c r="V2015" s="83">
        <v>236.61449098999901</v>
      </c>
      <c r="W2015" s="83">
        <v>17392.168319999899</v>
      </c>
      <c r="X2015" s="83">
        <v>0</v>
      </c>
      <c r="Y2015" s="83">
        <v>7733289.1216000002</v>
      </c>
      <c r="Z2015" s="83">
        <v>0</v>
      </c>
      <c r="AA2015" s="83">
        <v>208901.12636565001</v>
      </c>
      <c r="AB2015" s="83">
        <v>0</v>
      </c>
      <c r="AC2015" s="83">
        <v>14997.119999999901</v>
      </c>
      <c r="AD2015" s="83">
        <v>0</v>
      </c>
      <c r="AE2015" s="83">
        <v>4836.1485599999996</v>
      </c>
      <c r="AF2015" s="83">
        <v>0</v>
      </c>
      <c r="AG2015" s="83">
        <v>0</v>
      </c>
      <c r="AH2015" s="83">
        <v>0</v>
      </c>
      <c r="AI2015" s="83">
        <v>4608.6349844340002</v>
      </c>
      <c r="AJ2015" s="83">
        <v>0</v>
      </c>
      <c r="AK2015" s="83">
        <v>0</v>
      </c>
      <c r="AL2015" s="83">
        <v>0</v>
      </c>
      <c r="AM2015" s="83">
        <v>0</v>
      </c>
      <c r="AN2015" s="83">
        <v>7984260.9343210701</v>
      </c>
      <c r="AO2015" s="83">
        <v>7.76627606370816</v>
      </c>
      <c r="AP2015" s="83">
        <v>972.69817802723696</v>
      </c>
    </row>
    <row r="2016" spans="1:42" x14ac:dyDescent="0.2">
      <c r="A2016" s="83" t="s">
        <v>469</v>
      </c>
      <c r="B2016" s="83">
        <v>2048</v>
      </c>
      <c r="C2016" s="83" t="s">
        <v>366</v>
      </c>
      <c r="D2016" s="83" t="s">
        <v>297</v>
      </c>
      <c r="E2016" s="83">
        <v>0</v>
      </c>
      <c r="F2016" s="83">
        <v>575</v>
      </c>
      <c r="G2016" s="83">
        <v>0</v>
      </c>
      <c r="H2016" s="83">
        <v>171.2</v>
      </c>
      <c r="I2016" s="83">
        <v>0</v>
      </c>
      <c r="J2016" s="83">
        <v>0</v>
      </c>
      <c r="K2016" s="83">
        <v>3.8</v>
      </c>
      <c r="L2016" s="83">
        <v>425</v>
      </c>
      <c r="M2016" s="83">
        <v>161.171818181818</v>
      </c>
      <c r="N2016" s="83">
        <v>0</v>
      </c>
      <c r="O2016" s="83">
        <v>0</v>
      </c>
      <c r="P2016" s="83">
        <v>254.196277318314</v>
      </c>
      <c r="Q2016" s="83">
        <v>0</v>
      </c>
      <c r="R2016" s="83">
        <v>0</v>
      </c>
      <c r="S2016" s="83">
        <v>0</v>
      </c>
      <c r="T2016" s="83">
        <v>3</v>
      </c>
      <c r="U2016" s="83">
        <v>0</v>
      </c>
      <c r="V2016" s="83">
        <v>162688.44865658</v>
      </c>
      <c r="W2016" s="83">
        <v>17392.168319999899</v>
      </c>
      <c r="X2016" s="83">
        <v>0</v>
      </c>
      <c r="Y2016" s="83">
        <v>3853241.98</v>
      </c>
      <c r="Z2016" s="83">
        <v>0</v>
      </c>
      <c r="AA2016" s="83">
        <v>239257.54573623001</v>
      </c>
      <c r="AB2016" s="83">
        <v>0</v>
      </c>
      <c r="AC2016" s="83">
        <v>14997.119999999901</v>
      </c>
      <c r="AD2016" s="83">
        <v>0</v>
      </c>
      <c r="AE2016" s="83">
        <v>4836.1485599999996</v>
      </c>
      <c r="AF2016" s="83">
        <v>0</v>
      </c>
      <c r="AG2016" s="83">
        <v>0</v>
      </c>
      <c r="AH2016" s="83">
        <v>0</v>
      </c>
      <c r="AI2016" s="83">
        <v>0</v>
      </c>
      <c r="AJ2016" s="83">
        <v>0</v>
      </c>
      <c r="AK2016" s="83">
        <v>0</v>
      </c>
      <c r="AL2016" s="83">
        <v>0</v>
      </c>
      <c r="AM2016" s="83">
        <v>0</v>
      </c>
      <c r="AN2016" s="83">
        <v>4292413.4112728098</v>
      </c>
      <c r="AO2016" s="83">
        <v>3.8672783429859998</v>
      </c>
      <c r="AP2016" s="83">
        <v>900.95663498527097</v>
      </c>
    </row>
    <row r="2017" spans="1:42" x14ac:dyDescent="0.2">
      <c r="A2017" s="83" t="s">
        <v>469</v>
      </c>
      <c r="B2017" s="83">
        <v>2050</v>
      </c>
      <c r="C2017" s="83" t="s">
        <v>366</v>
      </c>
      <c r="D2017" s="83" t="s">
        <v>297</v>
      </c>
      <c r="E2017" s="83">
        <v>0</v>
      </c>
      <c r="F2017" s="83">
        <v>575</v>
      </c>
      <c r="G2017" s="83">
        <v>0</v>
      </c>
      <c r="H2017" s="83">
        <v>31.2</v>
      </c>
      <c r="I2017" s="83">
        <v>0</v>
      </c>
      <c r="J2017" s="83">
        <v>0</v>
      </c>
      <c r="K2017" s="83">
        <v>3.8</v>
      </c>
      <c r="L2017" s="83">
        <v>425</v>
      </c>
      <c r="M2017" s="83">
        <v>181.76</v>
      </c>
      <c r="N2017" s="83">
        <v>0</v>
      </c>
      <c r="O2017" s="83">
        <v>0</v>
      </c>
      <c r="P2017" s="83">
        <v>254.362926839968</v>
      </c>
      <c r="Q2017" s="83">
        <v>0</v>
      </c>
      <c r="R2017" s="83">
        <v>0</v>
      </c>
      <c r="S2017" s="83">
        <v>0</v>
      </c>
      <c r="T2017" s="83">
        <v>3</v>
      </c>
      <c r="U2017" s="83">
        <v>0</v>
      </c>
      <c r="V2017" s="83">
        <v>62115.227748952202</v>
      </c>
      <c r="W2017" s="83">
        <v>17392.168319999899</v>
      </c>
      <c r="X2017" s="83">
        <v>0</v>
      </c>
      <c r="Y2017" s="83">
        <v>3853241.98</v>
      </c>
      <c r="Z2017" s="83">
        <v>0</v>
      </c>
      <c r="AA2017" s="83">
        <v>269820.44381952001</v>
      </c>
      <c r="AB2017" s="83">
        <v>0</v>
      </c>
      <c r="AC2017" s="83">
        <v>2733.12</v>
      </c>
      <c r="AD2017" s="83">
        <v>0</v>
      </c>
      <c r="AE2017" s="83">
        <v>4836.1485599999996</v>
      </c>
      <c r="AF2017" s="83">
        <v>0</v>
      </c>
      <c r="AG2017" s="83">
        <v>0</v>
      </c>
      <c r="AH2017" s="83">
        <v>0</v>
      </c>
      <c r="AI2017" s="83">
        <v>0</v>
      </c>
      <c r="AJ2017" s="83">
        <v>0</v>
      </c>
      <c r="AK2017" s="83">
        <v>0</v>
      </c>
      <c r="AL2017" s="83">
        <v>0</v>
      </c>
      <c r="AM2017" s="83">
        <v>0</v>
      </c>
      <c r="AN2017" s="83">
        <v>4210139.0884484705</v>
      </c>
      <c r="AO2017" s="83">
        <v>3.8570950532260002</v>
      </c>
      <c r="AP2017" s="83">
        <v>916.14432972270799</v>
      </c>
    </row>
    <row r="2018" spans="1:42" x14ac:dyDescent="0.2">
      <c r="A2018" s="83" t="s">
        <v>470</v>
      </c>
      <c r="B2018" s="83">
        <v>2020</v>
      </c>
      <c r="C2018" s="83" t="s">
        <v>419</v>
      </c>
      <c r="D2018" s="83" t="s">
        <v>297</v>
      </c>
      <c r="E2018" s="83">
        <v>0</v>
      </c>
      <c r="F2018" s="83">
        <v>0</v>
      </c>
      <c r="G2018" s="83">
        <v>0</v>
      </c>
      <c r="H2018" s="83">
        <v>0</v>
      </c>
      <c r="I2018" s="83">
        <v>12.5</v>
      </c>
      <c r="J2018" s="83">
        <v>0</v>
      </c>
      <c r="K2018" s="83">
        <v>0</v>
      </c>
      <c r="L2018" s="83">
        <v>1472.2</v>
      </c>
      <c r="M2018" s="83">
        <v>6.3945454545454501</v>
      </c>
      <c r="N2018" s="83">
        <v>0</v>
      </c>
      <c r="O2018" s="83">
        <v>0</v>
      </c>
      <c r="P2018" s="83">
        <v>0</v>
      </c>
      <c r="Q2018" s="83">
        <v>0</v>
      </c>
      <c r="R2018" s="83">
        <v>0</v>
      </c>
      <c r="S2018" s="83">
        <v>0</v>
      </c>
      <c r="T2018" s="83">
        <v>2.335</v>
      </c>
      <c r="U2018" s="83">
        <v>0</v>
      </c>
      <c r="V2018" s="83">
        <v>0</v>
      </c>
      <c r="W2018" s="83">
        <v>0</v>
      </c>
      <c r="X2018" s="83">
        <v>0</v>
      </c>
      <c r="Y2018" s="83">
        <v>0</v>
      </c>
      <c r="Z2018" s="83">
        <v>0</v>
      </c>
      <c r="AA2018" s="83">
        <v>8943.9356945799991</v>
      </c>
      <c r="AB2018" s="83">
        <v>11026624.8912</v>
      </c>
      <c r="AC2018" s="83">
        <v>0</v>
      </c>
      <c r="AD2018" s="83">
        <v>0</v>
      </c>
      <c r="AE2018" s="83">
        <v>9361.9404071999998</v>
      </c>
      <c r="AF2018" s="83">
        <v>0</v>
      </c>
      <c r="AG2018" s="83">
        <v>0</v>
      </c>
      <c r="AH2018" s="83">
        <v>0</v>
      </c>
      <c r="AI2018" s="83">
        <v>24470.289457790001</v>
      </c>
      <c r="AJ2018" s="83">
        <v>0</v>
      </c>
      <c r="AK2018" s="83">
        <v>0</v>
      </c>
      <c r="AL2018" s="83">
        <v>0</v>
      </c>
      <c r="AM2018" s="83">
        <v>0</v>
      </c>
      <c r="AN2018" s="83">
        <v>11069401.056759501</v>
      </c>
      <c r="AO2018" s="83">
        <v>4.0026648355056</v>
      </c>
      <c r="AP2018" s="83">
        <v>361.59723683164901</v>
      </c>
    </row>
    <row r="2019" spans="1:42" x14ac:dyDescent="0.2">
      <c r="A2019" s="83" t="s">
        <v>470</v>
      </c>
      <c r="B2019" s="83">
        <v>2022</v>
      </c>
      <c r="C2019" s="83" t="s">
        <v>419</v>
      </c>
      <c r="D2019" s="83" t="s">
        <v>297</v>
      </c>
      <c r="E2019" s="83">
        <v>0</v>
      </c>
      <c r="F2019" s="83">
        <v>0</v>
      </c>
      <c r="G2019" s="83">
        <v>0</v>
      </c>
      <c r="H2019" s="83">
        <v>0</v>
      </c>
      <c r="I2019" s="83">
        <v>12.5</v>
      </c>
      <c r="J2019" s="83">
        <v>0</v>
      </c>
      <c r="K2019" s="83">
        <v>0</v>
      </c>
      <c r="L2019" s="83">
        <v>1472.2</v>
      </c>
      <c r="M2019" s="83">
        <v>11.980909090909099</v>
      </c>
      <c r="N2019" s="83">
        <v>0</v>
      </c>
      <c r="O2019" s="83">
        <v>0</v>
      </c>
      <c r="P2019" s="83">
        <v>0</v>
      </c>
      <c r="Q2019" s="83">
        <v>0</v>
      </c>
      <c r="R2019" s="83">
        <v>0</v>
      </c>
      <c r="S2019" s="83">
        <v>0</v>
      </c>
      <c r="T2019" s="83">
        <v>2.335</v>
      </c>
      <c r="U2019" s="83">
        <v>0</v>
      </c>
      <c r="V2019" s="83">
        <v>0</v>
      </c>
      <c r="W2019" s="83">
        <v>0</v>
      </c>
      <c r="X2019" s="83">
        <v>0</v>
      </c>
      <c r="Y2019" s="83">
        <v>0</v>
      </c>
      <c r="Z2019" s="83">
        <v>0</v>
      </c>
      <c r="AA2019" s="83">
        <v>16760.239978230002</v>
      </c>
      <c r="AB2019" s="83">
        <v>11026624.8912</v>
      </c>
      <c r="AC2019" s="83">
        <v>0</v>
      </c>
      <c r="AD2019" s="83">
        <v>0</v>
      </c>
      <c r="AE2019" s="83">
        <v>9361.9404071999998</v>
      </c>
      <c r="AF2019" s="83">
        <v>0</v>
      </c>
      <c r="AG2019" s="83">
        <v>0</v>
      </c>
      <c r="AH2019" s="83">
        <v>0</v>
      </c>
      <c r="AI2019" s="83">
        <v>24137.907073234499</v>
      </c>
      <c r="AJ2019" s="83">
        <v>0</v>
      </c>
      <c r="AK2019" s="83">
        <v>0</v>
      </c>
      <c r="AL2019" s="83">
        <v>0</v>
      </c>
      <c r="AM2019" s="83">
        <v>0</v>
      </c>
      <c r="AN2019" s="83">
        <v>11076884.9786586</v>
      </c>
      <c r="AO2019" s="83">
        <v>4.0026648355056</v>
      </c>
      <c r="AP2019" s="83">
        <v>361.352929385594</v>
      </c>
    </row>
    <row r="2020" spans="1:42" x14ac:dyDescent="0.2">
      <c r="A2020" s="83" t="s">
        <v>470</v>
      </c>
      <c r="B2020" s="83">
        <v>2024</v>
      </c>
      <c r="C2020" s="83" t="s">
        <v>419</v>
      </c>
      <c r="D2020" s="83" t="s">
        <v>297</v>
      </c>
      <c r="E2020" s="83">
        <v>0</v>
      </c>
      <c r="F2020" s="83">
        <v>0</v>
      </c>
      <c r="G2020" s="83">
        <v>0</v>
      </c>
      <c r="H2020" s="83">
        <v>0</v>
      </c>
      <c r="I2020" s="83">
        <v>12.5</v>
      </c>
      <c r="J2020" s="83">
        <v>0</v>
      </c>
      <c r="K2020" s="83">
        <v>0</v>
      </c>
      <c r="L2020" s="83">
        <v>1472.2</v>
      </c>
      <c r="M2020" s="83">
        <v>20.476363636363601</v>
      </c>
      <c r="N2020" s="83">
        <v>0</v>
      </c>
      <c r="O2020" s="83">
        <v>0</v>
      </c>
      <c r="P2020" s="83">
        <v>0</v>
      </c>
      <c r="Q2020" s="83">
        <v>0</v>
      </c>
      <c r="R2020" s="83">
        <v>0</v>
      </c>
      <c r="S2020" s="83">
        <v>0</v>
      </c>
      <c r="T2020" s="83">
        <v>2.335</v>
      </c>
      <c r="U2020" s="83">
        <v>0</v>
      </c>
      <c r="V2020" s="83">
        <v>0</v>
      </c>
      <c r="W2020" s="83">
        <v>0</v>
      </c>
      <c r="X2020" s="83">
        <v>0</v>
      </c>
      <c r="Y2020" s="83">
        <v>0</v>
      </c>
      <c r="Z2020" s="83">
        <v>0</v>
      </c>
      <c r="AA2020" s="83">
        <v>28644.635045880001</v>
      </c>
      <c r="AB2020" s="83">
        <v>11026624.8912</v>
      </c>
      <c r="AC2020" s="83">
        <v>0</v>
      </c>
      <c r="AD2020" s="83">
        <v>0</v>
      </c>
      <c r="AE2020" s="83">
        <v>9361.9404071999998</v>
      </c>
      <c r="AF2020" s="83">
        <v>0</v>
      </c>
      <c r="AG2020" s="83">
        <v>0</v>
      </c>
      <c r="AH2020" s="83">
        <v>0</v>
      </c>
      <c r="AI2020" s="83">
        <v>23800.279246230501</v>
      </c>
      <c r="AJ2020" s="83">
        <v>0</v>
      </c>
      <c r="AK2020" s="83">
        <v>0</v>
      </c>
      <c r="AL2020" s="83">
        <v>0</v>
      </c>
      <c r="AM2020" s="83">
        <v>0</v>
      </c>
      <c r="AN2020" s="83">
        <v>11088431.745899299</v>
      </c>
      <c r="AO2020" s="83">
        <v>4.0026648355056</v>
      </c>
      <c r="AP2020" s="83">
        <v>360.97664009032201</v>
      </c>
    </row>
    <row r="2021" spans="1:42" x14ac:dyDescent="0.2">
      <c r="A2021" s="83" t="s">
        <v>470</v>
      </c>
      <c r="B2021" s="83">
        <v>2026</v>
      </c>
      <c r="C2021" s="83" t="s">
        <v>419</v>
      </c>
      <c r="D2021" s="83" t="s">
        <v>297</v>
      </c>
      <c r="E2021" s="83">
        <v>0</v>
      </c>
      <c r="F2021" s="83">
        <v>0</v>
      </c>
      <c r="G2021" s="83">
        <v>0</v>
      </c>
      <c r="H2021" s="83">
        <v>0</v>
      </c>
      <c r="I2021" s="83">
        <v>12.5</v>
      </c>
      <c r="J2021" s="83">
        <v>0</v>
      </c>
      <c r="K2021" s="83">
        <v>0</v>
      </c>
      <c r="L2021" s="83">
        <v>1472.2</v>
      </c>
      <c r="M2021" s="83">
        <v>25.169090909090901</v>
      </c>
      <c r="N2021" s="83">
        <v>0</v>
      </c>
      <c r="O2021" s="83">
        <v>0</v>
      </c>
      <c r="P2021" s="83">
        <v>0</v>
      </c>
      <c r="Q2021" s="83">
        <v>0</v>
      </c>
      <c r="R2021" s="83">
        <v>0</v>
      </c>
      <c r="S2021" s="83">
        <v>0</v>
      </c>
      <c r="T2021" s="83">
        <v>2.335</v>
      </c>
      <c r="U2021" s="83">
        <v>0</v>
      </c>
      <c r="V2021" s="83">
        <v>0</v>
      </c>
      <c r="W2021" s="83">
        <v>0</v>
      </c>
      <c r="X2021" s="83">
        <v>0</v>
      </c>
      <c r="Y2021" s="83">
        <v>0</v>
      </c>
      <c r="Z2021" s="83">
        <v>0</v>
      </c>
      <c r="AA2021" s="83">
        <v>35209.348511819997</v>
      </c>
      <c r="AB2021" s="83">
        <v>11026624.8912</v>
      </c>
      <c r="AC2021" s="83">
        <v>0</v>
      </c>
      <c r="AD2021" s="83">
        <v>0</v>
      </c>
      <c r="AE2021" s="83">
        <v>9361.9404071999998</v>
      </c>
      <c r="AF2021" s="83">
        <v>0</v>
      </c>
      <c r="AG2021" s="83">
        <v>0</v>
      </c>
      <c r="AH2021" s="83">
        <v>0</v>
      </c>
      <c r="AI2021" s="83">
        <v>23407.815091880999</v>
      </c>
      <c r="AJ2021" s="83">
        <v>0</v>
      </c>
      <c r="AK2021" s="83">
        <v>0</v>
      </c>
      <c r="AL2021" s="83">
        <v>0</v>
      </c>
      <c r="AM2021" s="83">
        <v>0</v>
      </c>
      <c r="AN2021" s="83">
        <v>11094603.995210901</v>
      </c>
      <c r="AO2021" s="83">
        <v>4.0026648355056</v>
      </c>
      <c r="AP2021" s="83">
        <v>360.77581833775997</v>
      </c>
    </row>
    <row r="2022" spans="1:42" x14ac:dyDescent="0.2">
      <c r="A2022" s="83" t="s">
        <v>470</v>
      </c>
      <c r="B2022" s="83">
        <v>2028</v>
      </c>
      <c r="C2022" s="83" t="s">
        <v>419</v>
      </c>
      <c r="D2022" s="83" t="s">
        <v>297</v>
      </c>
      <c r="E2022" s="83">
        <v>0</v>
      </c>
      <c r="F2022" s="83">
        <v>0</v>
      </c>
      <c r="G2022" s="83">
        <v>0</v>
      </c>
      <c r="H2022" s="83">
        <v>0</v>
      </c>
      <c r="I2022" s="83">
        <v>12.5</v>
      </c>
      <c r="J2022" s="83">
        <v>0</v>
      </c>
      <c r="K2022" s="83">
        <v>0</v>
      </c>
      <c r="L2022" s="83">
        <v>1472.2</v>
      </c>
      <c r="M2022" s="83">
        <v>34.456363636363598</v>
      </c>
      <c r="N2022" s="83">
        <v>0</v>
      </c>
      <c r="O2022" s="83">
        <v>0</v>
      </c>
      <c r="P2022" s="83">
        <v>0</v>
      </c>
      <c r="Q2022" s="83">
        <v>0</v>
      </c>
      <c r="R2022" s="83">
        <v>0</v>
      </c>
      <c r="S2022" s="83">
        <v>0</v>
      </c>
      <c r="T2022" s="83">
        <v>2.335</v>
      </c>
      <c r="U2022" s="83">
        <v>0</v>
      </c>
      <c r="V2022" s="83">
        <v>0</v>
      </c>
      <c r="W2022" s="83">
        <v>0</v>
      </c>
      <c r="X2022" s="83">
        <v>0</v>
      </c>
      <c r="Y2022" s="83">
        <v>0</v>
      </c>
      <c r="Z2022" s="83">
        <v>0</v>
      </c>
      <c r="AA2022" s="83">
        <v>48091.027699739803</v>
      </c>
      <c r="AB2022" s="83">
        <v>11026624.8912</v>
      </c>
      <c r="AC2022" s="83">
        <v>0</v>
      </c>
      <c r="AD2022" s="83">
        <v>0</v>
      </c>
      <c r="AE2022" s="83">
        <v>9361.9404071999998</v>
      </c>
      <c r="AF2022" s="83">
        <v>0</v>
      </c>
      <c r="AG2022" s="83">
        <v>0</v>
      </c>
      <c r="AH2022" s="83">
        <v>0</v>
      </c>
      <c r="AI2022" s="83">
        <v>23142.401495082999</v>
      </c>
      <c r="AJ2022" s="83">
        <v>0</v>
      </c>
      <c r="AK2022" s="83">
        <v>0</v>
      </c>
      <c r="AL2022" s="83">
        <v>0</v>
      </c>
      <c r="AM2022" s="83">
        <v>0</v>
      </c>
      <c r="AN2022" s="83">
        <v>11107220.260802001</v>
      </c>
      <c r="AO2022" s="83">
        <v>4.0026648355056</v>
      </c>
      <c r="AP2022" s="83">
        <v>360.36602691955397</v>
      </c>
    </row>
    <row r="2023" spans="1:42" x14ac:dyDescent="0.2">
      <c r="A2023" s="83" t="s">
        <v>470</v>
      </c>
      <c r="B2023" s="83">
        <v>2030</v>
      </c>
      <c r="C2023" s="83" t="s">
        <v>419</v>
      </c>
      <c r="D2023" s="83" t="s">
        <v>297</v>
      </c>
      <c r="E2023" s="83">
        <v>0</v>
      </c>
      <c r="F2023" s="83">
        <v>0</v>
      </c>
      <c r="G2023" s="83">
        <v>0</v>
      </c>
      <c r="H2023" s="83">
        <v>0</v>
      </c>
      <c r="I2023" s="83">
        <v>12.5</v>
      </c>
      <c r="J2023" s="83">
        <v>0</v>
      </c>
      <c r="K2023" s="83">
        <v>0</v>
      </c>
      <c r="L2023" s="83">
        <v>1472.2</v>
      </c>
      <c r="M2023" s="83">
        <v>49.5818181818182</v>
      </c>
      <c r="N2023" s="83">
        <v>0</v>
      </c>
      <c r="O2023" s="83">
        <v>0</v>
      </c>
      <c r="P2023" s="83">
        <v>0</v>
      </c>
      <c r="Q2023" s="83">
        <v>0</v>
      </c>
      <c r="R2023" s="83">
        <v>0</v>
      </c>
      <c r="S2023" s="83">
        <v>0</v>
      </c>
      <c r="T2023" s="83">
        <v>2.335</v>
      </c>
      <c r="U2023" s="83">
        <v>0</v>
      </c>
      <c r="V2023" s="83">
        <v>0</v>
      </c>
      <c r="W2023" s="83">
        <v>0</v>
      </c>
      <c r="X2023" s="83">
        <v>0</v>
      </c>
      <c r="Y2023" s="83">
        <v>0</v>
      </c>
      <c r="Z2023" s="83">
        <v>0</v>
      </c>
      <c r="AA2023" s="83">
        <v>69360.610699800003</v>
      </c>
      <c r="AB2023" s="83">
        <v>10151558.1363554</v>
      </c>
      <c r="AC2023" s="83">
        <v>0</v>
      </c>
      <c r="AD2023" s="83">
        <v>0</v>
      </c>
      <c r="AE2023" s="83">
        <v>9361.9404071999998</v>
      </c>
      <c r="AF2023" s="83">
        <v>0</v>
      </c>
      <c r="AG2023" s="83">
        <v>0</v>
      </c>
      <c r="AH2023" s="83">
        <v>0</v>
      </c>
      <c r="AI2023" s="83">
        <v>22814.057013387999</v>
      </c>
      <c r="AJ2023" s="83">
        <v>0</v>
      </c>
      <c r="AK2023" s="83">
        <v>0</v>
      </c>
      <c r="AL2023" s="83">
        <v>0</v>
      </c>
      <c r="AM2023" s="83">
        <v>0</v>
      </c>
      <c r="AN2023" s="83">
        <v>10253094.744475801</v>
      </c>
      <c r="AO2023" s="83">
        <v>3.6850156034970598</v>
      </c>
      <c r="AP2023" s="83">
        <v>359.40520353451802</v>
      </c>
    </row>
    <row r="2024" spans="1:42" x14ac:dyDescent="0.2">
      <c r="A2024" s="83" t="s">
        <v>470</v>
      </c>
      <c r="B2024" s="83">
        <v>2032</v>
      </c>
      <c r="C2024" s="83" t="s">
        <v>419</v>
      </c>
      <c r="D2024" s="83" t="s">
        <v>297</v>
      </c>
      <c r="E2024" s="83">
        <v>0</v>
      </c>
      <c r="F2024" s="83">
        <v>0</v>
      </c>
      <c r="G2024" s="83">
        <v>0</v>
      </c>
      <c r="H2024" s="83">
        <v>0</v>
      </c>
      <c r="I2024" s="83">
        <v>12.5</v>
      </c>
      <c r="J2024" s="83">
        <v>0</v>
      </c>
      <c r="K2024" s="83">
        <v>0</v>
      </c>
      <c r="L2024" s="83">
        <v>1472.2</v>
      </c>
      <c r="M2024" s="83">
        <v>63.608181818181798</v>
      </c>
      <c r="N2024" s="83">
        <v>0</v>
      </c>
      <c r="O2024" s="83">
        <v>0</v>
      </c>
      <c r="P2024" s="83">
        <v>0</v>
      </c>
      <c r="Q2024" s="83">
        <v>0</v>
      </c>
      <c r="R2024" s="83">
        <v>0</v>
      </c>
      <c r="S2024" s="83">
        <v>0</v>
      </c>
      <c r="T2024" s="83">
        <v>2.335</v>
      </c>
      <c r="U2024" s="83">
        <v>0</v>
      </c>
      <c r="V2024" s="83">
        <v>0</v>
      </c>
      <c r="W2024" s="83">
        <v>0</v>
      </c>
      <c r="X2024" s="83">
        <v>0</v>
      </c>
      <c r="Y2024" s="83">
        <v>0</v>
      </c>
      <c r="Z2024" s="83">
        <v>0</v>
      </c>
      <c r="AA2024" s="83">
        <v>88982.262010530001</v>
      </c>
      <c r="AB2024" s="83">
        <v>10152951.352663601</v>
      </c>
      <c r="AC2024" s="83">
        <v>0</v>
      </c>
      <c r="AD2024" s="83">
        <v>0</v>
      </c>
      <c r="AE2024" s="83">
        <v>9361.9404071999998</v>
      </c>
      <c r="AF2024" s="83">
        <v>0</v>
      </c>
      <c r="AG2024" s="83">
        <v>0</v>
      </c>
      <c r="AH2024" s="83">
        <v>0</v>
      </c>
      <c r="AI2024" s="83">
        <v>22356.904089244399</v>
      </c>
      <c r="AJ2024" s="83">
        <v>0</v>
      </c>
      <c r="AK2024" s="83">
        <v>0</v>
      </c>
      <c r="AL2024" s="83">
        <v>0</v>
      </c>
      <c r="AM2024" s="83">
        <v>0</v>
      </c>
      <c r="AN2024" s="83">
        <v>10273652.4591705</v>
      </c>
      <c r="AO2024" s="83">
        <v>3.6855213410168899</v>
      </c>
      <c r="AP2024" s="83">
        <v>358.735255612728</v>
      </c>
    </row>
    <row r="2025" spans="1:42" x14ac:dyDescent="0.2">
      <c r="A2025" s="83" t="s">
        <v>470</v>
      </c>
      <c r="B2025" s="83">
        <v>2034</v>
      </c>
      <c r="C2025" s="83" t="s">
        <v>419</v>
      </c>
      <c r="D2025" s="83" t="s">
        <v>297</v>
      </c>
      <c r="E2025" s="83">
        <v>0</v>
      </c>
      <c r="F2025" s="83">
        <v>0</v>
      </c>
      <c r="G2025" s="83">
        <v>0</v>
      </c>
      <c r="H2025" s="83">
        <v>0</v>
      </c>
      <c r="I2025" s="83">
        <v>12.5</v>
      </c>
      <c r="J2025" s="83">
        <v>0</v>
      </c>
      <c r="K2025" s="83">
        <v>0</v>
      </c>
      <c r="L2025" s="83">
        <v>1472.2</v>
      </c>
      <c r="M2025" s="83">
        <v>75.399090909090901</v>
      </c>
      <c r="N2025" s="83">
        <v>0</v>
      </c>
      <c r="O2025" s="83">
        <v>0</v>
      </c>
      <c r="P2025" s="83">
        <v>0</v>
      </c>
      <c r="Q2025" s="83">
        <v>0</v>
      </c>
      <c r="R2025" s="83">
        <v>0</v>
      </c>
      <c r="S2025" s="83">
        <v>0</v>
      </c>
      <c r="T2025" s="83">
        <v>2.335</v>
      </c>
      <c r="U2025" s="83">
        <v>0</v>
      </c>
      <c r="V2025" s="83">
        <v>0</v>
      </c>
      <c r="W2025" s="83">
        <v>0</v>
      </c>
      <c r="X2025" s="83">
        <v>0</v>
      </c>
      <c r="Y2025" s="83">
        <v>0</v>
      </c>
      <c r="Z2025" s="83">
        <v>0</v>
      </c>
      <c r="AA2025" s="83">
        <v>105476.70866942999</v>
      </c>
      <c r="AB2025" s="83">
        <v>9839748.3396995291</v>
      </c>
      <c r="AC2025" s="83">
        <v>0</v>
      </c>
      <c r="AD2025" s="83">
        <v>0</v>
      </c>
      <c r="AE2025" s="83">
        <v>9361.9404071999998</v>
      </c>
      <c r="AF2025" s="83">
        <v>0</v>
      </c>
      <c r="AG2025" s="83">
        <v>0</v>
      </c>
      <c r="AH2025" s="83">
        <v>0</v>
      </c>
      <c r="AI2025" s="83">
        <v>22149.176837755502</v>
      </c>
      <c r="AJ2025" s="83">
        <v>0</v>
      </c>
      <c r="AK2025" s="83">
        <v>0</v>
      </c>
      <c r="AL2025" s="83">
        <v>0</v>
      </c>
      <c r="AM2025" s="83">
        <v>0</v>
      </c>
      <c r="AN2025" s="83">
        <v>9976736.1656139102</v>
      </c>
      <c r="AO2025" s="83">
        <v>3.57182864731092</v>
      </c>
      <c r="AP2025" s="83">
        <v>358.01574663482501</v>
      </c>
    </row>
    <row r="2026" spans="1:42" x14ac:dyDescent="0.2">
      <c r="A2026" s="83" t="s">
        <v>470</v>
      </c>
      <c r="B2026" s="83">
        <v>2036</v>
      </c>
      <c r="C2026" s="83" t="s">
        <v>419</v>
      </c>
      <c r="D2026" s="83" t="s">
        <v>297</v>
      </c>
      <c r="E2026" s="83">
        <v>0</v>
      </c>
      <c r="F2026" s="83">
        <v>0</v>
      </c>
      <c r="G2026" s="83">
        <v>0</v>
      </c>
      <c r="H2026" s="83">
        <v>0</v>
      </c>
      <c r="I2026" s="83">
        <v>12.5</v>
      </c>
      <c r="J2026" s="83">
        <v>0</v>
      </c>
      <c r="K2026" s="83">
        <v>0</v>
      </c>
      <c r="L2026" s="83">
        <v>1472.2</v>
      </c>
      <c r="M2026" s="83">
        <v>85.0772727272727</v>
      </c>
      <c r="N2026" s="83">
        <v>0</v>
      </c>
      <c r="O2026" s="83">
        <v>0</v>
      </c>
      <c r="P2026" s="83">
        <v>0</v>
      </c>
      <c r="Q2026" s="83">
        <v>0</v>
      </c>
      <c r="R2026" s="83">
        <v>0</v>
      </c>
      <c r="S2026" s="83">
        <v>0</v>
      </c>
      <c r="T2026" s="83">
        <v>2.335</v>
      </c>
      <c r="U2026" s="83">
        <v>0</v>
      </c>
      <c r="V2026" s="83">
        <v>0</v>
      </c>
      <c r="W2026" s="83">
        <v>0</v>
      </c>
      <c r="X2026" s="83">
        <v>0</v>
      </c>
      <c r="Y2026" s="83">
        <v>0</v>
      </c>
      <c r="Z2026" s="83">
        <v>0</v>
      </c>
      <c r="AA2026" s="83">
        <v>119015.63535645</v>
      </c>
      <c r="AB2026" s="83">
        <v>9800464.8440000005</v>
      </c>
      <c r="AC2026" s="83">
        <v>0</v>
      </c>
      <c r="AD2026" s="83">
        <v>0</v>
      </c>
      <c r="AE2026" s="83">
        <v>9361.9404071999998</v>
      </c>
      <c r="AF2026" s="83">
        <v>0</v>
      </c>
      <c r="AG2026" s="83">
        <v>0</v>
      </c>
      <c r="AH2026" s="83">
        <v>0</v>
      </c>
      <c r="AI2026" s="83">
        <v>21876.297143817999</v>
      </c>
      <c r="AJ2026" s="83">
        <v>0</v>
      </c>
      <c r="AK2026" s="83">
        <v>0</v>
      </c>
      <c r="AL2026" s="83">
        <v>0</v>
      </c>
      <c r="AM2026" s="83">
        <v>0</v>
      </c>
      <c r="AN2026" s="83">
        <v>9950718.7169074602</v>
      </c>
      <c r="AO2026" s="83">
        <v>3.5575687383719998</v>
      </c>
      <c r="AP2026" s="83">
        <v>357.51877221966498</v>
      </c>
    </row>
    <row r="2027" spans="1:42" x14ac:dyDescent="0.2">
      <c r="A2027" s="83" t="s">
        <v>470</v>
      </c>
      <c r="B2027" s="83">
        <v>2038</v>
      </c>
      <c r="C2027" s="83" t="s">
        <v>419</v>
      </c>
      <c r="D2027" s="83" t="s">
        <v>297</v>
      </c>
      <c r="E2027" s="83">
        <v>0</v>
      </c>
      <c r="F2027" s="83">
        <v>0</v>
      </c>
      <c r="G2027" s="83">
        <v>0</v>
      </c>
      <c r="H2027" s="83">
        <v>0</v>
      </c>
      <c r="I2027" s="83">
        <v>12.5</v>
      </c>
      <c r="J2027" s="83">
        <v>0</v>
      </c>
      <c r="K2027" s="83">
        <v>0</v>
      </c>
      <c r="L2027" s="83">
        <v>1472.2</v>
      </c>
      <c r="M2027" s="83">
        <v>94.178181818181798</v>
      </c>
      <c r="N2027" s="83">
        <v>0</v>
      </c>
      <c r="O2027" s="83">
        <v>0</v>
      </c>
      <c r="P2027" s="83">
        <v>0</v>
      </c>
      <c r="Q2027" s="83">
        <v>0</v>
      </c>
      <c r="R2027" s="83">
        <v>0</v>
      </c>
      <c r="S2027" s="83">
        <v>0</v>
      </c>
      <c r="T2027" s="83">
        <v>2.335</v>
      </c>
      <c r="U2027" s="83">
        <v>0</v>
      </c>
      <c r="V2027" s="83">
        <v>0</v>
      </c>
      <c r="W2027" s="83">
        <v>0</v>
      </c>
      <c r="X2027" s="83">
        <v>0</v>
      </c>
      <c r="Y2027" s="83">
        <v>0</v>
      </c>
      <c r="Z2027" s="83">
        <v>0</v>
      </c>
      <c r="AA2027" s="83">
        <v>131747.00817851999</v>
      </c>
      <c r="AB2027" s="83">
        <v>9800464.8440000005</v>
      </c>
      <c r="AC2027" s="83">
        <v>0</v>
      </c>
      <c r="AD2027" s="83">
        <v>0</v>
      </c>
      <c r="AE2027" s="83">
        <v>9361.9404071999998</v>
      </c>
      <c r="AF2027" s="83">
        <v>0</v>
      </c>
      <c r="AG2027" s="83">
        <v>0</v>
      </c>
      <c r="AH2027" s="83">
        <v>0</v>
      </c>
      <c r="AI2027" s="83">
        <v>21546.286564983198</v>
      </c>
      <c r="AJ2027" s="83">
        <v>0</v>
      </c>
      <c r="AK2027" s="83">
        <v>0</v>
      </c>
      <c r="AL2027" s="83">
        <v>0</v>
      </c>
      <c r="AM2027" s="83">
        <v>0</v>
      </c>
      <c r="AN2027" s="83">
        <v>9963120.0791506991</v>
      </c>
      <c r="AO2027" s="83">
        <v>3.5575687383719998</v>
      </c>
      <c r="AP2027" s="83">
        <v>357.07375903425401</v>
      </c>
    </row>
    <row r="2028" spans="1:42" x14ac:dyDescent="0.2">
      <c r="A2028" s="83" t="s">
        <v>470</v>
      </c>
      <c r="B2028" s="83">
        <v>2040</v>
      </c>
      <c r="C2028" s="83" t="s">
        <v>419</v>
      </c>
      <c r="D2028" s="83" t="s">
        <v>297</v>
      </c>
      <c r="E2028" s="83">
        <v>0</v>
      </c>
      <c r="F2028" s="83">
        <v>0</v>
      </c>
      <c r="G2028" s="83">
        <v>0</v>
      </c>
      <c r="H2028" s="83">
        <v>0</v>
      </c>
      <c r="I2028" s="83">
        <v>12.5</v>
      </c>
      <c r="J2028" s="83">
        <v>0</v>
      </c>
      <c r="K2028" s="83">
        <v>0</v>
      </c>
      <c r="L2028" s="83">
        <v>1472.2</v>
      </c>
      <c r="M2028" s="83">
        <v>103.505454545455</v>
      </c>
      <c r="N2028" s="83">
        <v>0</v>
      </c>
      <c r="O2028" s="83">
        <v>0</v>
      </c>
      <c r="P2028" s="83">
        <v>0.41559510338442202</v>
      </c>
      <c r="Q2028" s="83">
        <v>0</v>
      </c>
      <c r="R2028" s="83">
        <v>0</v>
      </c>
      <c r="S2028" s="83">
        <v>0</v>
      </c>
      <c r="T2028" s="83">
        <v>2.335</v>
      </c>
      <c r="U2028" s="83">
        <v>0</v>
      </c>
      <c r="V2028" s="83">
        <v>725.10354962452197</v>
      </c>
      <c r="W2028" s="83">
        <v>0</v>
      </c>
      <c r="X2028" s="83">
        <v>0</v>
      </c>
      <c r="Y2028" s="83">
        <v>0</v>
      </c>
      <c r="Z2028" s="83">
        <v>0</v>
      </c>
      <c r="AA2028" s="83">
        <v>144795.04385471999</v>
      </c>
      <c r="AB2028" s="83">
        <v>9800464.8440000005</v>
      </c>
      <c r="AC2028" s="83">
        <v>0</v>
      </c>
      <c r="AD2028" s="83">
        <v>0</v>
      </c>
      <c r="AE2028" s="83">
        <v>9361.9404071999998</v>
      </c>
      <c r="AF2028" s="83">
        <v>0</v>
      </c>
      <c r="AG2028" s="83">
        <v>0</v>
      </c>
      <c r="AH2028" s="83">
        <v>0</v>
      </c>
      <c r="AI2028" s="83">
        <v>21267.977101251901</v>
      </c>
      <c r="AJ2028" s="83">
        <v>0</v>
      </c>
      <c r="AK2028" s="83">
        <v>0</v>
      </c>
      <c r="AL2028" s="83">
        <v>0</v>
      </c>
      <c r="AM2028" s="83">
        <v>0</v>
      </c>
      <c r="AN2028" s="83">
        <v>9976614.9089127891</v>
      </c>
      <c r="AO2028" s="83">
        <v>3.5575687383719998</v>
      </c>
      <c r="AP2028" s="83">
        <v>356.59076458827502</v>
      </c>
    </row>
    <row r="2029" spans="1:42" x14ac:dyDescent="0.2">
      <c r="A2029" s="83" t="s">
        <v>470</v>
      </c>
      <c r="B2029" s="83">
        <v>2042</v>
      </c>
      <c r="C2029" s="83" t="s">
        <v>419</v>
      </c>
      <c r="D2029" s="83" t="s">
        <v>297</v>
      </c>
      <c r="E2029" s="83">
        <v>0</v>
      </c>
      <c r="F2029" s="83">
        <v>0</v>
      </c>
      <c r="G2029" s="83">
        <v>0</v>
      </c>
      <c r="H2029" s="83">
        <v>0</v>
      </c>
      <c r="I2029" s="83">
        <v>12.790285928207</v>
      </c>
      <c r="J2029" s="83">
        <v>0</v>
      </c>
      <c r="K2029" s="83">
        <v>0</v>
      </c>
      <c r="L2029" s="83">
        <v>1472.2</v>
      </c>
      <c r="M2029" s="83">
        <v>111.18818181818099</v>
      </c>
      <c r="N2029" s="83">
        <v>0</v>
      </c>
      <c r="O2029" s="83">
        <v>0</v>
      </c>
      <c r="P2029" s="83">
        <v>0.64120491244815003</v>
      </c>
      <c r="Q2029" s="83">
        <v>0</v>
      </c>
      <c r="R2029" s="83">
        <v>0</v>
      </c>
      <c r="S2029" s="83">
        <v>0</v>
      </c>
      <c r="T2029" s="83">
        <v>2.335</v>
      </c>
      <c r="U2029" s="83">
        <v>0</v>
      </c>
      <c r="V2029" s="83">
        <v>714.690104210919</v>
      </c>
      <c r="W2029" s="83">
        <v>0</v>
      </c>
      <c r="X2029" s="83">
        <v>0</v>
      </c>
      <c r="Y2029" s="83">
        <v>0</v>
      </c>
      <c r="Z2029" s="83">
        <v>0</v>
      </c>
      <c r="AA2029" s="83">
        <v>155542.50481958999</v>
      </c>
      <c r="AB2029" s="83">
        <v>9569260.7946061306</v>
      </c>
      <c r="AC2029" s="83">
        <v>0</v>
      </c>
      <c r="AD2029" s="83">
        <v>0</v>
      </c>
      <c r="AE2029" s="83">
        <v>9361.9404071999998</v>
      </c>
      <c r="AF2029" s="83">
        <v>0</v>
      </c>
      <c r="AG2029" s="83">
        <v>0</v>
      </c>
      <c r="AH2029" s="83">
        <v>0</v>
      </c>
      <c r="AI2029" s="83">
        <v>21575.892361160099</v>
      </c>
      <c r="AJ2029" s="83">
        <v>0</v>
      </c>
      <c r="AK2029" s="83">
        <v>0</v>
      </c>
      <c r="AL2029" s="83">
        <v>0</v>
      </c>
      <c r="AM2029" s="83">
        <v>0</v>
      </c>
      <c r="AN2029" s="83">
        <v>9756455.8222982902</v>
      </c>
      <c r="AO2029" s="83">
        <v>3.4736416684420099</v>
      </c>
      <c r="AP2029" s="83">
        <v>356.03519676715399</v>
      </c>
    </row>
    <row r="2030" spans="1:42" x14ac:dyDescent="0.2">
      <c r="A2030" s="83" t="s">
        <v>470</v>
      </c>
      <c r="B2030" s="83">
        <v>2044</v>
      </c>
      <c r="C2030" s="83" t="s">
        <v>419</v>
      </c>
      <c r="D2030" s="83" t="s">
        <v>297</v>
      </c>
      <c r="E2030" s="83">
        <v>0</v>
      </c>
      <c r="F2030" s="83">
        <v>0</v>
      </c>
      <c r="G2030" s="83">
        <v>0</v>
      </c>
      <c r="H2030" s="83">
        <v>0</v>
      </c>
      <c r="I2030" s="83">
        <v>12.790285928207</v>
      </c>
      <c r="J2030" s="83">
        <v>0</v>
      </c>
      <c r="K2030" s="83">
        <v>0</v>
      </c>
      <c r="L2030" s="83">
        <v>1472.2</v>
      </c>
      <c r="M2030" s="83">
        <v>119.596363636364</v>
      </c>
      <c r="N2030" s="83">
        <v>0</v>
      </c>
      <c r="O2030" s="83">
        <v>0</v>
      </c>
      <c r="P2030" s="83">
        <v>1.1266186675732399</v>
      </c>
      <c r="Q2030" s="83">
        <v>0</v>
      </c>
      <c r="R2030" s="83">
        <v>0</v>
      </c>
      <c r="S2030" s="83">
        <v>0</v>
      </c>
      <c r="T2030" s="83">
        <v>2.335</v>
      </c>
      <c r="U2030" s="83">
        <v>0</v>
      </c>
      <c r="V2030" s="83">
        <v>1011.30024962452</v>
      </c>
      <c r="W2030" s="83">
        <v>0</v>
      </c>
      <c r="X2030" s="83">
        <v>0</v>
      </c>
      <c r="Y2030" s="83">
        <v>0</v>
      </c>
      <c r="Z2030" s="83">
        <v>0</v>
      </c>
      <c r="AA2030" s="83">
        <v>167304.81300371999</v>
      </c>
      <c r="AB2030" s="83">
        <v>8987467.4213999994</v>
      </c>
      <c r="AC2030" s="83">
        <v>0</v>
      </c>
      <c r="AD2030" s="83">
        <v>0</v>
      </c>
      <c r="AE2030" s="83">
        <v>9361.9404071999998</v>
      </c>
      <c r="AF2030" s="83">
        <v>0</v>
      </c>
      <c r="AG2030" s="83">
        <v>0</v>
      </c>
      <c r="AH2030" s="83">
        <v>0</v>
      </c>
      <c r="AI2030" s="83">
        <v>21315.686941473599</v>
      </c>
      <c r="AJ2030" s="83">
        <v>0</v>
      </c>
      <c r="AK2030" s="83">
        <v>0</v>
      </c>
      <c r="AL2030" s="83">
        <v>0</v>
      </c>
      <c r="AM2030" s="83">
        <v>0</v>
      </c>
      <c r="AN2030" s="83">
        <v>9186461.1620020103</v>
      </c>
      <c r="AO2030" s="83">
        <v>3.2624506739682002</v>
      </c>
      <c r="AP2030" s="83">
        <v>355.13682760263299</v>
      </c>
    </row>
    <row r="2031" spans="1:42" x14ac:dyDescent="0.2">
      <c r="A2031" s="83" t="s">
        <v>470</v>
      </c>
      <c r="B2031" s="83">
        <v>2046</v>
      </c>
      <c r="C2031" s="83" t="s">
        <v>419</v>
      </c>
      <c r="D2031" s="83" t="s">
        <v>297</v>
      </c>
      <c r="E2031" s="83">
        <v>0</v>
      </c>
      <c r="F2031" s="83">
        <v>0</v>
      </c>
      <c r="G2031" s="83">
        <v>0</v>
      </c>
      <c r="H2031" s="83">
        <v>0</v>
      </c>
      <c r="I2031" s="83">
        <v>12.790285928207</v>
      </c>
      <c r="J2031" s="83">
        <v>0</v>
      </c>
      <c r="K2031" s="83">
        <v>0</v>
      </c>
      <c r="L2031" s="83">
        <v>0</v>
      </c>
      <c r="M2031" s="83">
        <v>131.52636363636401</v>
      </c>
      <c r="N2031" s="83">
        <v>0</v>
      </c>
      <c r="O2031" s="83">
        <v>0</v>
      </c>
      <c r="P2031" s="83">
        <v>1.4808561675732399</v>
      </c>
      <c r="Q2031" s="83">
        <v>0</v>
      </c>
      <c r="R2031" s="83">
        <v>0</v>
      </c>
      <c r="S2031" s="83">
        <v>0</v>
      </c>
      <c r="T2031" s="83">
        <v>2.335</v>
      </c>
      <c r="U2031" s="83">
        <v>0</v>
      </c>
      <c r="V2031" s="83">
        <v>383.252369201043</v>
      </c>
      <c r="W2031" s="83">
        <v>0</v>
      </c>
      <c r="X2031" s="83">
        <v>0</v>
      </c>
      <c r="Y2031" s="83">
        <v>0</v>
      </c>
      <c r="Z2031" s="83">
        <v>0</v>
      </c>
      <c r="AA2031" s="83">
        <v>183993.83563322999</v>
      </c>
      <c r="AB2031" s="83">
        <v>0</v>
      </c>
      <c r="AC2031" s="83">
        <v>0</v>
      </c>
      <c r="AD2031" s="83">
        <v>0</v>
      </c>
      <c r="AE2031" s="83">
        <v>9361.9404071999998</v>
      </c>
      <c r="AF2031" s="83">
        <v>0</v>
      </c>
      <c r="AG2031" s="83">
        <v>0</v>
      </c>
      <c r="AH2031" s="83">
        <v>0</v>
      </c>
      <c r="AI2031" s="83">
        <v>21016.425527699601</v>
      </c>
      <c r="AJ2031" s="83">
        <v>0</v>
      </c>
      <c r="AK2031" s="83">
        <v>0</v>
      </c>
      <c r="AL2031" s="83">
        <v>0</v>
      </c>
      <c r="AM2031" s="83">
        <v>0</v>
      </c>
      <c r="AN2031" s="83">
        <v>214755.45393732999</v>
      </c>
      <c r="AO2031" s="83">
        <v>0</v>
      </c>
      <c r="AP2031" s="83">
        <v>0</v>
      </c>
    </row>
    <row r="2032" spans="1:42" x14ac:dyDescent="0.2">
      <c r="A2032" s="83" t="s">
        <v>470</v>
      </c>
      <c r="B2032" s="83">
        <v>2048</v>
      </c>
      <c r="C2032" s="83" t="s">
        <v>419</v>
      </c>
      <c r="D2032" s="83" t="s">
        <v>297</v>
      </c>
      <c r="E2032" s="83">
        <v>0</v>
      </c>
      <c r="F2032" s="83">
        <v>0</v>
      </c>
      <c r="G2032" s="83">
        <v>0</v>
      </c>
      <c r="H2032" s="83">
        <v>0</v>
      </c>
      <c r="I2032" s="83">
        <v>0.29028592820695498</v>
      </c>
      <c r="J2032" s="83">
        <v>0</v>
      </c>
      <c r="K2032" s="83">
        <v>0</v>
      </c>
      <c r="L2032" s="83">
        <v>0</v>
      </c>
      <c r="M2032" s="83">
        <v>138.92363636363601</v>
      </c>
      <c r="N2032" s="83">
        <v>0</v>
      </c>
      <c r="O2032" s="83">
        <v>0</v>
      </c>
      <c r="P2032" s="83">
        <v>1.4808561675732399</v>
      </c>
      <c r="Q2032" s="83">
        <v>0</v>
      </c>
      <c r="R2032" s="83">
        <v>0</v>
      </c>
      <c r="S2032" s="83">
        <v>0</v>
      </c>
      <c r="T2032" s="83">
        <v>2.335</v>
      </c>
      <c r="U2032" s="83">
        <v>0</v>
      </c>
      <c r="V2032" s="83">
        <v>765.96469632919104</v>
      </c>
      <c r="W2032" s="83">
        <v>0</v>
      </c>
      <c r="X2032" s="83">
        <v>0</v>
      </c>
      <c r="Y2032" s="83">
        <v>0</v>
      </c>
      <c r="Z2032" s="83">
        <v>0</v>
      </c>
      <c r="AA2032" s="83">
        <v>194341.97074992</v>
      </c>
      <c r="AB2032" s="83">
        <v>0</v>
      </c>
      <c r="AC2032" s="83">
        <v>0</v>
      </c>
      <c r="AD2032" s="83">
        <v>0</v>
      </c>
      <c r="AE2032" s="83">
        <v>9361.9404071999998</v>
      </c>
      <c r="AF2032" s="83">
        <v>0</v>
      </c>
      <c r="AG2032" s="83">
        <v>0</v>
      </c>
      <c r="AH2032" s="83">
        <v>0</v>
      </c>
      <c r="AI2032" s="83">
        <v>615.95986892101496</v>
      </c>
      <c r="AJ2032" s="83">
        <v>0</v>
      </c>
      <c r="AK2032" s="83">
        <v>0</v>
      </c>
      <c r="AL2032" s="83">
        <v>0</v>
      </c>
      <c r="AM2032" s="83">
        <v>0</v>
      </c>
      <c r="AN2032" s="83">
        <v>205085.83572236999</v>
      </c>
      <c r="AO2032" s="83">
        <v>0</v>
      </c>
      <c r="AP2032" s="83">
        <v>0</v>
      </c>
    </row>
    <row r="2033" spans="1:42" x14ac:dyDescent="0.2">
      <c r="A2033" s="83" t="s">
        <v>470</v>
      </c>
      <c r="B2033" s="83">
        <v>2050</v>
      </c>
      <c r="C2033" s="83" t="s">
        <v>419</v>
      </c>
      <c r="D2033" s="83" t="s">
        <v>297</v>
      </c>
      <c r="E2033" s="83">
        <v>0</v>
      </c>
      <c r="F2033" s="83">
        <v>0</v>
      </c>
      <c r="G2033" s="83">
        <v>0</v>
      </c>
      <c r="H2033" s="83">
        <v>0</v>
      </c>
      <c r="I2033" s="83">
        <v>0.29028592820695498</v>
      </c>
      <c r="J2033" s="83">
        <v>0</v>
      </c>
      <c r="K2033" s="83">
        <v>0</v>
      </c>
      <c r="L2033" s="83">
        <v>0</v>
      </c>
      <c r="M2033" s="83">
        <v>150.672727272727</v>
      </c>
      <c r="N2033" s="83">
        <v>0</v>
      </c>
      <c r="O2033" s="83">
        <v>0</v>
      </c>
      <c r="P2033" s="83">
        <v>1.4808561675732399</v>
      </c>
      <c r="Q2033" s="83">
        <v>0</v>
      </c>
      <c r="R2033" s="83">
        <v>0</v>
      </c>
      <c r="S2033" s="83">
        <v>0</v>
      </c>
      <c r="T2033" s="83">
        <v>2.335</v>
      </c>
      <c r="U2033" s="83">
        <v>0</v>
      </c>
      <c r="V2033" s="83">
        <v>551.19715768584001</v>
      </c>
      <c r="W2033" s="83">
        <v>0</v>
      </c>
      <c r="X2033" s="83">
        <v>0</v>
      </c>
      <c r="Y2033" s="83">
        <v>0</v>
      </c>
      <c r="Z2033" s="83">
        <v>0</v>
      </c>
      <c r="AA2033" s="83">
        <v>210777.91744379999</v>
      </c>
      <c r="AB2033" s="83">
        <v>0</v>
      </c>
      <c r="AC2033" s="83">
        <v>0</v>
      </c>
      <c r="AD2033" s="83">
        <v>0</v>
      </c>
      <c r="AE2033" s="83">
        <v>9361.9404071999998</v>
      </c>
      <c r="AF2033" s="83">
        <v>0</v>
      </c>
      <c r="AG2033" s="83">
        <v>0</v>
      </c>
      <c r="AH2033" s="83">
        <v>0</v>
      </c>
      <c r="AI2033" s="83">
        <v>607.41468663599403</v>
      </c>
      <c r="AJ2033" s="83">
        <v>0</v>
      </c>
      <c r="AK2033" s="83">
        <v>0</v>
      </c>
      <c r="AL2033" s="83">
        <v>0</v>
      </c>
      <c r="AM2033" s="83">
        <v>0</v>
      </c>
      <c r="AN2033" s="83">
        <v>221298.46969532099</v>
      </c>
      <c r="AO2033" s="83">
        <v>0</v>
      </c>
      <c r="AP2033" s="83">
        <v>0</v>
      </c>
    </row>
    <row r="2034" spans="1:42" x14ac:dyDescent="0.2">
      <c r="A2034" s="83" t="s">
        <v>471</v>
      </c>
      <c r="B2034" s="83">
        <v>2020</v>
      </c>
      <c r="C2034" s="83" t="s">
        <v>409</v>
      </c>
      <c r="D2034" s="83" t="s">
        <v>297</v>
      </c>
      <c r="E2034" s="83">
        <v>0</v>
      </c>
      <c r="F2034" s="83">
        <v>0</v>
      </c>
      <c r="G2034" s="83">
        <v>0</v>
      </c>
      <c r="H2034" s="83">
        <v>825</v>
      </c>
      <c r="I2034" s="83">
        <v>0</v>
      </c>
      <c r="J2034" s="83">
        <v>0</v>
      </c>
      <c r="K2034" s="83">
        <v>0</v>
      </c>
      <c r="L2034" s="83">
        <v>0</v>
      </c>
      <c r="M2034" s="83">
        <v>1.9890909090909099</v>
      </c>
      <c r="N2034" s="83">
        <v>0</v>
      </c>
      <c r="O2034" s="83">
        <v>0</v>
      </c>
      <c r="P2034" s="83">
        <v>0</v>
      </c>
      <c r="Q2034" s="83">
        <v>0</v>
      </c>
      <c r="R2034" s="83">
        <v>0</v>
      </c>
      <c r="S2034" s="83">
        <v>0</v>
      </c>
      <c r="T2034" s="83">
        <v>84</v>
      </c>
      <c r="U2034" s="83">
        <v>0</v>
      </c>
      <c r="V2034" s="83">
        <v>0</v>
      </c>
      <c r="W2034" s="83">
        <v>0</v>
      </c>
      <c r="X2034" s="83">
        <v>0</v>
      </c>
      <c r="Y2034" s="83">
        <v>0</v>
      </c>
      <c r="Z2034" s="83">
        <v>0</v>
      </c>
      <c r="AA2034" s="83">
        <v>2781.92128804</v>
      </c>
      <c r="AB2034" s="83">
        <v>0</v>
      </c>
      <c r="AC2034" s="83">
        <v>72270</v>
      </c>
      <c r="AD2034" s="83">
        <v>0</v>
      </c>
      <c r="AE2034" s="83">
        <v>384802.12511999998</v>
      </c>
      <c r="AF2034" s="83">
        <v>0</v>
      </c>
      <c r="AG2034" s="83">
        <v>0</v>
      </c>
      <c r="AH2034" s="83">
        <v>0</v>
      </c>
      <c r="AI2034" s="83">
        <v>0</v>
      </c>
      <c r="AJ2034" s="83">
        <v>0</v>
      </c>
      <c r="AK2034" s="83">
        <v>0</v>
      </c>
      <c r="AL2034" s="83">
        <v>0</v>
      </c>
      <c r="AM2034" s="83">
        <v>0</v>
      </c>
      <c r="AN2034" s="83">
        <v>459854.04640803998</v>
      </c>
      <c r="AO2034" s="83">
        <v>5.0314374000000002E-2</v>
      </c>
      <c r="AP2034" s="83">
        <v>109.41378986008699</v>
      </c>
    </row>
    <row r="2035" spans="1:42" x14ac:dyDescent="0.2">
      <c r="A2035" s="83" t="s">
        <v>471</v>
      </c>
      <c r="B2035" s="83">
        <v>2022</v>
      </c>
      <c r="C2035" s="83" t="s">
        <v>409</v>
      </c>
      <c r="D2035" s="83" t="s">
        <v>297</v>
      </c>
      <c r="E2035" s="83">
        <v>0</v>
      </c>
      <c r="F2035" s="83">
        <v>0</v>
      </c>
      <c r="G2035" s="83">
        <v>0</v>
      </c>
      <c r="H2035" s="83">
        <v>825</v>
      </c>
      <c r="I2035" s="83">
        <v>0</v>
      </c>
      <c r="J2035" s="83">
        <v>0</v>
      </c>
      <c r="K2035" s="83">
        <v>0</v>
      </c>
      <c r="L2035" s="83">
        <v>0</v>
      </c>
      <c r="M2035" s="83">
        <v>1.9890909090909099</v>
      </c>
      <c r="N2035" s="83">
        <v>0</v>
      </c>
      <c r="O2035" s="83">
        <v>0</v>
      </c>
      <c r="P2035" s="83">
        <v>0</v>
      </c>
      <c r="Q2035" s="83">
        <v>0</v>
      </c>
      <c r="R2035" s="83">
        <v>0</v>
      </c>
      <c r="S2035" s="83">
        <v>0</v>
      </c>
      <c r="T2035" s="83">
        <v>84</v>
      </c>
      <c r="U2035" s="83">
        <v>0</v>
      </c>
      <c r="V2035" s="83">
        <v>0</v>
      </c>
      <c r="W2035" s="83">
        <v>0</v>
      </c>
      <c r="X2035" s="83">
        <v>0</v>
      </c>
      <c r="Y2035" s="83">
        <v>0</v>
      </c>
      <c r="Z2035" s="83">
        <v>0</v>
      </c>
      <c r="AA2035" s="83">
        <v>2779.7862880399998</v>
      </c>
      <c r="AB2035" s="83">
        <v>0</v>
      </c>
      <c r="AC2035" s="83">
        <v>72270</v>
      </c>
      <c r="AD2035" s="83">
        <v>0</v>
      </c>
      <c r="AE2035" s="83">
        <v>384802.12511999998</v>
      </c>
      <c r="AF2035" s="83">
        <v>0</v>
      </c>
      <c r="AG2035" s="83">
        <v>0</v>
      </c>
      <c r="AH2035" s="83">
        <v>0</v>
      </c>
      <c r="AI2035" s="83">
        <v>0</v>
      </c>
      <c r="AJ2035" s="83">
        <v>0</v>
      </c>
      <c r="AK2035" s="83">
        <v>0</v>
      </c>
      <c r="AL2035" s="83">
        <v>0</v>
      </c>
      <c r="AM2035" s="83">
        <v>0</v>
      </c>
      <c r="AN2035" s="83">
        <v>459851.91140803997</v>
      </c>
      <c r="AO2035" s="83">
        <v>5.0314374000000002E-2</v>
      </c>
      <c r="AP2035" s="83">
        <v>109.414297846322</v>
      </c>
    </row>
    <row r="2036" spans="1:42" x14ac:dyDescent="0.2">
      <c r="A2036" s="83" t="s">
        <v>471</v>
      </c>
      <c r="B2036" s="83">
        <v>2024</v>
      </c>
      <c r="C2036" s="83" t="s">
        <v>409</v>
      </c>
      <c r="D2036" s="83" t="s">
        <v>297</v>
      </c>
      <c r="E2036" s="83">
        <v>0</v>
      </c>
      <c r="F2036" s="83">
        <v>0</v>
      </c>
      <c r="G2036" s="83">
        <v>0</v>
      </c>
      <c r="H2036" s="83">
        <v>825</v>
      </c>
      <c r="I2036" s="83">
        <v>0</v>
      </c>
      <c r="J2036" s="83">
        <v>0</v>
      </c>
      <c r="K2036" s="83">
        <v>0</v>
      </c>
      <c r="L2036" s="83">
        <v>113.65759185998699</v>
      </c>
      <c r="M2036" s="83">
        <v>1.9890909090909099</v>
      </c>
      <c r="N2036" s="83">
        <v>0</v>
      </c>
      <c r="O2036" s="83">
        <v>0</v>
      </c>
      <c r="P2036" s="83">
        <v>0</v>
      </c>
      <c r="Q2036" s="83">
        <v>0</v>
      </c>
      <c r="R2036" s="83">
        <v>0</v>
      </c>
      <c r="S2036" s="83">
        <v>0</v>
      </c>
      <c r="T2036" s="83">
        <v>84</v>
      </c>
      <c r="U2036" s="83">
        <v>0</v>
      </c>
      <c r="V2036" s="83">
        <v>0</v>
      </c>
      <c r="W2036" s="83">
        <v>0</v>
      </c>
      <c r="X2036" s="83">
        <v>0</v>
      </c>
      <c r="Y2036" s="83">
        <v>0</v>
      </c>
      <c r="Z2036" s="83">
        <v>0</v>
      </c>
      <c r="AA2036" s="83">
        <v>2781.92128804</v>
      </c>
      <c r="AB2036" s="83">
        <v>851283.54264174995</v>
      </c>
      <c r="AC2036" s="83">
        <v>72270</v>
      </c>
      <c r="AD2036" s="83">
        <v>0</v>
      </c>
      <c r="AE2036" s="83">
        <v>384802.12511999998</v>
      </c>
      <c r="AF2036" s="83">
        <v>0</v>
      </c>
      <c r="AG2036" s="83">
        <v>0</v>
      </c>
      <c r="AH2036" s="83">
        <v>0</v>
      </c>
      <c r="AI2036" s="83">
        <v>0</v>
      </c>
      <c r="AJ2036" s="83">
        <v>0</v>
      </c>
      <c r="AK2036" s="83">
        <v>0</v>
      </c>
      <c r="AL2036" s="83">
        <v>0</v>
      </c>
      <c r="AM2036" s="83">
        <v>0</v>
      </c>
      <c r="AN2036" s="83">
        <v>1311137.5890497901</v>
      </c>
      <c r="AO2036" s="83">
        <v>0.35515901062001098</v>
      </c>
      <c r="AP2036" s="83">
        <v>270.87852074884199</v>
      </c>
    </row>
    <row r="2037" spans="1:42" x14ac:dyDescent="0.2">
      <c r="A2037" s="83" t="s">
        <v>471</v>
      </c>
      <c r="B2037" s="83">
        <v>2026</v>
      </c>
      <c r="C2037" s="83" t="s">
        <v>409</v>
      </c>
      <c r="D2037" s="83" t="s">
        <v>297</v>
      </c>
      <c r="E2037" s="83">
        <v>0</v>
      </c>
      <c r="F2037" s="83">
        <v>0</v>
      </c>
      <c r="G2037" s="83">
        <v>0</v>
      </c>
      <c r="H2037" s="83">
        <v>825</v>
      </c>
      <c r="I2037" s="83">
        <v>0</v>
      </c>
      <c r="J2037" s="83">
        <v>0</v>
      </c>
      <c r="K2037" s="83">
        <v>0</v>
      </c>
      <c r="L2037" s="83">
        <v>113.65759185998699</v>
      </c>
      <c r="M2037" s="83">
        <v>1.9890909090909099</v>
      </c>
      <c r="N2037" s="83">
        <v>0</v>
      </c>
      <c r="O2037" s="83">
        <v>0</v>
      </c>
      <c r="P2037" s="83">
        <v>0</v>
      </c>
      <c r="Q2037" s="83">
        <v>0</v>
      </c>
      <c r="R2037" s="83">
        <v>0</v>
      </c>
      <c r="S2037" s="83">
        <v>0</v>
      </c>
      <c r="T2037" s="83">
        <v>84</v>
      </c>
      <c r="U2037" s="83">
        <v>0</v>
      </c>
      <c r="V2037" s="83">
        <v>0</v>
      </c>
      <c r="W2037" s="83">
        <v>0</v>
      </c>
      <c r="X2037" s="83">
        <v>0</v>
      </c>
      <c r="Y2037" s="83">
        <v>0</v>
      </c>
      <c r="Z2037" s="83">
        <v>0</v>
      </c>
      <c r="AA2037" s="83">
        <v>2781.92128804</v>
      </c>
      <c r="AB2037" s="83">
        <v>851283.54264174995</v>
      </c>
      <c r="AC2037" s="83">
        <v>72270</v>
      </c>
      <c r="AD2037" s="83">
        <v>0</v>
      </c>
      <c r="AE2037" s="83">
        <v>384802.12511999998</v>
      </c>
      <c r="AF2037" s="83">
        <v>0</v>
      </c>
      <c r="AG2037" s="83">
        <v>0</v>
      </c>
      <c r="AH2037" s="83">
        <v>0</v>
      </c>
      <c r="AI2037" s="83">
        <v>0</v>
      </c>
      <c r="AJ2037" s="83">
        <v>0</v>
      </c>
      <c r="AK2037" s="83">
        <v>0</v>
      </c>
      <c r="AL2037" s="83">
        <v>0</v>
      </c>
      <c r="AM2037" s="83">
        <v>0</v>
      </c>
      <c r="AN2037" s="83">
        <v>1311137.5890497901</v>
      </c>
      <c r="AO2037" s="83">
        <v>0.35515901062001098</v>
      </c>
      <c r="AP2037" s="83">
        <v>270.87852074884199</v>
      </c>
    </row>
    <row r="2038" spans="1:42" x14ac:dyDescent="0.2">
      <c r="A2038" s="83" t="s">
        <v>471</v>
      </c>
      <c r="B2038" s="83">
        <v>2028</v>
      </c>
      <c r="C2038" s="83" t="s">
        <v>409</v>
      </c>
      <c r="D2038" s="83" t="s">
        <v>297</v>
      </c>
      <c r="E2038" s="83">
        <v>0</v>
      </c>
      <c r="F2038" s="83">
        <v>0</v>
      </c>
      <c r="G2038" s="83">
        <v>0</v>
      </c>
      <c r="H2038" s="83">
        <v>825</v>
      </c>
      <c r="I2038" s="83">
        <v>0</v>
      </c>
      <c r="J2038" s="83">
        <v>0</v>
      </c>
      <c r="K2038" s="83">
        <v>0</v>
      </c>
      <c r="L2038" s="83">
        <v>113.65759185998699</v>
      </c>
      <c r="M2038" s="83">
        <v>1.9890909090909099</v>
      </c>
      <c r="N2038" s="83">
        <v>0</v>
      </c>
      <c r="O2038" s="83">
        <v>0</v>
      </c>
      <c r="P2038" s="83">
        <v>0</v>
      </c>
      <c r="Q2038" s="83">
        <v>0</v>
      </c>
      <c r="R2038" s="83">
        <v>0</v>
      </c>
      <c r="S2038" s="83">
        <v>0</v>
      </c>
      <c r="T2038" s="83">
        <v>84</v>
      </c>
      <c r="U2038" s="83">
        <v>0</v>
      </c>
      <c r="V2038" s="83">
        <v>0</v>
      </c>
      <c r="W2038" s="83">
        <v>0</v>
      </c>
      <c r="X2038" s="83">
        <v>0</v>
      </c>
      <c r="Y2038" s="83">
        <v>0</v>
      </c>
      <c r="Z2038" s="83">
        <v>0</v>
      </c>
      <c r="AA2038" s="83">
        <v>2781.92128804</v>
      </c>
      <c r="AB2038" s="83">
        <v>851283.54264174995</v>
      </c>
      <c r="AC2038" s="83">
        <v>72270</v>
      </c>
      <c r="AD2038" s="83">
        <v>0</v>
      </c>
      <c r="AE2038" s="83">
        <v>384802.12511999998</v>
      </c>
      <c r="AF2038" s="83">
        <v>0</v>
      </c>
      <c r="AG2038" s="83">
        <v>0</v>
      </c>
      <c r="AH2038" s="83">
        <v>0</v>
      </c>
      <c r="AI2038" s="83">
        <v>0</v>
      </c>
      <c r="AJ2038" s="83">
        <v>0</v>
      </c>
      <c r="AK2038" s="83">
        <v>0</v>
      </c>
      <c r="AL2038" s="83">
        <v>0</v>
      </c>
      <c r="AM2038" s="83">
        <v>0</v>
      </c>
      <c r="AN2038" s="83">
        <v>1311137.5890497901</v>
      </c>
      <c r="AO2038" s="83">
        <v>0.35515901062001098</v>
      </c>
      <c r="AP2038" s="83">
        <v>270.87852074884199</v>
      </c>
    </row>
    <row r="2039" spans="1:42" x14ac:dyDescent="0.2">
      <c r="A2039" s="83" t="s">
        <v>471</v>
      </c>
      <c r="B2039" s="83">
        <v>2030</v>
      </c>
      <c r="C2039" s="83" t="s">
        <v>409</v>
      </c>
      <c r="D2039" s="83" t="s">
        <v>297</v>
      </c>
      <c r="E2039" s="83">
        <v>0</v>
      </c>
      <c r="F2039" s="83">
        <v>0</v>
      </c>
      <c r="G2039" s="83">
        <v>0</v>
      </c>
      <c r="H2039" s="83">
        <v>825</v>
      </c>
      <c r="I2039" s="83">
        <v>0</v>
      </c>
      <c r="J2039" s="83">
        <v>0</v>
      </c>
      <c r="K2039" s="83">
        <v>0</v>
      </c>
      <c r="L2039" s="83">
        <v>113.65759185998699</v>
      </c>
      <c r="M2039" s="83">
        <v>2.02</v>
      </c>
      <c r="N2039" s="83">
        <v>0</v>
      </c>
      <c r="O2039" s="83">
        <v>0</v>
      </c>
      <c r="P2039" s="83">
        <v>0</v>
      </c>
      <c r="Q2039" s="83">
        <v>0</v>
      </c>
      <c r="R2039" s="83">
        <v>0</v>
      </c>
      <c r="S2039" s="83">
        <v>0</v>
      </c>
      <c r="T2039" s="83">
        <v>84</v>
      </c>
      <c r="U2039" s="83">
        <v>0</v>
      </c>
      <c r="V2039" s="83">
        <v>0</v>
      </c>
      <c r="W2039" s="83">
        <v>0</v>
      </c>
      <c r="X2039" s="83">
        <v>0</v>
      </c>
      <c r="Y2039" s="83">
        <v>0</v>
      </c>
      <c r="Z2039" s="83">
        <v>0</v>
      </c>
      <c r="AA2039" s="83">
        <v>2825.1504122599999</v>
      </c>
      <c r="AB2039" s="83">
        <v>851283.54264174995</v>
      </c>
      <c r="AC2039" s="83">
        <v>72270</v>
      </c>
      <c r="AD2039" s="83">
        <v>0</v>
      </c>
      <c r="AE2039" s="83">
        <v>384802.12511999998</v>
      </c>
      <c r="AF2039" s="83">
        <v>0</v>
      </c>
      <c r="AG2039" s="83">
        <v>0</v>
      </c>
      <c r="AH2039" s="83">
        <v>0</v>
      </c>
      <c r="AI2039" s="83">
        <v>0</v>
      </c>
      <c r="AJ2039" s="83">
        <v>0</v>
      </c>
      <c r="AK2039" s="83">
        <v>0</v>
      </c>
      <c r="AL2039" s="83">
        <v>0</v>
      </c>
      <c r="AM2039" s="83">
        <v>0</v>
      </c>
      <c r="AN2039" s="83">
        <v>1311180.8181740099</v>
      </c>
      <c r="AO2039" s="83">
        <v>0.35515901062001098</v>
      </c>
      <c r="AP2039" s="83">
        <v>270.86958998882801</v>
      </c>
    </row>
    <row r="2040" spans="1:42" x14ac:dyDescent="0.2">
      <c r="A2040" s="83" t="s">
        <v>471</v>
      </c>
      <c r="B2040" s="83">
        <v>2032</v>
      </c>
      <c r="C2040" s="83" t="s">
        <v>409</v>
      </c>
      <c r="D2040" s="83" t="s">
        <v>297</v>
      </c>
      <c r="E2040" s="83">
        <v>0</v>
      </c>
      <c r="F2040" s="83">
        <v>0</v>
      </c>
      <c r="G2040" s="83">
        <v>0</v>
      </c>
      <c r="H2040" s="83">
        <v>825</v>
      </c>
      <c r="I2040" s="83">
        <v>0</v>
      </c>
      <c r="J2040" s="83">
        <v>0</v>
      </c>
      <c r="K2040" s="83">
        <v>0</v>
      </c>
      <c r="L2040" s="83">
        <v>788.63429264482397</v>
      </c>
      <c r="M2040" s="83">
        <v>2.1336363636363598</v>
      </c>
      <c r="N2040" s="83">
        <v>0</v>
      </c>
      <c r="O2040" s="83">
        <v>0</v>
      </c>
      <c r="P2040" s="83">
        <v>0</v>
      </c>
      <c r="Q2040" s="83">
        <v>0</v>
      </c>
      <c r="R2040" s="83">
        <v>0</v>
      </c>
      <c r="S2040" s="83">
        <v>0</v>
      </c>
      <c r="T2040" s="83">
        <v>84</v>
      </c>
      <c r="U2040" s="83">
        <v>0</v>
      </c>
      <c r="V2040" s="83">
        <v>0</v>
      </c>
      <c r="W2040" s="83">
        <v>0</v>
      </c>
      <c r="X2040" s="83">
        <v>0</v>
      </c>
      <c r="Y2040" s="83">
        <v>0</v>
      </c>
      <c r="Z2040" s="83">
        <v>0</v>
      </c>
      <c r="AA2040" s="83">
        <v>2984.08101601</v>
      </c>
      <c r="AB2040" s="83">
        <v>5906788.8339432897</v>
      </c>
      <c r="AC2040" s="83">
        <v>72270</v>
      </c>
      <c r="AD2040" s="83">
        <v>0</v>
      </c>
      <c r="AE2040" s="83">
        <v>384802.12511999998</v>
      </c>
      <c r="AF2040" s="83">
        <v>0</v>
      </c>
      <c r="AG2040" s="83">
        <v>0</v>
      </c>
      <c r="AH2040" s="83">
        <v>0</v>
      </c>
      <c r="AI2040" s="83">
        <v>0</v>
      </c>
      <c r="AJ2040" s="83">
        <v>0</v>
      </c>
      <c r="AK2040" s="83">
        <v>0</v>
      </c>
      <c r="AL2040" s="83">
        <v>0</v>
      </c>
      <c r="AM2040" s="83">
        <v>0</v>
      </c>
      <c r="AN2040" s="83">
        <v>6366845.0400793003</v>
      </c>
      <c r="AO2040" s="83">
        <v>2.1655354554350899</v>
      </c>
      <c r="AP2040" s="83">
        <v>340.12692971213198</v>
      </c>
    </row>
    <row r="2041" spans="1:42" x14ac:dyDescent="0.2">
      <c r="A2041" s="83" t="s">
        <v>471</v>
      </c>
      <c r="B2041" s="83">
        <v>2034</v>
      </c>
      <c r="C2041" s="83" t="s">
        <v>409</v>
      </c>
      <c r="D2041" s="83" t="s">
        <v>297</v>
      </c>
      <c r="E2041" s="83">
        <v>0</v>
      </c>
      <c r="F2041" s="83">
        <v>0</v>
      </c>
      <c r="G2041" s="83">
        <v>0</v>
      </c>
      <c r="H2041" s="83">
        <v>825</v>
      </c>
      <c r="I2041" s="83">
        <v>0</v>
      </c>
      <c r="J2041" s="83">
        <v>0</v>
      </c>
      <c r="K2041" s="83">
        <v>0</v>
      </c>
      <c r="L2041" s="83">
        <v>1284.009810327</v>
      </c>
      <c r="M2041" s="83">
        <v>2.2790909090909102</v>
      </c>
      <c r="N2041" s="83">
        <v>0</v>
      </c>
      <c r="O2041" s="83">
        <v>0</v>
      </c>
      <c r="P2041" s="83">
        <v>0</v>
      </c>
      <c r="Q2041" s="83">
        <v>0</v>
      </c>
      <c r="R2041" s="83">
        <v>0</v>
      </c>
      <c r="S2041" s="83">
        <v>0</v>
      </c>
      <c r="T2041" s="83">
        <v>84</v>
      </c>
      <c r="U2041" s="83">
        <v>0</v>
      </c>
      <c r="V2041" s="83">
        <v>0</v>
      </c>
      <c r="W2041" s="83">
        <v>0</v>
      </c>
      <c r="X2041" s="83">
        <v>0</v>
      </c>
      <c r="Y2041" s="83">
        <v>0</v>
      </c>
      <c r="Z2041" s="83">
        <v>0</v>
      </c>
      <c r="AA2041" s="83">
        <v>3186.2241888100002</v>
      </c>
      <c r="AB2041" s="83">
        <v>9617099.9423289392</v>
      </c>
      <c r="AC2041" s="83">
        <v>72270</v>
      </c>
      <c r="AD2041" s="83">
        <v>0</v>
      </c>
      <c r="AE2041" s="83">
        <v>384802.12511999998</v>
      </c>
      <c r="AF2041" s="83">
        <v>0</v>
      </c>
      <c r="AG2041" s="83">
        <v>0</v>
      </c>
      <c r="AH2041" s="83">
        <v>0</v>
      </c>
      <c r="AI2041" s="83">
        <v>0</v>
      </c>
      <c r="AJ2041" s="83">
        <v>0</v>
      </c>
      <c r="AK2041" s="83">
        <v>0</v>
      </c>
      <c r="AL2041" s="83">
        <v>0</v>
      </c>
      <c r="AM2041" s="83">
        <v>0</v>
      </c>
      <c r="AN2041" s="83">
        <v>10077358.2916377</v>
      </c>
      <c r="AO2041" s="83">
        <v>3.4941978633479902</v>
      </c>
      <c r="AP2041" s="83">
        <v>346.73748439087399</v>
      </c>
    </row>
    <row r="2042" spans="1:42" x14ac:dyDescent="0.2">
      <c r="A2042" s="83" t="s">
        <v>471</v>
      </c>
      <c r="B2042" s="83">
        <v>2036</v>
      </c>
      <c r="C2042" s="83" t="s">
        <v>409</v>
      </c>
      <c r="D2042" s="83" t="s">
        <v>297</v>
      </c>
      <c r="E2042" s="83">
        <v>0</v>
      </c>
      <c r="F2042" s="83">
        <v>0</v>
      </c>
      <c r="G2042" s="83">
        <v>0</v>
      </c>
      <c r="H2042" s="83">
        <v>825</v>
      </c>
      <c r="I2042" s="83">
        <v>122.023384615385</v>
      </c>
      <c r="J2042" s="83">
        <v>0</v>
      </c>
      <c r="K2042" s="83">
        <v>0</v>
      </c>
      <c r="L2042" s="83">
        <v>1284.009810327</v>
      </c>
      <c r="M2042" s="83">
        <v>2.70545454545455</v>
      </c>
      <c r="N2042" s="83">
        <v>0</v>
      </c>
      <c r="O2042" s="83">
        <v>0</v>
      </c>
      <c r="P2042" s="83">
        <v>24.727455654237399</v>
      </c>
      <c r="Q2042" s="83">
        <v>0</v>
      </c>
      <c r="R2042" s="83">
        <v>0</v>
      </c>
      <c r="S2042" s="83">
        <v>0</v>
      </c>
      <c r="T2042" s="83">
        <v>84</v>
      </c>
      <c r="U2042" s="83">
        <v>0</v>
      </c>
      <c r="V2042" s="83">
        <v>51694.832263219098</v>
      </c>
      <c r="W2042" s="83">
        <v>0</v>
      </c>
      <c r="X2042" s="83">
        <v>0</v>
      </c>
      <c r="Y2042" s="83">
        <v>0</v>
      </c>
      <c r="Z2042" s="83">
        <v>0</v>
      </c>
      <c r="AA2042" s="83">
        <v>3783.81981408</v>
      </c>
      <c r="AB2042" s="83">
        <v>9617099.9423289392</v>
      </c>
      <c r="AC2042" s="83">
        <v>72270</v>
      </c>
      <c r="AD2042" s="83">
        <v>0</v>
      </c>
      <c r="AE2042" s="83">
        <v>384802.12511999998</v>
      </c>
      <c r="AF2042" s="83">
        <v>0</v>
      </c>
      <c r="AG2042" s="83">
        <v>0</v>
      </c>
      <c r="AH2042" s="83">
        <v>0</v>
      </c>
      <c r="AI2042" s="83">
        <v>249189.664741969</v>
      </c>
      <c r="AJ2042" s="83">
        <v>0</v>
      </c>
      <c r="AK2042" s="83">
        <v>0</v>
      </c>
      <c r="AL2042" s="83">
        <v>0</v>
      </c>
      <c r="AM2042" s="83">
        <v>0</v>
      </c>
      <c r="AN2042" s="83">
        <v>10378840.3842682</v>
      </c>
      <c r="AO2042" s="83">
        <v>3.4941978633479902</v>
      </c>
      <c r="AP2042" s="83">
        <v>336.66553622352001</v>
      </c>
    </row>
    <row r="2043" spans="1:42" x14ac:dyDescent="0.2">
      <c r="A2043" s="83" t="s">
        <v>471</v>
      </c>
      <c r="B2043" s="83">
        <v>2038</v>
      </c>
      <c r="C2043" s="83" t="s">
        <v>409</v>
      </c>
      <c r="D2043" s="83" t="s">
        <v>297</v>
      </c>
      <c r="E2043" s="83">
        <v>0</v>
      </c>
      <c r="F2043" s="83">
        <v>0</v>
      </c>
      <c r="G2043" s="83">
        <v>0</v>
      </c>
      <c r="H2043" s="83">
        <v>825</v>
      </c>
      <c r="I2043" s="83">
        <v>737.92246153846202</v>
      </c>
      <c r="J2043" s="83">
        <v>0</v>
      </c>
      <c r="K2043" s="83">
        <v>0</v>
      </c>
      <c r="L2043" s="83">
        <v>1284.009810327</v>
      </c>
      <c r="M2043" s="83">
        <v>3.43545454545455</v>
      </c>
      <c r="N2043" s="83">
        <v>0</v>
      </c>
      <c r="O2043" s="83">
        <v>0</v>
      </c>
      <c r="P2043" s="83">
        <v>63.168013588657999</v>
      </c>
      <c r="Q2043" s="83">
        <v>0</v>
      </c>
      <c r="R2043" s="83">
        <v>0</v>
      </c>
      <c r="S2043" s="83">
        <v>0</v>
      </c>
      <c r="T2043" s="83">
        <v>84</v>
      </c>
      <c r="U2043" s="83">
        <v>0</v>
      </c>
      <c r="V2043" s="83">
        <v>132374.379696741</v>
      </c>
      <c r="W2043" s="83">
        <v>0</v>
      </c>
      <c r="X2043" s="83">
        <v>0</v>
      </c>
      <c r="Y2043" s="83">
        <v>0</v>
      </c>
      <c r="Z2043" s="83">
        <v>0</v>
      </c>
      <c r="AA2043" s="83">
        <v>4804.7900125699998</v>
      </c>
      <c r="AB2043" s="83">
        <v>9617099.9423289392</v>
      </c>
      <c r="AC2043" s="83">
        <v>72270</v>
      </c>
      <c r="AD2043" s="83">
        <v>0</v>
      </c>
      <c r="AE2043" s="83">
        <v>384802.12511999998</v>
      </c>
      <c r="AF2043" s="83">
        <v>0</v>
      </c>
      <c r="AG2043" s="83">
        <v>0</v>
      </c>
      <c r="AH2043" s="83">
        <v>0</v>
      </c>
      <c r="AI2043" s="83">
        <v>1567408.5204506</v>
      </c>
      <c r="AJ2043" s="83">
        <v>0</v>
      </c>
      <c r="AK2043" s="83">
        <v>0</v>
      </c>
      <c r="AL2043" s="83">
        <v>0</v>
      </c>
      <c r="AM2043" s="83">
        <v>0</v>
      </c>
      <c r="AN2043" s="83">
        <v>11778759.757608799</v>
      </c>
      <c r="AO2043" s="83">
        <v>3.4941978633479902</v>
      </c>
      <c r="AP2043" s="83">
        <v>296.652443487592</v>
      </c>
    </row>
    <row r="2044" spans="1:42" x14ac:dyDescent="0.2">
      <c r="A2044" s="83" t="s">
        <v>471</v>
      </c>
      <c r="B2044" s="83">
        <v>2040</v>
      </c>
      <c r="C2044" s="83" t="s">
        <v>409</v>
      </c>
      <c r="D2044" s="83" t="s">
        <v>297</v>
      </c>
      <c r="E2044" s="83">
        <v>0</v>
      </c>
      <c r="F2044" s="83">
        <v>0</v>
      </c>
      <c r="G2044" s="83">
        <v>0</v>
      </c>
      <c r="H2044" s="83">
        <v>825</v>
      </c>
      <c r="I2044" s="83">
        <v>737.92246153846202</v>
      </c>
      <c r="J2044" s="83">
        <v>0</v>
      </c>
      <c r="K2044" s="83">
        <v>0</v>
      </c>
      <c r="L2044" s="83">
        <v>1284.009810327</v>
      </c>
      <c r="M2044" s="83">
        <v>4.4172727272727297</v>
      </c>
      <c r="N2044" s="83">
        <v>0</v>
      </c>
      <c r="O2044" s="83">
        <v>0</v>
      </c>
      <c r="P2044" s="83">
        <v>66.576804038090003</v>
      </c>
      <c r="Q2044" s="83">
        <v>0</v>
      </c>
      <c r="R2044" s="83">
        <v>0</v>
      </c>
      <c r="S2044" s="83">
        <v>0</v>
      </c>
      <c r="T2044" s="83">
        <v>84</v>
      </c>
      <c r="U2044" s="83">
        <v>0</v>
      </c>
      <c r="V2044" s="83">
        <v>80410.623997937204</v>
      </c>
      <c r="W2044" s="83">
        <v>0</v>
      </c>
      <c r="X2044" s="83">
        <v>0</v>
      </c>
      <c r="Y2044" s="83">
        <v>0</v>
      </c>
      <c r="Z2044" s="83">
        <v>0</v>
      </c>
      <c r="AA2044" s="83">
        <v>6177.9504289699998</v>
      </c>
      <c r="AB2044" s="83">
        <v>9438498.0373554993</v>
      </c>
      <c r="AC2044" s="83">
        <v>72270</v>
      </c>
      <c r="AD2044" s="83">
        <v>0</v>
      </c>
      <c r="AE2044" s="83">
        <v>384802.12511999998</v>
      </c>
      <c r="AF2044" s="83">
        <v>0</v>
      </c>
      <c r="AG2044" s="83">
        <v>0</v>
      </c>
      <c r="AH2044" s="83">
        <v>0</v>
      </c>
      <c r="AI2044" s="83">
        <v>1586244.7922137401</v>
      </c>
      <c r="AJ2044" s="83">
        <v>0</v>
      </c>
      <c r="AK2044" s="83">
        <v>0</v>
      </c>
      <c r="AL2044" s="83">
        <v>0</v>
      </c>
      <c r="AM2044" s="83">
        <v>0</v>
      </c>
      <c r="AN2044" s="83">
        <v>11568403.5291161</v>
      </c>
      <c r="AO2044" s="83">
        <v>3.43024052117699</v>
      </c>
      <c r="AP2044" s="83">
        <v>296.51805562829202</v>
      </c>
    </row>
    <row r="2045" spans="1:42" x14ac:dyDescent="0.2">
      <c r="A2045" s="83" t="s">
        <v>471</v>
      </c>
      <c r="B2045" s="83">
        <v>2042</v>
      </c>
      <c r="C2045" s="83" t="s">
        <v>409</v>
      </c>
      <c r="D2045" s="83" t="s">
        <v>297</v>
      </c>
      <c r="E2045" s="83">
        <v>0</v>
      </c>
      <c r="F2045" s="83">
        <v>0</v>
      </c>
      <c r="G2045" s="83">
        <v>0</v>
      </c>
      <c r="H2045" s="83">
        <v>825</v>
      </c>
      <c r="I2045" s="83">
        <v>765.59722295335598</v>
      </c>
      <c r="J2045" s="83">
        <v>0</v>
      </c>
      <c r="K2045" s="83">
        <v>0</v>
      </c>
      <c r="L2045" s="83">
        <v>1284.009810327</v>
      </c>
      <c r="M2045" s="83">
        <v>5.75</v>
      </c>
      <c r="N2045" s="83">
        <v>0</v>
      </c>
      <c r="O2045" s="83">
        <v>0</v>
      </c>
      <c r="P2045" s="83">
        <v>67.211969248091094</v>
      </c>
      <c r="Q2045" s="83">
        <v>0</v>
      </c>
      <c r="R2045" s="83">
        <v>0</v>
      </c>
      <c r="S2045" s="83">
        <v>0</v>
      </c>
      <c r="T2045" s="83">
        <v>84</v>
      </c>
      <c r="U2045" s="83">
        <v>0</v>
      </c>
      <c r="V2045" s="83">
        <v>79930.572386407104</v>
      </c>
      <c r="W2045" s="83">
        <v>0</v>
      </c>
      <c r="X2045" s="83">
        <v>0</v>
      </c>
      <c r="Y2045" s="83">
        <v>0</v>
      </c>
      <c r="Z2045" s="83">
        <v>0</v>
      </c>
      <c r="AA2045" s="83">
        <v>8041.8885497499996</v>
      </c>
      <c r="AB2045" s="83">
        <v>8522998.6682822704</v>
      </c>
      <c r="AC2045" s="83">
        <v>72270</v>
      </c>
      <c r="AD2045" s="83">
        <v>0</v>
      </c>
      <c r="AE2045" s="83">
        <v>384802.12511999998</v>
      </c>
      <c r="AF2045" s="83">
        <v>0</v>
      </c>
      <c r="AG2045" s="83">
        <v>0</v>
      </c>
      <c r="AH2045" s="83">
        <v>0</v>
      </c>
      <c r="AI2045" s="83">
        <v>1622827.18243974</v>
      </c>
      <c r="AJ2045" s="83">
        <v>0</v>
      </c>
      <c r="AK2045" s="83">
        <v>0</v>
      </c>
      <c r="AL2045" s="83">
        <v>0</v>
      </c>
      <c r="AM2045" s="83">
        <v>0</v>
      </c>
      <c r="AN2045" s="83">
        <v>10690870.4367781</v>
      </c>
      <c r="AO2045" s="83">
        <v>3.1024001971118702</v>
      </c>
      <c r="AP2045" s="83">
        <v>290.19154384652899</v>
      </c>
    </row>
    <row r="2046" spans="1:42" x14ac:dyDescent="0.2">
      <c r="A2046" s="83" t="s">
        <v>471</v>
      </c>
      <c r="B2046" s="83">
        <v>2044</v>
      </c>
      <c r="C2046" s="83" t="s">
        <v>409</v>
      </c>
      <c r="D2046" s="83" t="s">
        <v>297</v>
      </c>
      <c r="E2046" s="83">
        <v>0</v>
      </c>
      <c r="F2046" s="83">
        <v>0</v>
      </c>
      <c r="G2046" s="83">
        <v>0</v>
      </c>
      <c r="H2046" s="83">
        <v>825</v>
      </c>
      <c r="I2046" s="83">
        <v>868.11696715975404</v>
      </c>
      <c r="J2046" s="83">
        <v>0</v>
      </c>
      <c r="K2046" s="83">
        <v>0</v>
      </c>
      <c r="L2046" s="83">
        <v>1289.84235491752</v>
      </c>
      <c r="M2046" s="83">
        <v>7.55181818181818</v>
      </c>
      <c r="N2046" s="83">
        <v>0</v>
      </c>
      <c r="O2046" s="83">
        <v>0</v>
      </c>
      <c r="P2046" s="83">
        <v>72.038701889510506</v>
      </c>
      <c r="Q2046" s="83">
        <v>0</v>
      </c>
      <c r="R2046" s="83">
        <v>0</v>
      </c>
      <c r="S2046" s="83">
        <v>0</v>
      </c>
      <c r="T2046" s="83">
        <v>84</v>
      </c>
      <c r="U2046" s="83">
        <v>0</v>
      </c>
      <c r="V2046" s="83">
        <v>105994.26701612301</v>
      </c>
      <c r="W2046" s="83">
        <v>0</v>
      </c>
      <c r="X2046" s="83">
        <v>0</v>
      </c>
      <c r="Y2046" s="83">
        <v>0</v>
      </c>
      <c r="Z2046" s="83">
        <v>0</v>
      </c>
      <c r="AA2046" s="83">
        <v>10561.892202810001</v>
      </c>
      <c r="AB2046" s="83">
        <v>8764594.5727723408</v>
      </c>
      <c r="AC2046" s="83">
        <v>72270</v>
      </c>
      <c r="AD2046" s="83">
        <v>0</v>
      </c>
      <c r="AE2046" s="83">
        <v>384802.12511999998</v>
      </c>
      <c r="AF2046" s="83">
        <v>0</v>
      </c>
      <c r="AG2046" s="83">
        <v>0</v>
      </c>
      <c r="AH2046" s="83">
        <v>0</v>
      </c>
      <c r="AI2046" s="83">
        <v>1820191.9053078101</v>
      </c>
      <c r="AJ2046" s="83">
        <v>0</v>
      </c>
      <c r="AK2046" s="83">
        <v>0</v>
      </c>
      <c r="AL2046" s="83">
        <v>0</v>
      </c>
      <c r="AM2046" s="83">
        <v>0</v>
      </c>
      <c r="AN2046" s="83">
        <v>11158414.762419</v>
      </c>
      <c r="AO2046" s="83">
        <v>3.1889156905097802</v>
      </c>
      <c r="AP2046" s="83">
        <v>285.78572838588701</v>
      </c>
    </row>
    <row r="2047" spans="1:42" x14ac:dyDescent="0.2">
      <c r="A2047" s="83" t="s">
        <v>471</v>
      </c>
      <c r="B2047" s="83">
        <v>2046</v>
      </c>
      <c r="C2047" s="83" t="s">
        <v>409</v>
      </c>
      <c r="D2047" s="83" t="s">
        <v>297</v>
      </c>
      <c r="E2047" s="83">
        <v>0</v>
      </c>
      <c r="F2047" s="83">
        <v>0</v>
      </c>
      <c r="G2047" s="83">
        <v>0</v>
      </c>
      <c r="H2047" s="83">
        <v>825</v>
      </c>
      <c r="I2047" s="83">
        <v>924.74584615384595</v>
      </c>
      <c r="J2047" s="83">
        <v>0</v>
      </c>
      <c r="K2047" s="83">
        <v>0</v>
      </c>
      <c r="L2047" s="83">
        <v>1759.39028704011</v>
      </c>
      <c r="M2047" s="83">
        <v>9.9627272727272693</v>
      </c>
      <c r="N2047" s="83">
        <v>0</v>
      </c>
      <c r="O2047" s="83">
        <v>0</v>
      </c>
      <c r="P2047" s="83">
        <v>86.371569688522797</v>
      </c>
      <c r="Q2047" s="83">
        <v>0</v>
      </c>
      <c r="R2047" s="83">
        <v>0</v>
      </c>
      <c r="S2047" s="83">
        <v>0</v>
      </c>
      <c r="T2047" s="83">
        <v>84</v>
      </c>
      <c r="U2047" s="83">
        <v>0</v>
      </c>
      <c r="V2047" s="83">
        <v>14551.429719408299</v>
      </c>
      <c r="W2047" s="83">
        <v>0</v>
      </c>
      <c r="X2047" s="83">
        <v>0</v>
      </c>
      <c r="Y2047" s="83">
        <v>0</v>
      </c>
      <c r="Z2047" s="83">
        <v>0</v>
      </c>
      <c r="AA2047" s="83">
        <v>13933.76389197</v>
      </c>
      <c r="AB2047" s="83">
        <v>9609943.9528533109</v>
      </c>
      <c r="AC2047" s="83">
        <v>72270</v>
      </c>
      <c r="AD2047" s="83">
        <v>0</v>
      </c>
      <c r="AE2047" s="83">
        <v>384802.12511999998</v>
      </c>
      <c r="AF2047" s="83">
        <v>0</v>
      </c>
      <c r="AG2047" s="83">
        <v>0</v>
      </c>
      <c r="AH2047" s="83">
        <v>0</v>
      </c>
      <c r="AI2047" s="83">
        <v>1922328.5569349499</v>
      </c>
      <c r="AJ2047" s="83">
        <v>0</v>
      </c>
      <c r="AK2047" s="83">
        <v>0</v>
      </c>
      <c r="AL2047" s="83">
        <v>0</v>
      </c>
      <c r="AM2047" s="83">
        <v>0</v>
      </c>
      <c r="AN2047" s="83">
        <v>12017829.8285196</v>
      </c>
      <c r="AO2047" s="83">
        <v>3.49163530351677</v>
      </c>
      <c r="AP2047" s="83">
        <v>290.53792184931098</v>
      </c>
    </row>
    <row r="2048" spans="1:42" x14ac:dyDescent="0.2">
      <c r="A2048" s="83" t="s">
        <v>471</v>
      </c>
      <c r="B2048" s="83">
        <v>2048</v>
      </c>
      <c r="C2048" s="83" t="s">
        <v>409</v>
      </c>
      <c r="D2048" s="83" t="s">
        <v>297</v>
      </c>
      <c r="E2048" s="83">
        <v>0</v>
      </c>
      <c r="F2048" s="83">
        <v>0</v>
      </c>
      <c r="G2048" s="83">
        <v>0</v>
      </c>
      <c r="H2048" s="83">
        <v>2648.6787346465999</v>
      </c>
      <c r="I2048" s="83">
        <v>924.74584615384595</v>
      </c>
      <c r="J2048" s="83">
        <v>0</v>
      </c>
      <c r="K2048" s="83">
        <v>0</v>
      </c>
      <c r="L2048" s="83">
        <v>1759.39028704011</v>
      </c>
      <c r="M2048" s="83">
        <v>13.058181818181801</v>
      </c>
      <c r="N2048" s="83">
        <v>0</v>
      </c>
      <c r="O2048" s="83">
        <v>0</v>
      </c>
      <c r="P2048" s="83">
        <v>91.478040216246299</v>
      </c>
      <c r="Q2048" s="83">
        <v>0</v>
      </c>
      <c r="R2048" s="83">
        <v>0</v>
      </c>
      <c r="S2048" s="83">
        <v>0</v>
      </c>
      <c r="T2048" s="83">
        <v>84</v>
      </c>
      <c r="U2048" s="83">
        <v>0</v>
      </c>
      <c r="V2048" s="83">
        <v>7239.2825500000099</v>
      </c>
      <c r="W2048" s="83">
        <v>0</v>
      </c>
      <c r="X2048" s="83">
        <v>0</v>
      </c>
      <c r="Y2048" s="83">
        <v>0</v>
      </c>
      <c r="Z2048" s="83">
        <v>0</v>
      </c>
      <c r="AA2048" s="83">
        <v>18263.033538119998</v>
      </c>
      <c r="AB2048" s="83">
        <v>9562573.6995413397</v>
      </c>
      <c r="AC2048" s="83">
        <v>232024.257155042</v>
      </c>
      <c r="AD2048" s="83">
        <v>0</v>
      </c>
      <c r="AE2048" s="83">
        <v>384802.12511999998</v>
      </c>
      <c r="AF2048" s="83">
        <v>0</v>
      </c>
      <c r="AG2048" s="83">
        <v>0</v>
      </c>
      <c r="AH2048" s="83">
        <v>0</v>
      </c>
      <c r="AI2048" s="83">
        <v>1897903.8936795699</v>
      </c>
      <c r="AJ2048" s="83">
        <v>0</v>
      </c>
      <c r="AK2048" s="83">
        <v>0</v>
      </c>
      <c r="AL2048" s="83">
        <v>0</v>
      </c>
      <c r="AM2048" s="83">
        <v>0</v>
      </c>
      <c r="AN2048" s="83">
        <v>12102806.291584</v>
      </c>
      <c r="AO2048" s="83">
        <v>3.5674413129356899</v>
      </c>
      <c r="AP2048" s="83">
        <v>294.76149803507701</v>
      </c>
    </row>
    <row r="2049" spans="1:42" x14ac:dyDescent="0.2">
      <c r="A2049" s="83" t="s">
        <v>471</v>
      </c>
      <c r="B2049" s="83">
        <v>2050</v>
      </c>
      <c r="C2049" s="83" t="s">
        <v>409</v>
      </c>
      <c r="D2049" s="83" t="s">
        <v>297</v>
      </c>
      <c r="E2049" s="83">
        <v>0</v>
      </c>
      <c r="F2049" s="83">
        <v>0</v>
      </c>
      <c r="G2049" s="83">
        <v>0</v>
      </c>
      <c r="H2049" s="83">
        <v>3073.3367581692701</v>
      </c>
      <c r="I2049" s="83">
        <v>925.68632478430402</v>
      </c>
      <c r="J2049" s="83">
        <v>0</v>
      </c>
      <c r="K2049" s="83">
        <v>0</v>
      </c>
      <c r="L2049" s="83">
        <v>1759.39028704011</v>
      </c>
      <c r="M2049" s="83">
        <v>16.9672727272727</v>
      </c>
      <c r="N2049" s="83">
        <v>0</v>
      </c>
      <c r="O2049" s="83">
        <v>0</v>
      </c>
      <c r="P2049" s="83">
        <v>91.478040216246299</v>
      </c>
      <c r="Q2049" s="83">
        <v>0</v>
      </c>
      <c r="R2049" s="83">
        <v>0</v>
      </c>
      <c r="S2049" s="83">
        <v>0</v>
      </c>
      <c r="T2049" s="83">
        <v>84</v>
      </c>
      <c r="U2049" s="83">
        <v>0</v>
      </c>
      <c r="V2049" s="83">
        <v>291.808193778087</v>
      </c>
      <c r="W2049" s="83">
        <v>0</v>
      </c>
      <c r="X2049" s="83">
        <v>0</v>
      </c>
      <c r="Y2049" s="83">
        <v>0</v>
      </c>
      <c r="Z2049" s="83">
        <v>0</v>
      </c>
      <c r="AA2049" s="83">
        <v>23730.24630712</v>
      </c>
      <c r="AB2049" s="83">
        <v>9711033.0138179306</v>
      </c>
      <c r="AC2049" s="83">
        <v>269224.30001562898</v>
      </c>
      <c r="AD2049" s="83">
        <v>0</v>
      </c>
      <c r="AE2049" s="83">
        <v>384802.12511999998</v>
      </c>
      <c r="AF2049" s="83">
        <v>0</v>
      </c>
      <c r="AG2049" s="83">
        <v>0</v>
      </c>
      <c r="AH2049" s="83">
        <v>0</v>
      </c>
      <c r="AI2049" s="83">
        <v>1873440.3207868601</v>
      </c>
      <c r="AJ2049" s="83">
        <v>0</v>
      </c>
      <c r="AK2049" s="83">
        <v>0</v>
      </c>
      <c r="AL2049" s="83">
        <v>0</v>
      </c>
      <c r="AM2049" s="83">
        <v>0</v>
      </c>
      <c r="AN2049" s="83">
        <v>12262521.814241299</v>
      </c>
      <c r="AO2049" s="83">
        <v>3.6422066582672801</v>
      </c>
      <c r="AP2049" s="83">
        <v>297.01938259040003</v>
      </c>
    </row>
    <row r="2050" spans="1:42" x14ac:dyDescent="0.2">
      <c r="A2050" s="83" t="s">
        <v>472</v>
      </c>
      <c r="B2050" s="83">
        <v>2020</v>
      </c>
      <c r="C2050" s="83" t="s">
        <v>440</v>
      </c>
      <c r="D2050" s="83" t="s">
        <v>297</v>
      </c>
      <c r="E2050" s="83">
        <v>1808</v>
      </c>
      <c r="F2050" s="83">
        <v>4573.82</v>
      </c>
      <c r="G2050" s="83">
        <v>0</v>
      </c>
      <c r="H2050" s="83">
        <v>846.7</v>
      </c>
      <c r="I2050" s="83">
        <v>1.3</v>
      </c>
      <c r="J2050" s="83">
        <v>65.400000000000006</v>
      </c>
      <c r="K2050" s="83">
        <v>4.8</v>
      </c>
      <c r="L2050" s="83">
        <v>2359.002</v>
      </c>
      <c r="M2050" s="83">
        <v>119.451818181818</v>
      </c>
      <c r="N2050" s="83">
        <v>0</v>
      </c>
      <c r="O2050" s="83">
        <v>0</v>
      </c>
      <c r="P2050" s="83">
        <v>0</v>
      </c>
      <c r="Q2050" s="83">
        <v>0</v>
      </c>
      <c r="R2050" s="83">
        <v>0</v>
      </c>
      <c r="S2050" s="83">
        <v>0</v>
      </c>
      <c r="T2050" s="83">
        <v>116.94</v>
      </c>
      <c r="U2050" s="83">
        <v>15</v>
      </c>
      <c r="V2050" s="83">
        <v>0</v>
      </c>
      <c r="W2050" s="83">
        <v>21969.05472</v>
      </c>
      <c r="X2050" s="83">
        <v>0</v>
      </c>
      <c r="Y2050" s="83">
        <v>15135131.831645001</v>
      </c>
      <c r="Z2050" s="83">
        <v>0</v>
      </c>
      <c r="AA2050" s="83">
        <v>157060.45028310001</v>
      </c>
      <c r="AB2050" s="83">
        <v>15850417.019792</v>
      </c>
      <c r="AC2050" s="83">
        <v>74170.92</v>
      </c>
      <c r="AD2050" s="83">
        <v>0</v>
      </c>
      <c r="AE2050" s="83">
        <v>456452.10256319999</v>
      </c>
      <c r="AF2050" s="83">
        <v>14441317.555199999</v>
      </c>
      <c r="AG2050" s="83">
        <v>0</v>
      </c>
      <c r="AH2050" s="83">
        <v>0</v>
      </c>
      <c r="AI2050" s="83">
        <v>2430.4526268201398</v>
      </c>
      <c r="AJ2050" s="83">
        <v>0</v>
      </c>
      <c r="AK2050" s="83">
        <v>185629.87024168801</v>
      </c>
      <c r="AL2050" s="83">
        <v>0</v>
      </c>
      <c r="AM2050" s="83">
        <v>0</v>
      </c>
      <c r="AN2050" s="83">
        <v>46324579.257071801</v>
      </c>
      <c r="AO2050" s="83">
        <v>20.5769156425132</v>
      </c>
      <c r="AP2050" s="83">
        <v>444.19001688767497</v>
      </c>
    </row>
    <row r="2051" spans="1:42" x14ac:dyDescent="0.2">
      <c r="A2051" s="83" t="s">
        <v>472</v>
      </c>
      <c r="B2051" s="83">
        <v>2022</v>
      </c>
      <c r="C2051" s="83" t="s">
        <v>440</v>
      </c>
      <c r="D2051" s="83" t="s">
        <v>297</v>
      </c>
      <c r="E2051" s="83">
        <v>0</v>
      </c>
      <c r="F2051" s="83">
        <v>4573.82</v>
      </c>
      <c r="G2051" s="83">
        <v>0</v>
      </c>
      <c r="H2051" s="83">
        <v>867.1</v>
      </c>
      <c r="I2051" s="83">
        <v>1.3</v>
      </c>
      <c r="J2051" s="83">
        <v>65.400000000000006</v>
      </c>
      <c r="K2051" s="83">
        <v>4.8</v>
      </c>
      <c r="L2051" s="83">
        <v>2978.1019999999999</v>
      </c>
      <c r="M2051" s="83">
        <v>165.041818181818</v>
      </c>
      <c r="N2051" s="83">
        <v>0</v>
      </c>
      <c r="O2051" s="83">
        <v>0</v>
      </c>
      <c r="P2051" s="83">
        <v>0</v>
      </c>
      <c r="Q2051" s="83">
        <v>0</v>
      </c>
      <c r="R2051" s="83">
        <v>0</v>
      </c>
      <c r="S2051" s="83">
        <v>0</v>
      </c>
      <c r="T2051" s="83">
        <v>116.94</v>
      </c>
      <c r="U2051" s="83">
        <v>0</v>
      </c>
      <c r="V2051" s="83">
        <v>0</v>
      </c>
      <c r="W2051" s="83">
        <v>21969.05472</v>
      </c>
      <c r="X2051" s="83">
        <v>0</v>
      </c>
      <c r="Y2051" s="83">
        <v>18987005.086463999</v>
      </c>
      <c r="Z2051" s="83">
        <v>0</v>
      </c>
      <c r="AA2051" s="83">
        <v>217004.16681580001</v>
      </c>
      <c r="AB2051" s="83">
        <v>18230303.709128801</v>
      </c>
      <c r="AC2051" s="83">
        <v>75957.959999999905</v>
      </c>
      <c r="AD2051" s="83">
        <v>0</v>
      </c>
      <c r="AE2051" s="83">
        <v>456452.10256319999</v>
      </c>
      <c r="AF2051" s="83">
        <v>0</v>
      </c>
      <c r="AG2051" s="83">
        <v>0</v>
      </c>
      <c r="AH2051" s="83">
        <v>0</v>
      </c>
      <c r="AI2051" s="83">
        <v>2396.5178112140102</v>
      </c>
      <c r="AJ2051" s="83">
        <v>0</v>
      </c>
      <c r="AK2051" s="83">
        <v>184838.01198056401</v>
      </c>
      <c r="AL2051" s="83">
        <v>0</v>
      </c>
      <c r="AM2051" s="83">
        <v>0</v>
      </c>
      <c r="AN2051" s="83">
        <v>38175926.6094836</v>
      </c>
      <c r="AO2051" s="83">
        <v>25.2228013188363</v>
      </c>
      <c r="AP2051" s="83">
        <v>660.69912531135401</v>
      </c>
    </row>
    <row r="2052" spans="1:42" x14ac:dyDescent="0.2">
      <c r="A2052" s="83" t="s">
        <v>472</v>
      </c>
      <c r="B2052" s="83">
        <v>2024</v>
      </c>
      <c r="C2052" s="83" t="s">
        <v>440</v>
      </c>
      <c r="D2052" s="83" t="s">
        <v>297</v>
      </c>
      <c r="E2052" s="83">
        <v>0</v>
      </c>
      <c r="F2052" s="83">
        <v>4573.82</v>
      </c>
      <c r="G2052" s="83">
        <v>0</v>
      </c>
      <c r="H2052" s="83">
        <v>867.1</v>
      </c>
      <c r="I2052" s="83">
        <v>1.3</v>
      </c>
      <c r="J2052" s="83">
        <v>65.400000000000006</v>
      </c>
      <c r="K2052" s="83">
        <v>4.8</v>
      </c>
      <c r="L2052" s="83">
        <v>2978.1019999999999</v>
      </c>
      <c r="M2052" s="83">
        <v>227.38</v>
      </c>
      <c r="N2052" s="83">
        <v>0</v>
      </c>
      <c r="O2052" s="83">
        <v>0</v>
      </c>
      <c r="P2052" s="83">
        <v>0</v>
      </c>
      <c r="Q2052" s="83">
        <v>0</v>
      </c>
      <c r="R2052" s="83">
        <v>0</v>
      </c>
      <c r="S2052" s="83">
        <v>0</v>
      </c>
      <c r="T2052" s="83">
        <v>116.94</v>
      </c>
      <c r="U2052" s="83">
        <v>0</v>
      </c>
      <c r="V2052" s="83">
        <v>0</v>
      </c>
      <c r="W2052" s="83">
        <v>21969.05472</v>
      </c>
      <c r="X2052" s="83">
        <v>0</v>
      </c>
      <c r="Y2052" s="83">
        <v>19367180.476305101</v>
      </c>
      <c r="Z2052" s="83">
        <v>0</v>
      </c>
      <c r="AA2052" s="83">
        <v>298969.12185140001</v>
      </c>
      <c r="AB2052" s="83">
        <v>15575202.2998231</v>
      </c>
      <c r="AC2052" s="83">
        <v>75957.959999999905</v>
      </c>
      <c r="AD2052" s="83">
        <v>0</v>
      </c>
      <c r="AE2052" s="83">
        <v>456452.10256319999</v>
      </c>
      <c r="AF2052" s="83">
        <v>0</v>
      </c>
      <c r="AG2052" s="83">
        <v>0</v>
      </c>
      <c r="AH2052" s="83">
        <v>0</v>
      </c>
      <c r="AI2052" s="83">
        <v>2363.0971594807102</v>
      </c>
      <c r="AJ2052" s="83">
        <v>0</v>
      </c>
      <c r="AK2052" s="83">
        <v>184061.09444134799</v>
      </c>
      <c r="AL2052" s="83">
        <v>0</v>
      </c>
      <c r="AM2052" s="83">
        <v>0</v>
      </c>
      <c r="AN2052" s="83">
        <v>35982155.206863701</v>
      </c>
      <c r="AO2052" s="83">
        <v>24.4634529604802</v>
      </c>
      <c r="AP2052" s="83">
        <v>679.87736754061098</v>
      </c>
    </row>
    <row r="2053" spans="1:42" x14ac:dyDescent="0.2">
      <c r="A2053" s="83" t="s">
        <v>472</v>
      </c>
      <c r="B2053" s="83">
        <v>2026</v>
      </c>
      <c r="C2053" s="83" t="s">
        <v>440</v>
      </c>
      <c r="D2053" s="83" t="s">
        <v>297</v>
      </c>
      <c r="E2053" s="83">
        <v>0</v>
      </c>
      <c r="F2053" s="83">
        <v>4573.82</v>
      </c>
      <c r="G2053" s="83">
        <v>0</v>
      </c>
      <c r="H2053" s="83">
        <v>867.1</v>
      </c>
      <c r="I2053" s="83">
        <v>1.3</v>
      </c>
      <c r="J2053" s="83">
        <v>65.400000000000006</v>
      </c>
      <c r="K2053" s="83">
        <v>4.8</v>
      </c>
      <c r="L2053" s="83">
        <v>2978.1019999999999</v>
      </c>
      <c r="M2053" s="83">
        <v>322.62363636363602</v>
      </c>
      <c r="N2053" s="83">
        <v>0</v>
      </c>
      <c r="O2053" s="83">
        <v>0</v>
      </c>
      <c r="P2053" s="83">
        <v>0</v>
      </c>
      <c r="Q2053" s="83">
        <v>0</v>
      </c>
      <c r="R2053" s="83">
        <v>0</v>
      </c>
      <c r="S2053" s="83">
        <v>0</v>
      </c>
      <c r="T2053" s="83">
        <v>116.94</v>
      </c>
      <c r="U2053" s="83">
        <v>0</v>
      </c>
      <c r="V2053" s="83">
        <v>0</v>
      </c>
      <c r="W2053" s="83">
        <v>21969.05472</v>
      </c>
      <c r="X2053" s="83">
        <v>0</v>
      </c>
      <c r="Y2053" s="83">
        <v>25150914.680280801</v>
      </c>
      <c r="Z2053" s="83">
        <v>0</v>
      </c>
      <c r="AA2053" s="83">
        <v>424199.60089779901</v>
      </c>
      <c r="AB2053" s="83">
        <v>13522460.282856099</v>
      </c>
      <c r="AC2053" s="83">
        <v>75957.959999999905</v>
      </c>
      <c r="AD2053" s="83">
        <v>0</v>
      </c>
      <c r="AE2053" s="83">
        <v>456452.10256319999</v>
      </c>
      <c r="AF2053" s="83">
        <v>0</v>
      </c>
      <c r="AG2053" s="83">
        <v>0</v>
      </c>
      <c r="AH2053" s="83">
        <v>0</v>
      </c>
      <c r="AI2053" s="83">
        <v>2329.9335896838302</v>
      </c>
      <c r="AJ2053" s="83">
        <v>0</v>
      </c>
      <c r="AK2053" s="83">
        <v>183284.17690213199</v>
      </c>
      <c r="AL2053" s="83">
        <v>0</v>
      </c>
      <c r="AM2053" s="83">
        <v>0</v>
      </c>
      <c r="AN2053" s="83">
        <v>39837567.7918097</v>
      </c>
      <c r="AO2053" s="83">
        <v>29.5179903597645</v>
      </c>
      <c r="AP2053" s="83">
        <v>740.95864772731102</v>
      </c>
    </row>
    <row r="2054" spans="1:42" x14ac:dyDescent="0.2">
      <c r="A2054" s="83" t="s">
        <v>472</v>
      </c>
      <c r="B2054" s="83">
        <v>2028</v>
      </c>
      <c r="C2054" s="83" t="s">
        <v>440</v>
      </c>
      <c r="D2054" s="83" t="s">
        <v>297</v>
      </c>
      <c r="E2054" s="83">
        <v>0</v>
      </c>
      <c r="F2054" s="83">
        <v>4573.82</v>
      </c>
      <c r="G2054" s="83">
        <v>0</v>
      </c>
      <c r="H2054" s="83">
        <v>867.1</v>
      </c>
      <c r="I2054" s="83">
        <v>1.3</v>
      </c>
      <c r="J2054" s="83">
        <v>65.400000000000006</v>
      </c>
      <c r="K2054" s="83">
        <v>4.8</v>
      </c>
      <c r="L2054" s="83">
        <v>2978.1019999999999</v>
      </c>
      <c r="M2054" s="83">
        <v>453.93636363636398</v>
      </c>
      <c r="N2054" s="83">
        <v>0</v>
      </c>
      <c r="O2054" s="83">
        <v>0</v>
      </c>
      <c r="P2054" s="83">
        <v>0</v>
      </c>
      <c r="Q2054" s="83">
        <v>0</v>
      </c>
      <c r="R2054" s="83">
        <v>0</v>
      </c>
      <c r="S2054" s="83">
        <v>0</v>
      </c>
      <c r="T2054" s="83">
        <v>116.94</v>
      </c>
      <c r="U2054" s="83">
        <v>0</v>
      </c>
      <c r="V2054" s="83">
        <v>0</v>
      </c>
      <c r="W2054" s="83">
        <v>21969.05472</v>
      </c>
      <c r="X2054" s="83">
        <v>0</v>
      </c>
      <c r="Y2054" s="83">
        <v>26336763.558421399</v>
      </c>
      <c r="Z2054" s="83">
        <v>0</v>
      </c>
      <c r="AA2054" s="83">
        <v>596855.290759</v>
      </c>
      <c r="AB2054" s="83">
        <v>13944075.562392</v>
      </c>
      <c r="AC2054" s="83">
        <v>75957.960000000094</v>
      </c>
      <c r="AD2054" s="83">
        <v>0</v>
      </c>
      <c r="AE2054" s="83">
        <v>456452.10256319999</v>
      </c>
      <c r="AF2054" s="83">
        <v>0</v>
      </c>
      <c r="AG2054" s="83">
        <v>0</v>
      </c>
      <c r="AH2054" s="83">
        <v>0</v>
      </c>
      <c r="AI2054" s="83">
        <v>2297.5412656961698</v>
      </c>
      <c r="AJ2054" s="83">
        <v>0</v>
      </c>
      <c r="AK2054" s="83">
        <v>182507.259362916</v>
      </c>
      <c r="AL2054" s="83">
        <v>0</v>
      </c>
      <c r="AM2054" s="83">
        <v>0</v>
      </c>
      <c r="AN2054" s="83">
        <v>41616878.329484202</v>
      </c>
      <c r="AO2054" s="83">
        <v>30.894864793037801</v>
      </c>
      <c r="AP2054" s="83">
        <v>742.36382047785105</v>
      </c>
    </row>
    <row r="2055" spans="1:42" x14ac:dyDescent="0.2">
      <c r="A2055" s="83" t="s">
        <v>472</v>
      </c>
      <c r="B2055" s="83">
        <v>2030</v>
      </c>
      <c r="C2055" s="83" t="s">
        <v>440</v>
      </c>
      <c r="D2055" s="83" t="s">
        <v>297</v>
      </c>
      <c r="E2055" s="83">
        <v>0</v>
      </c>
      <c r="F2055" s="83">
        <v>4573.82</v>
      </c>
      <c r="G2055" s="83">
        <v>0</v>
      </c>
      <c r="H2055" s="83">
        <v>867.1</v>
      </c>
      <c r="I2055" s="83">
        <v>1.3</v>
      </c>
      <c r="J2055" s="83">
        <v>65.400000000000006</v>
      </c>
      <c r="K2055" s="83">
        <v>4.8</v>
      </c>
      <c r="L2055" s="83">
        <v>2978.1019999999999</v>
      </c>
      <c r="M2055" s="83">
        <v>643.29090909090803</v>
      </c>
      <c r="N2055" s="83">
        <v>0</v>
      </c>
      <c r="O2055" s="83">
        <v>0</v>
      </c>
      <c r="P2055" s="83">
        <v>0</v>
      </c>
      <c r="Q2055" s="83">
        <v>0</v>
      </c>
      <c r="R2055" s="83">
        <v>0</v>
      </c>
      <c r="S2055" s="83">
        <v>0</v>
      </c>
      <c r="T2055" s="83">
        <v>116.94</v>
      </c>
      <c r="U2055" s="83">
        <v>0</v>
      </c>
      <c r="V2055" s="83">
        <v>0</v>
      </c>
      <c r="W2055" s="83">
        <v>21969.05472</v>
      </c>
      <c r="X2055" s="83">
        <v>0</v>
      </c>
      <c r="Y2055" s="83">
        <v>25898282.424329199</v>
      </c>
      <c r="Z2055" s="83">
        <v>0</v>
      </c>
      <c r="AA2055" s="83">
        <v>845826.88972600002</v>
      </c>
      <c r="AB2055" s="83">
        <v>13371512.601164101</v>
      </c>
      <c r="AC2055" s="83">
        <v>75957.959999999905</v>
      </c>
      <c r="AD2055" s="83">
        <v>0</v>
      </c>
      <c r="AE2055" s="83">
        <v>456452.10256319999</v>
      </c>
      <c r="AF2055" s="83">
        <v>0</v>
      </c>
      <c r="AG2055" s="83">
        <v>0</v>
      </c>
      <c r="AH2055" s="83">
        <v>0</v>
      </c>
      <c r="AI2055" s="83">
        <v>2265.40602364492</v>
      </c>
      <c r="AJ2055" s="83">
        <v>0</v>
      </c>
      <c r="AK2055" s="83">
        <v>181730.3418237</v>
      </c>
      <c r="AL2055" s="83">
        <v>0</v>
      </c>
      <c r="AM2055" s="83">
        <v>0</v>
      </c>
      <c r="AN2055" s="83">
        <v>40853996.780349799</v>
      </c>
      <c r="AO2055" s="83">
        <v>30.204750220171199</v>
      </c>
      <c r="AP2055" s="83">
        <v>739.33403340108896</v>
      </c>
    </row>
    <row r="2056" spans="1:42" x14ac:dyDescent="0.2">
      <c r="A2056" s="83" t="s">
        <v>472</v>
      </c>
      <c r="B2056" s="83">
        <v>2032</v>
      </c>
      <c r="C2056" s="83" t="s">
        <v>440</v>
      </c>
      <c r="D2056" s="83" t="s">
        <v>297</v>
      </c>
      <c r="E2056" s="83">
        <v>0</v>
      </c>
      <c r="F2056" s="83">
        <v>4542.37</v>
      </c>
      <c r="G2056" s="83">
        <v>0</v>
      </c>
      <c r="H2056" s="83">
        <v>867.1</v>
      </c>
      <c r="I2056" s="83">
        <v>1.3</v>
      </c>
      <c r="J2056" s="83">
        <v>50.4</v>
      </c>
      <c r="K2056" s="83">
        <v>4.8</v>
      </c>
      <c r="L2056" s="83">
        <v>2978.1019999999999</v>
      </c>
      <c r="M2056" s="83">
        <v>811.09818181818196</v>
      </c>
      <c r="N2056" s="83">
        <v>0</v>
      </c>
      <c r="O2056" s="83">
        <v>0</v>
      </c>
      <c r="P2056" s="83">
        <v>0</v>
      </c>
      <c r="Q2056" s="83">
        <v>0</v>
      </c>
      <c r="R2056" s="83">
        <v>0</v>
      </c>
      <c r="S2056" s="83">
        <v>0</v>
      </c>
      <c r="T2056" s="83">
        <v>116.94</v>
      </c>
      <c r="U2056" s="83">
        <v>0</v>
      </c>
      <c r="V2056" s="83">
        <v>0</v>
      </c>
      <c r="W2056" s="83">
        <v>21969.05472</v>
      </c>
      <c r="X2056" s="83">
        <v>0</v>
      </c>
      <c r="Y2056" s="83">
        <v>25664755.748939</v>
      </c>
      <c r="Z2056" s="83">
        <v>0</v>
      </c>
      <c r="AA2056" s="83">
        <v>1066467.1965584001</v>
      </c>
      <c r="AB2056" s="83">
        <v>13187335.194467301</v>
      </c>
      <c r="AC2056" s="83">
        <v>75957.959999999905</v>
      </c>
      <c r="AD2056" s="83">
        <v>0</v>
      </c>
      <c r="AE2056" s="83">
        <v>456452.10256319999</v>
      </c>
      <c r="AF2056" s="83">
        <v>0</v>
      </c>
      <c r="AG2056" s="83">
        <v>0</v>
      </c>
      <c r="AH2056" s="83">
        <v>0</v>
      </c>
      <c r="AI2056" s="83">
        <v>2233.7849454664802</v>
      </c>
      <c r="AJ2056" s="83">
        <v>0</v>
      </c>
      <c r="AK2056" s="83">
        <v>141548.39935639099</v>
      </c>
      <c r="AL2056" s="83">
        <v>0</v>
      </c>
      <c r="AM2056" s="83">
        <v>0</v>
      </c>
      <c r="AN2056" s="83">
        <v>40616719.441549897</v>
      </c>
      <c r="AO2056" s="83">
        <v>29.857617754929901</v>
      </c>
      <c r="AP2056" s="83">
        <v>735.10658087236504</v>
      </c>
    </row>
    <row r="2057" spans="1:42" x14ac:dyDescent="0.2">
      <c r="A2057" s="83" t="s">
        <v>472</v>
      </c>
      <c r="B2057" s="83">
        <v>2034</v>
      </c>
      <c r="C2057" s="83" t="s">
        <v>440</v>
      </c>
      <c r="D2057" s="83" t="s">
        <v>297</v>
      </c>
      <c r="E2057" s="83">
        <v>0</v>
      </c>
      <c r="F2057" s="83">
        <v>4510.92</v>
      </c>
      <c r="G2057" s="83">
        <v>0</v>
      </c>
      <c r="H2057" s="83">
        <v>867.1</v>
      </c>
      <c r="I2057" s="83">
        <v>1.3</v>
      </c>
      <c r="J2057" s="83">
        <v>50.4</v>
      </c>
      <c r="K2057" s="83">
        <v>4.8</v>
      </c>
      <c r="L2057" s="83">
        <v>2734.1019999999999</v>
      </c>
      <c r="M2057" s="83">
        <v>824.75545454545397</v>
      </c>
      <c r="N2057" s="83">
        <v>0</v>
      </c>
      <c r="O2057" s="83">
        <v>0</v>
      </c>
      <c r="P2057" s="83">
        <v>0</v>
      </c>
      <c r="Q2057" s="83">
        <v>0</v>
      </c>
      <c r="R2057" s="83">
        <v>0</v>
      </c>
      <c r="S2057" s="83">
        <v>0</v>
      </c>
      <c r="T2057" s="83">
        <v>116.94</v>
      </c>
      <c r="U2057" s="83">
        <v>0</v>
      </c>
      <c r="V2057" s="83">
        <v>0</v>
      </c>
      <c r="W2057" s="83">
        <v>21969.05472</v>
      </c>
      <c r="X2057" s="83">
        <v>0</v>
      </c>
      <c r="Y2057" s="83">
        <v>27300349.819759801</v>
      </c>
      <c r="Z2057" s="83">
        <v>0</v>
      </c>
      <c r="AA2057" s="83">
        <v>1084424.3732413</v>
      </c>
      <c r="AB2057" s="83">
        <v>13135874.7823919</v>
      </c>
      <c r="AC2057" s="83">
        <v>75957.959999999905</v>
      </c>
      <c r="AD2057" s="83">
        <v>0</v>
      </c>
      <c r="AE2057" s="83">
        <v>456452.10256319999</v>
      </c>
      <c r="AF2057" s="83">
        <v>0</v>
      </c>
      <c r="AG2057" s="83">
        <v>0</v>
      </c>
      <c r="AH2057" s="83">
        <v>0</v>
      </c>
      <c r="AI2057" s="83">
        <v>2202.67803116088</v>
      </c>
      <c r="AJ2057" s="83">
        <v>0</v>
      </c>
      <c r="AK2057" s="83">
        <v>140786.42253908399</v>
      </c>
      <c r="AL2057" s="83">
        <v>0</v>
      </c>
      <c r="AM2057" s="83">
        <v>0</v>
      </c>
      <c r="AN2057" s="83">
        <v>42218017.193246499</v>
      </c>
      <c r="AO2057" s="83">
        <v>31.485219265105702</v>
      </c>
      <c r="AP2057" s="83">
        <v>745.77683553888596</v>
      </c>
    </row>
    <row r="2058" spans="1:42" x14ac:dyDescent="0.2">
      <c r="A2058" s="83" t="s">
        <v>472</v>
      </c>
      <c r="B2058" s="83">
        <v>2036</v>
      </c>
      <c r="C2058" s="83" t="s">
        <v>440</v>
      </c>
      <c r="D2058" s="83" t="s">
        <v>297</v>
      </c>
      <c r="E2058" s="83">
        <v>0</v>
      </c>
      <c r="F2058" s="83">
        <v>4510.92</v>
      </c>
      <c r="G2058" s="83">
        <v>0</v>
      </c>
      <c r="H2058" s="83">
        <v>867.1</v>
      </c>
      <c r="I2058" s="83">
        <v>1.3</v>
      </c>
      <c r="J2058" s="83">
        <v>50.4</v>
      </c>
      <c r="K2058" s="83">
        <v>4.8</v>
      </c>
      <c r="L2058" s="83">
        <v>2734.1019999999999</v>
      </c>
      <c r="M2058" s="83">
        <v>837.66272727272701</v>
      </c>
      <c r="N2058" s="83">
        <v>0</v>
      </c>
      <c r="O2058" s="83">
        <v>0</v>
      </c>
      <c r="P2058" s="83">
        <v>0</v>
      </c>
      <c r="Q2058" s="83">
        <v>0</v>
      </c>
      <c r="R2058" s="83">
        <v>0</v>
      </c>
      <c r="S2058" s="83">
        <v>0</v>
      </c>
      <c r="T2058" s="83">
        <v>116.94</v>
      </c>
      <c r="U2058" s="83">
        <v>0</v>
      </c>
      <c r="V2058" s="83">
        <v>0</v>
      </c>
      <c r="W2058" s="83">
        <v>21969.05472</v>
      </c>
      <c r="X2058" s="83">
        <v>0</v>
      </c>
      <c r="Y2058" s="83">
        <v>28356072.679726999</v>
      </c>
      <c r="Z2058" s="83">
        <v>0</v>
      </c>
      <c r="AA2058" s="83">
        <v>1101395.4172767</v>
      </c>
      <c r="AB2058" s="83">
        <v>12899473.3150097</v>
      </c>
      <c r="AC2058" s="83">
        <v>75957.959999999905</v>
      </c>
      <c r="AD2058" s="83">
        <v>0</v>
      </c>
      <c r="AE2058" s="83">
        <v>456452.10256319999</v>
      </c>
      <c r="AF2058" s="83">
        <v>0</v>
      </c>
      <c r="AG2058" s="83">
        <v>0</v>
      </c>
      <c r="AH2058" s="83">
        <v>0</v>
      </c>
      <c r="AI2058" s="83">
        <v>2172.0852807280899</v>
      </c>
      <c r="AJ2058" s="83">
        <v>0</v>
      </c>
      <c r="AK2058" s="83">
        <v>140024.44572177599</v>
      </c>
      <c r="AL2058" s="83">
        <v>0</v>
      </c>
      <c r="AM2058" s="83">
        <v>0</v>
      </c>
      <c r="AN2058" s="83">
        <v>43053517.060299203</v>
      </c>
      <c r="AO2058" s="83">
        <v>32.498461348596699</v>
      </c>
      <c r="AP2058" s="83">
        <v>754.83871162210801</v>
      </c>
    </row>
    <row r="2059" spans="1:42" x14ac:dyDescent="0.2">
      <c r="A2059" s="83" t="s">
        <v>472</v>
      </c>
      <c r="B2059" s="83">
        <v>2038</v>
      </c>
      <c r="C2059" s="83" t="s">
        <v>440</v>
      </c>
      <c r="D2059" s="83" t="s">
        <v>297</v>
      </c>
      <c r="E2059" s="83">
        <v>0</v>
      </c>
      <c r="F2059" s="83">
        <v>4510.92</v>
      </c>
      <c r="G2059" s="83">
        <v>0</v>
      </c>
      <c r="H2059" s="83">
        <v>867.1</v>
      </c>
      <c r="I2059" s="83">
        <v>1.3</v>
      </c>
      <c r="J2059" s="83">
        <v>50.4</v>
      </c>
      <c r="K2059" s="83">
        <v>4.8</v>
      </c>
      <c r="L2059" s="83">
        <v>2734.1019999999999</v>
      </c>
      <c r="M2059" s="83">
        <v>850.96090909090901</v>
      </c>
      <c r="N2059" s="83">
        <v>0</v>
      </c>
      <c r="O2059" s="83">
        <v>0</v>
      </c>
      <c r="P2059" s="83">
        <v>0</v>
      </c>
      <c r="Q2059" s="83">
        <v>0</v>
      </c>
      <c r="R2059" s="83">
        <v>0</v>
      </c>
      <c r="S2059" s="83">
        <v>0</v>
      </c>
      <c r="T2059" s="83">
        <v>116.94</v>
      </c>
      <c r="U2059" s="83">
        <v>0</v>
      </c>
      <c r="V2059" s="83">
        <v>0</v>
      </c>
      <c r="W2059" s="83">
        <v>21969.05472</v>
      </c>
      <c r="X2059" s="83">
        <v>0</v>
      </c>
      <c r="Y2059" s="83">
        <v>27044574.317676101</v>
      </c>
      <c r="Z2059" s="83">
        <v>0</v>
      </c>
      <c r="AA2059" s="83">
        <v>1118880.4456011001</v>
      </c>
      <c r="AB2059" s="83">
        <v>12841936.217391999</v>
      </c>
      <c r="AC2059" s="83">
        <v>75957.959999999905</v>
      </c>
      <c r="AD2059" s="83">
        <v>0</v>
      </c>
      <c r="AE2059" s="83">
        <v>456452.10256319999</v>
      </c>
      <c r="AF2059" s="83">
        <v>0</v>
      </c>
      <c r="AG2059" s="83">
        <v>0</v>
      </c>
      <c r="AH2059" s="83">
        <v>0</v>
      </c>
      <c r="AI2059" s="83">
        <v>2141.7496122317102</v>
      </c>
      <c r="AJ2059" s="83">
        <v>0</v>
      </c>
      <c r="AK2059" s="83">
        <v>139262.468904468</v>
      </c>
      <c r="AL2059" s="83">
        <v>0</v>
      </c>
      <c r="AM2059" s="83">
        <v>0</v>
      </c>
      <c r="AN2059" s="83">
        <v>41701174.316469103</v>
      </c>
      <c r="AO2059" s="83">
        <v>31.109780801696999</v>
      </c>
      <c r="AP2059" s="83">
        <v>746.01690028212795</v>
      </c>
    </row>
    <row r="2060" spans="1:42" x14ac:dyDescent="0.2">
      <c r="A2060" s="83" t="s">
        <v>472</v>
      </c>
      <c r="B2060" s="83">
        <v>2040</v>
      </c>
      <c r="C2060" s="83" t="s">
        <v>440</v>
      </c>
      <c r="D2060" s="83" t="s">
        <v>297</v>
      </c>
      <c r="E2060" s="83">
        <v>0</v>
      </c>
      <c r="F2060" s="83">
        <v>4510.92</v>
      </c>
      <c r="G2060" s="83">
        <v>0</v>
      </c>
      <c r="H2060" s="83">
        <v>867.1</v>
      </c>
      <c r="I2060" s="83">
        <v>1.3</v>
      </c>
      <c r="J2060" s="83">
        <v>50.4</v>
      </c>
      <c r="K2060" s="83">
        <v>4.8</v>
      </c>
      <c r="L2060" s="83">
        <v>2734.1019999999999</v>
      </c>
      <c r="M2060" s="83">
        <v>863.31545454545301</v>
      </c>
      <c r="N2060" s="83">
        <v>0</v>
      </c>
      <c r="O2060" s="83">
        <v>0</v>
      </c>
      <c r="P2060" s="83">
        <v>0</v>
      </c>
      <c r="Q2060" s="83">
        <v>0</v>
      </c>
      <c r="R2060" s="83">
        <v>0</v>
      </c>
      <c r="S2060" s="83">
        <v>0</v>
      </c>
      <c r="T2060" s="83">
        <v>116.94</v>
      </c>
      <c r="U2060" s="83">
        <v>0</v>
      </c>
      <c r="V2060" s="83">
        <v>0</v>
      </c>
      <c r="W2060" s="83">
        <v>21969.05472</v>
      </c>
      <c r="X2060" s="83">
        <v>0</v>
      </c>
      <c r="Y2060" s="83">
        <v>27061446.660500199</v>
      </c>
      <c r="Z2060" s="83">
        <v>0</v>
      </c>
      <c r="AA2060" s="83">
        <v>1135124.7397580999</v>
      </c>
      <c r="AB2060" s="83">
        <v>12841936.217391999</v>
      </c>
      <c r="AC2060" s="83">
        <v>75957.959999999905</v>
      </c>
      <c r="AD2060" s="83">
        <v>0</v>
      </c>
      <c r="AE2060" s="83">
        <v>456452.10256319999</v>
      </c>
      <c r="AF2060" s="83">
        <v>0</v>
      </c>
      <c r="AG2060" s="83">
        <v>0</v>
      </c>
      <c r="AH2060" s="83">
        <v>0</v>
      </c>
      <c r="AI2060" s="83">
        <v>2111.6710256717301</v>
      </c>
      <c r="AJ2060" s="83">
        <v>0</v>
      </c>
      <c r="AK2060" s="83">
        <v>138515.43280906801</v>
      </c>
      <c r="AL2060" s="83">
        <v>0</v>
      </c>
      <c r="AM2060" s="83">
        <v>0</v>
      </c>
      <c r="AN2060" s="83">
        <v>41733513.838768303</v>
      </c>
      <c r="AO2060" s="83">
        <v>31.1428378633012</v>
      </c>
      <c r="AP2060" s="83">
        <v>746.23090649920402</v>
      </c>
    </row>
    <row r="2061" spans="1:42" x14ac:dyDescent="0.2">
      <c r="A2061" s="83" t="s">
        <v>472</v>
      </c>
      <c r="B2061" s="83">
        <v>2042</v>
      </c>
      <c r="C2061" s="83" t="s">
        <v>440</v>
      </c>
      <c r="D2061" s="83" t="s">
        <v>297</v>
      </c>
      <c r="E2061" s="83">
        <v>0</v>
      </c>
      <c r="F2061" s="83">
        <v>3067.96</v>
      </c>
      <c r="G2061" s="83">
        <v>0</v>
      </c>
      <c r="H2061" s="83">
        <v>867.1</v>
      </c>
      <c r="I2061" s="83">
        <v>0</v>
      </c>
      <c r="J2061" s="83">
        <v>0</v>
      </c>
      <c r="K2061" s="83">
        <v>4.8</v>
      </c>
      <c r="L2061" s="83">
        <v>2734.1019999999999</v>
      </c>
      <c r="M2061" s="83">
        <v>874.50272727272704</v>
      </c>
      <c r="N2061" s="83">
        <v>0</v>
      </c>
      <c r="O2061" s="83">
        <v>0</v>
      </c>
      <c r="P2061" s="83">
        <v>0</v>
      </c>
      <c r="Q2061" s="83">
        <v>0</v>
      </c>
      <c r="R2061" s="83">
        <v>0</v>
      </c>
      <c r="S2061" s="83">
        <v>0</v>
      </c>
      <c r="T2061" s="83">
        <v>116.94</v>
      </c>
      <c r="U2061" s="83">
        <v>0</v>
      </c>
      <c r="V2061" s="83">
        <v>0</v>
      </c>
      <c r="W2061" s="83">
        <v>21969.05472</v>
      </c>
      <c r="X2061" s="83">
        <v>0</v>
      </c>
      <c r="Y2061" s="83">
        <v>18257888.113468699</v>
      </c>
      <c r="Z2061" s="83">
        <v>0</v>
      </c>
      <c r="AA2061" s="83">
        <v>1149834.2529219</v>
      </c>
      <c r="AB2061" s="83">
        <v>12105719.713142799</v>
      </c>
      <c r="AC2061" s="83">
        <v>75957.959999999905</v>
      </c>
      <c r="AD2061" s="83">
        <v>0</v>
      </c>
      <c r="AE2061" s="83">
        <v>456452.10256319999</v>
      </c>
      <c r="AF2061" s="83">
        <v>0</v>
      </c>
      <c r="AG2061" s="83">
        <v>0</v>
      </c>
      <c r="AH2061" s="83">
        <v>0</v>
      </c>
      <c r="AI2061" s="83">
        <v>0</v>
      </c>
      <c r="AJ2061" s="83">
        <v>0</v>
      </c>
      <c r="AK2061" s="83">
        <v>0</v>
      </c>
      <c r="AL2061" s="83">
        <v>0</v>
      </c>
      <c r="AM2061" s="83">
        <v>0</v>
      </c>
      <c r="AN2061" s="83">
        <v>32067821.196816701</v>
      </c>
      <c r="AO2061" s="83">
        <v>22.0388200738143</v>
      </c>
      <c r="AP2061" s="83">
        <v>687.25654725809602</v>
      </c>
    </row>
    <row r="2062" spans="1:42" x14ac:dyDescent="0.2">
      <c r="A2062" s="83" t="s">
        <v>472</v>
      </c>
      <c r="B2062" s="83">
        <v>2044</v>
      </c>
      <c r="C2062" s="83" t="s">
        <v>440</v>
      </c>
      <c r="D2062" s="83" t="s">
        <v>297</v>
      </c>
      <c r="E2062" s="83">
        <v>0</v>
      </c>
      <c r="F2062" s="83">
        <v>1625</v>
      </c>
      <c r="G2062" s="83">
        <v>0</v>
      </c>
      <c r="H2062" s="83">
        <v>867.1</v>
      </c>
      <c r="I2062" s="83">
        <v>0</v>
      </c>
      <c r="J2062" s="83">
        <v>175.446</v>
      </c>
      <c r="K2062" s="83">
        <v>4.8</v>
      </c>
      <c r="L2062" s="83">
        <v>2734.1019999999999</v>
      </c>
      <c r="M2062" s="83">
        <v>885.55545454545302</v>
      </c>
      <c r="N2062" s="83">
        <v>0</v>
      </c>
      <c r="O2062" s="83">
        <v>0</v>
      </c>
      <c r="P2062" s="83">
        <v>36.990371611379501</v>
      </c>
      <c r="Q2062" s="83">
        <v>0</v>
      </c>
      <c r="R2062" s="83">
        <v>0</v>
      </c>
      <c r="S2062" s="83">
        <v>0</v>
      </c>
      <c r="T2062" s="83">
        <v>116.94</v>
      </c>
      <c r="U2062" s="83">
        <v>0</v>
      </c>
      <c r="V2062" s="83">
        <v>94819.089970371904</v>
      </c>
      <c r="W2062" s="83">
        <v>21969.05472</v>
      </c>
      <c r="X2062" s="83">
        <v>0</v>
      </c>
      <c r="Y2062" s="83">
        <v>8428868.0159999896</v>
      </c>
      <c r="Z2062" s="83">
        <v>0</v>
      </c>
      <c r="AA2062" s="83">
        <v>1164366.8598652999</v>
      </c>
      <c r="AB2062" s="83">
        <v>11707471.417392001</v>
      </c>
      <c r="AC2062" s="83">
        <v>75957.959999999905</v>
      </c>
      <c r="AD2062" s="83">
        <v>0</v>
      </c>
      <c r="AE2062" s="83">
        <v>456452.10256319999</v>
      </c>
      <c r="AF2062" s="83">
        <v>0</v>
      </c>
      <c r="AG2062" s="83">
        <v>0</v>
      </c>
      <c r="AH2062" s="83">
        <v>0</v>
      </c>
      <c r="AI2062" s="83">
        <v>0</v>
      </c>
      <c r="AJ2062" s="83">
        <v>0</v>
      </c>
      <c r="AK2062" s="83">
        <v>721448.67533310899</v>
      </c>
      <c r="AL2062" s="83">
        <v>0</v>
      </c>
      <c r="AM2062" s="83">
        <v>0</v>
      </c>
      <c r="AN2062" s="83">
        <v>22671353.175843898</v>
      </c>
      <c r="AO2062" s="83">
        <v>11.9829662037329</v>
      </c>
      <c r="AP2062" s="83">
        <v>528.55099167616402</v>
      </c>
    </row>
    <row r="2063" spans="1:42" x14ac:dyDescent="0.2">
      <c r="A2063" s="83" t="s">
        <v>472</v>
      </c>
      <c r="B2063" s="83">
        <v>2046</v>
      </c>
      <c r="C2063" s="83" t="s">
        <v>440</v>
      </c>
      <c r="D2063" s="83" t="s">
        <v>297</v>
      </c>
      <c r="E2063" s="83">
        <v>0</v>
      </c>
      <c r="F2063" s="83">
        <v>1060</v>
      </c>
      <c r="G2063" s="83">
        <v>0</v>
      </c>
      <c r="H2063" s="83">
        <v>867.1</v>
      </c>
      <c r="I2063" s="83">
        <v>0</v>
      </c>
      <c r="J2063" s="83">
        <v>175.446</v>
      </c>
      <c r="K2063" s="83">
        <v>4.8</v>
      </c>
      <c r="L2063" s="83">
        <v>2734.1019999999999</v>
      </c>
      <c r="M2063" s="83">
        <v>898.21</v>
      </c>
      <c r="N2063" s="83">
        <v>0</v>
      </c>
      <c r="O2063" s="83">
        <v>0</v>
      </c>
      <c r="P2063" s="83">
        <v>36.990371611379501</v>
      </c>
      <c r="Q2063" s="83">
        <v>0</v>
      </c>
      <c r="R2063" s="83">
        <v>0</v>
      </c>
      <c r="S2063" s="83">
        <v>0</v>
      </c>
      <c r="T2063" s="83">
        <v>116.94</v>
      </c>
      <c r="U2063" s="83">
        <v>0</v>
      </c>
      <c r="V2063" s="83">
        <v>0</v>
      </c>
      <c r="W2063" s="83">
        <v>21969.05472</v>
      </c>
      <c r="X2063" s="83">
        <v>0</v>
      </c>
      <c r="Y2063" s="83">
        <v>7517652.2879999997</v>
      </c>
      <c r="Z2063" s="83">
        <v>0</v>
      </c>
      <c r="AA2063" s="83">
        <v>1181005.6070812901</v>
      </c>
      <c r="AB2063" s="83">
        <v>11707471.417392001</v>
      </c>
      <c r="AC2063" s="83">
        <v>75957.959999999905</v>
      </c>
      <c r="AD2063" s="83">
        <v>0</v>
      </c>
      <c r="AE2063" s="83">
        <v>456452.10256319999</v>
      </c>
      <c r="AF2063" s="83">
        <v>0</v>
      </c>
      <c r="AG2063" s="83">
        <v>0</v>
      </c>
      <c r="AH2063" s="83">
        <v>0</v>
      </c>
      <c r="AI2063" s="83">
        <v>0</v>
      </c>
      <c r="AJ2063" s="83">
        <v>0</v>
      </c>
      <c r="AK2063" s="83">
        <v>731512.54098061298</v>
      </c>
      <c r="AL2063" s="83">
        <v>0</v>
      </c>
      <c r="AM2063" s="83">
        <v>0</v>
      </c>
      <c r="AN2063" s="83">
        <v>21692020.9707371</v>
      </c>
      <c r="AO2063" s="83">
        <v>10.9674162748769</v>
      </c>
      <c r="AP2063" s="83">
        <v>505.596794769474</v>
      </c>
    </row>
    <row r="2064" spans="1:42" x14ac:dyDescent="0.2">
      <c r="A2064" s="83" t="s">
        <v>472</v>
      </c>
      <c r="B2064" s="83">
        <v>2048</v>
      </c>
      <c r="C2064" s="83" t="s">
        <v>440</v>
      </c>
      <c r="D2064" s="83" t="s">
        <v>297</v>
      </c>
      <c r="E2064" s="83">
        <v>0</v>
      </c>
      <c r="F2064" s="83">
        <v>1060</v>
      </c>
      <c r="G2064" s="83">
        <v>0</v>
      </c>
      <c r="H2064" s="83">
        <v>867.1</v>
      </c>
      <c r="I2064" s="83">
        <v>22.530461538461498</v>
      </c>
      <c r="J2064" s="83">
        <v>175.446</v>
      </c>
      <c r="K2064" s="83">
        <v>4.8</v>
      </c>
      <c r="L2064" s="83">
        <v>2734.1019999999999</v>
      </c>
      <c r="M2064" s="83">
        <v>908.65545454545395</v>
      </c>
      <c r="N2064" s="83">
        <v>0</v>
      </c>
      <c r="O2064" s="83">
        <v>0</v>
      </c>
      <c r="P2064" s="83">
        <v>42.781105113994997</v>
      </c>
      <c r="Q2064" s="83">
        <v>0</v>
      </c>
      <c r="R2064" s="83">
        <v>0</v>
      </c>
      <c r="S2064" s="83">
        <v>0</v>
      </c>
      <c r="T2064" s="83">
        <v>116.94</v>
      </c>
      <c r="U2064" s="83">
        <v>0</v>
      </c>
      <c r="V2064" s="83">
        <v>8915.1955194107195</v>
      </c>
      <c r="W2064" s="83">
        <v>21969.05472</v>
      </c>
      <c r="X2064" s="83">
        <v>0</v>
      </c>
      <c r="Y2064" s="83">
        <v>7517652.2879999997</v>
      </c>
      <c r="Z2064" s="83">
        <v>0</v>
      </c>
      <c r="AA2064" s="83">
        <v>1194739.7454083001</v>
      </c>
      <c r="AB2064" s="83">
        <v>11707471.417392001</v>
      </c>
      <c r="AC2064" s="83">
        <v>75957.959999999905</v>
      </c>
      <c r="AD2064" s="83">
        <v>0</v>
      </c>
      <c r="AE2064" s="83">
        <v>456452.10256319999</v>
      </c>
      <c r="AF2064" s="83">
        <v>0</v>
      </c>
      <c r="AG2064" s="83">
        <v>0</v>
      </c>
      <c r="AH2064" s="83">
        <v>0</v>
      </c>
      <c r="AI2064" s="83">
        <v>46622.488928143801</v>
      </c>
      <c r="AJ2064" s="83">
        <v>0</v>
      </c>
      <c r="AK2064" s="83">
        <v>727540.92654134496</v>
      </c>
      <c r="AL2064" s="83">
        <v>0</v>
      </c>
      <c r="AM2064" s="83">
        <v>0</v>
      </c>
      <c r="AN2064" s="83">
        <v>21757321.179072399</v>
      </c>
      <c r="AO2064" s="83">
        <v>10.9674162748769</v>
      </c>
      <c r="AP2064" s="83">
        <v>504.07934803233297</v>
      </c>
    </row>
    <row r="2065" spans="1:42" x14ac:dyDescent="0.2">
      <c r="A2065" s="83" t="s">
        <v>472</v>
      </c>
      <c r="B2065" s="83">
        <v>2050</v>
      </c>
      <c r="C2065" s="83" t="s">
        <v>440</v>
      </c>
      <c r="D2065" s="83" t="s">
        <v>297</v>
      </c>
      <c r="E2065" s="83">
        <v>0</v>
      </c>
      <c r="F2065" s="83">
        <v>1060</v>
      </c>
      <c r="G2065" s="83">
        <v>0</v>
      </c>
      <c r="H2065" s="83">
        <v>691.1</v>
      </c>
      <c r="I2065" s="83">
        <v>34.222443338425798</v>
      </c>
      <c r="J2065" s="83">
        <v>175.446</v>
      </c>
      <c r="K2065" s="83">
        <v>4.8</v>
      </c>
      <c r="L2065" s="83">
        <v>2734.1019999999999</v>
      </c>
      <c r="M2065" s="83">
        <v>919.30363636363597</v>
      </c>
      <c r="N2065" s="83">
        <v>0</v>
      </c>
      <c r="O2065" s="83">
        <v>0</v>
      </c>
      <c r="P2065" s="83">
        <v>42.781105113994997</v>
      </c>
      <c r="Q2065" s="83">
        <v>0</v>
      </c>
      <c r="R2065" s="83">
        <v>0</v>
      </c>
      <c r="S2065" s="83">
        <v>0</v>
      </c>
      <c r="T2065" s="83">
        <v>116.94</v>
      </c>
      <c r="U2065" s="83">
        <v>0</v>
      </c>
      <c r="V2065" s="83">
        <v>7283.9124664728897</v>
      </c>
      <c r="W2065" s="83">
        <v>21969.05472</v>
      </c>
      <c r="X2065" s="83">
        <v>0</v>
      </c>
      <c r="Y2065" s="83">
        <v>7517652.2879999997</v>
      </c>
      <c r="Z2065" s="83">
        <v>0</v>
      </c>
      <c r="AA2065" s="83">
        <v>1208740.4383781999</v>
      </c>
      <c r="AB2065" s="83">
        <v>11667297.5546786</v>
      </c>
      <c r="AC2065" s="83">
        <v>60540.36</v>
      </c>
      <c r="AD2065" s="83">
        <v>0</v>
      </c>
      <c r="AE2065" s="83">
        <v>456452.10256319999</v>
      </c>
      <c r="AF2065" s="83">
        <v>0</v>
      </c>
      <c r="AG2065" s="83">
        <v>0</v>
      </c>
      <c r="AH2065" s="83">
        <v>0</v>
      </c>
      <c r="AI2065" s="83">
        <v>69392.547941194498</v>
      </c>
      <c r="AJ2065" s="83">
        <v>0</v>
      </c>
      <c r="AK2065" s="83">
        <v>723642.86051761999</v>
      </c>
      <c r="AL2065" s="83">
        <v>0</v>
      </c>
      <c r="AM2065" s="83">
        <v>0</v>
      </c>
      <c r="AN2065" s="83">
        <v>21732971.119265299</v>
      </c>
      <c r="AO2065" s="83">
        <v>10.942919152559099</v>
      </c>
      <c r="AP2065" s="83">
        <v>503.51694172449203</v>
      </c>
    </row>
    <row r="2066" spans="1:42" x14ac:dyDescent="0.2">
      <c r="A2066" s="83" t="s">
        <v>473</v>
      </c>
      <c r="B2066" s="83">
        <v>2020</v>
      </c>
      <c r="C2066" s="83" t="s">
        <v>366</v>
      </c>
      <c r="D2066" s="83" t="s">
        <v>297</v>
      </c>
      <c r="E2066" s="83">
        <v>1190</v>
      </c>
      <c r="F2066" s="83">
        <v>6514</v>
      </c>
      <c r="G2066" s="83">
        <v>0</v>
      </c>
      <c r="H2066" s="83">
        <v>1021.2</v>
      </c>
      <c r="I2066" s="83">
        <v>7</v>
      </c>
      <c r="J2066" s="83">
        <v>0</v>
      </c>
      <c r="K2066" s="83">
        <v>5.7</v>
      </c>
      <c r="L2066" s="83">
        <v>28</v>
      </c>
      <c r="M2066" s="83">
        <v>58.182727272727298</v>
      </c>
      <c r="N2066" s="83">
        <v>0</v>
      </c>
      <c r="O2066" s="83">
        <v>0</v>
      </c>
      <c r="P2066" s="83">
        <v>0</v>
      </c>
      <c r="Q2066" s="83">
        <v>0</v>
      </c>
      <c r="R2066" s="83">
        <v>0</v>
      </c>
      <c r="S2066" s="83">
        <v>0</v>
      </c>
      <c r="T2066" s="83">
        <v>240.1</v>
      </c>
      <c r="U2066" s="83">
        <v>550</v>
      </c>
      <c r="V2066" s="83">
        <v>0</v>
      </c>
      <c r="W2066" s="83">
        <v>26088.252479999999</v>
      </c>
      <c r="X2066" s="83">
        <v>0</v>
      </c>
      <c r="Y2066" s="83">
        <v>29761338.539770499</v>
      </c>
      <c r="Z2066" s="83">
        <v>0</v>
      </c>
      <c r="AA2066" s="83">
        <v>84067.638656330004</v>
      </c>
      <c r="AB2066" s="83">
        <v>1064</v>
      </c>
      <c r="AC2066" s="83">
        <v>89457.12</v>
      </c>
      <c r="AD2066" s="83">
        <v>0</v>
      </c>
      <c r="AE2066" s="83">
        <v>558950.91608920996</v>
      </c>
      <c r="AF2066" s="83">
        <v>9505070.7359999996</v>
      </c>
      <c r="AG2066" s="83">
        <v>0</v>
      </c>
      <c r="AH2066" s="83">
        <v>0</v>
      </c>
      <c r="AI2066" s="83">
        <v>15924.3621802128</v>
      </c>
      <c r="AJ2066" s="83">
        <v>0</v>
      </c>
      <c r="AK2066" s="83">
        <v>0</v>
      </c>
      <c r="AL2066" s="83">
        <v>0</v>
      </c>
      <c r="AM2066" s="83">
        <v>0</v>
      </c>
      <c r="AN2066" s="83">
        <v>40041961.565176301</v>
      </c>
      <c r="AO2066" s="83">
        <v>31.633302205239001</v>
      </c>
      <c r="AP2066" s="83">
        <v>790.00381022167096</v>
      </c>
    </row>
    <row r="2067" spans="1:42" x14ac:dyDescent="0.2">
      <c r="A2067" s="83" t="s">
        <v>473</v>
      </c>
      <c r="B2067" s="83">
        <v>2022</v>
      </c>
      <c r="C2067" s="83" t="s">
        <v>366</v>
      </c>
      <c r="D2067" s="83" t="s">
        <v>297</v>
      </c>
      <c r="E2067" s="83">
        <v>1190</v>
      </c>
      <c r="F2067" s="83">
        <v>5920</v>
      </c>
      <c r="G2067" s="83">
        <v>0</v>
      </c>
      <c r="H2067" s="83">
        <v>1006.2</v>
      </c>
      <c r="I2067" s="83">
        <v>7</v>
      </c>
      <c r="J2067" s="83">
        <v>0</v>
      </c>
      <c r="K2067" s="83">
        <v>5.7</v>
      </c>
      <c r="L2067" s="83">
        <v>28</v>
      </c>
      <c r="M2067" s="83">
        <v>59.54</v>
      </c>
      <c r="N2067" s="83">
        <v>0</v>
      </c>
      <c r="O2067" s="83">
        <v>0</v>
      </c>
      <c r="P2067" s="83">
        <v>0</v>
      </c>
      <c r="Q2067" s="83">
        <v>0</v>
      </c>
      <c r="R2067" s="83">
        <v>0</v>
      </c>
      <c r="S2067" s="83">
        <v>0</v>
      </c>
      <c r="T2067" s="83">
        <v>240.1</v>
      </c>
      <c r="U2067" s="83">
        <v>314</v>
      </c>
      <c r="V2067" s="83">
        <v>0</v>
      </c>
      <c r="W2067" s="83">
        <v>26088.252479999999</v>
      </c>
      <c r="X2067" s="83">
        <v>0</v>
      </c>
      <c r="Y2067" s="83">
        <v>32952749.222311199</v>
      </c>
      <c r="Z2067" s="83">
        <v>0</v>
      </c>
      <c r="AA2067" s="83">
        <v>86028.748397019997</v>
      </c>
      <c r="AB2067" s="83">
        <v>1064</v>
      </c>
      <c r="AC2067" s="83">
        <v>88143.12</v>
      </c>
      <c r="AD2067" s="83">
        <v>0</v>
      </c>
      <c r="AE2067" s="83">
        <v>558950.91608920996</v>
      </c>
      <c r="AF2067" s="83">
        <v>9505070.7359999996</v>
      </c>
      <c r="AG2067" s="83">
        <v>0</v>
      </c>
      <c r="AH2067" s="83">
        <v>0</v>
      </c>
      <c r="AI2067" s="83">
        <v>15703.319353138801</v>
      </c>
      <c r="AJ2067" s="83">
        <v>0</v>
      </c>
      <c r="AK2067" s="83">
        <v>0</v>
      </c>
      <c r="AL2067" s="83">
        <v>0</v>
      </c>
      <c r="AM2067" s="83">
        <v>0</v>
      </c>
      <c r="AN2067" s="83">
        <v>43233798.314630598</v>
      </c>
      <c r="AO2067" s="83">
        <v>35.0420161829432</v>
      </c>
      <c r="AP2067" s="83">
        <v>810.52365392296997</v>
      </c>
    </row>
    <row r="2068" spans="1:42" x14ac:dyDescent="0.2">
      <c r="A2068" s="83" t="s">
        <v>473</v>
      </c>
      <c r="B2068" s="83">
        <v>2024</v>
      </c>
      <c r="C2068" s="83" t="s">
        <v>366</v>
      </c>
      <c r="D2068" s="83" t="s">
        <v>297</v>
      </c>
      <c r="E2068" s="83">
        <v>1190</v>
      </c>
      <c r="F2068" s="83">
        <v>5920</v>
      </c>
      <c r="G2068" s="83">
        <v>0</v>
      </c>
      <c r="H2068" s="83">
        <v>993.2</v>
      </c>
      <c r="I2068" s="83">
        <v>7</v>
      </c>
      <c r="J2068" s="83">
        <v>0</v>
      </c>
      <c r="K2068" s="83">
        <v>5.7</v>
      </c>
      <c r="L2068" s="83">
        <v>28</v>
      </c>
      <c r="M2068" s="83">
        <v>62.904545454545399</v>
      </c>
      <c r="N2068" s="83">
        <v>0</v>
      </c>
      <c r="O2068" s="83">
        <v>0</v>
      </c>
      <c r="P2068" s="83">
        <v>0</v>
      </c>
      <c r="Q2068" s="83">
        <v>0</v>
      </c>
      <c r="R2068" s="83">
        <v>0</v>
      </c>
      <c r="S2068" s="83">
        <v>0</v>
      </c>
      <c r="T2068" s="83">
        <v>240.1</v>
      </c>
      <c r="U2068" s="83">
        <v>206</v>
      </c>
      <c r="V2068" s="83">
        <v>0</v>
      </c>
      <c r="W2068" s="83">
        <v>26088.252479999999</v>
      </c>
      <c r="X2068" s="83">
        <v>0</v>
      </c>
      <c r="Y2068" s="83">
        <v>31950349.347562399</v>
      </c>
      <c r="Z2068" s="83">
        <v>0</v>
      </c>
      <c r="AA2068" s="83">
        <v>90890.146354349999</v>
      </c>
      <c r="AB2068" s="83">
        <v>380</v>
      </c>
      <c r="AC2068" s="83">
        <v>87004.32</v>
      </c>
      <c r="AD2068" s="83">
        <v>0</v>
      </c>
      <c r="AE2068" s="83">
        <v>558950.91608920996</v>
      </c>
      <c r="AF2068" s="83">
        <v>9505070.7359999996</v>
      </c>
      <c r="AG2068" s="83">
        <v>0</v>
      </c>
      <c r="AH2068" s="83">
        <v>0</v>
      </c>
      <c r="AI2068" s="83">
        <v>15483.9208404003</v>
      </c>
      <c r="AJ2068" s="83">
        <v>0</v>
      </c>
      <c r="AK2068" s="83">
        <v>0</v>
      </c>
      <c r="AL2068" s="83">
        <v>0</v>
      </c>
      <c r="AM2068" s="83">
        <v>0</v>
      </c>
      <c r="AN2068" s="83">
        <v>42234217.639326401</v>
      </c>
      <c r="AO2068" s="83">
        <v>33.985612317236402</v>
      </c>
      <c r="AP2068" s="83">
        <v>804.69378188719304</v>
      </c>
    </row>
    <row r="2069" spans="1:42" x14ac:dyDescent="0.2">
      <c r="A2069" s="83" t="s">
        <v>473</v>
      </c>
      <c r="B2069" s="83">
        <v>2026</v>
      </c>
      <c r="C2069" s="83" t="s">
        <v>366</v>
      </c>
      <c r="D2069" s="83" t="s">
        <v>297</v>
      </c>
      <c r="E2069" s="83">
        <v>1190</v>
      </c>
      <c r="F2069" s="83">
        <v>5920</v>
      </c>
      <c r="G2069" s="83">
        <v>0</v>
      </c>
      <c r="H2069" s="83">
        <v>987</v>
      </c>
      <c r="I2069" s="83">
        <v>7</v>
      </c>
      <c r="J2069" s="83">
        <v>0</v>
      </c>
      <c r="K2069" s="83">
        <v>5.7</v>
      </c>
      <c r="L2069" s="83">
        <v>28</v>
      </c>
      <c r="M2069" s="83">
        <v>72.157272727272698</v>
      </c>
      <c r="N2069" s="83">
        <v>0</v>
      </c>
      <c r="O2069" s="83">
        <v>0</v>
      </c>
      <c r="P2069" s="83">
        <v>0</v>
      </c>
      <c r="Q2069" s="83">
        <v>0</v>
      </c>
      <c r="R2069" s="83">
        <v>0</v>
      </c>
      <c r="S2069" s="83">
        <v>0</v>
      </c>
      <c r="T2069" s="83">
        <v>240.1</v>
      </c>
      <c r="U2069" s="83">
        <v>206</v>
      </c>
      <c r="V2069" s="83">
        <v>0</v>
      </c>
      <c r="W2069" s="83">
        <v>26088.252479999999</v>
      </c>
      <c r="X2069" s="83">
        <v>0</v>
      </c>
      <c r="Y2069" s="83">
        <v>34697947.903581798</v>
      </c>
      <c r="Z2069" s="83">
        <v>0</v>
      </c>
      <c r="AA2069" s="83">
        <v>104259.31912109</v>
      </c>
      <c r="AB2069" s="83">
        <v>380</v>
      </c>
      <c r="AC2069" s="83">
        <v>86461.2</v>
      </c>
      <c r="AD2069" s="83">
        <v>0</v>
      </c>
      <c r="AE2069" s="83">
        <v>563473.03976880002</v>
      </c>
      <c r="AF2069" s="83">
        <v>9505070.7359999996</v>
      </c>
      <c r="AG2069" s="83">
        <v>0</v>
      </c>
      <c r="AH2069" s="83">
        <v>0</v>
      </c>
      <c r="AI2069" s="83">
        <v>15268.3982114521</v>
      </c>
      <c r="AJ2069" s="83">
        <v>0</v>
      </c>
      <c r="AK2069" s="83">
        <v>0</v>
      </c>
      <c r="AL2069" s="83">
        <v>0</v>
      </c>
      <c r="AM2069" s="83">
        <v>0</v>
      </c>
      <c r="AN2069" s="83">
        <v>44998948.8491631</v>
      </c>
      <c r="AO2069" s="83">
        <v>36.948999326322898</v>
      </c>
      <c r="AP2069" s="83">
        <v>821.10805410535795</v>
      </c>
    </row>
    <row r="2070" spans="1:42" x14ac:dyDescent="0.2">
      <c r="A2070" s="83" t="s">
        <v>473</v>
      </c>
      <c r="B2070" s="83">
        <v>2028</v>
      </c>
      <c r="C2070" s="83" t="s">
        <v>366</v>
      </c>
      <c r="D2070" s="83" t="s">
        <v>297</v>
      </c>
      <c r="E2070" s="83">
        <v>1190</v>
      </c>
      <c r="F2070" s="83">
        <v>5920</v>
      </c>
      <c r="G2070" s="83">
        <v>0</v>
      </c>
      <c r="H2070" s="83">
        <v>987</v>
      </c>
      <c r="I2070" s="83">
        <v>7</v>
      </c>
      <c r="J2070" s="83">
        <v>0</v>
      </c>
      <c r="K2070" s="83">
        <v>5.7</v>
      </c>
      <c r="L2070" s="83">
        <v>28</v>
      </c>
      <c r="M2070" s="83">
        <v>89.1636363636364</v>
      </c>
      <c r="N2070" s="83">
        <v>0</v>
      </c>
      <c r="O2070" s="83">
        <v>0</v>
      </c>
      <c r="P2070" s="83">
        <v>0</v>
      </c>
      <c r="Q2070" s="83">
        <v>0</v>
      </c>
      <c r="R2070" s="83">
        <v>0</v>
      </c>
      <c r="S2070" s="83">
        <v>0</v>
      </c>
      <c r="T2070" s="83">
        <v>240.1</v>
      </c>
      <c r="U2070" s="83">
        <v>44.6</v>
      </c>
      <c r="V2070" s="83">
        <v>0</v>
      </c>
      <c r="W2070" s="83">
        <v>26088.252479999999</v>
      </c>
      <c r="X2070" s="83">
        <v>0</v>
      </c>
      <c r="Y2070" s="83">
        <v>34393460.573179796</v>
      </c>
      <c r="Z2070" s="83">
        <v>0</v>
      </c>
      <c r="AA2070" s="83">
        <v>128831.6432464</v>
      </c>
      <c r="AB2070" s="83">
        <v>0</v>
      </c>
      <c r="AC2070" s="83">
        <v>86461.2</v>
      </c>
      <c r="AD2070" s="83">
        <v>0</v>
      </c>
      <c r="AE2070" s="83">
        <v>563473.03976880002</v>
      </c>
      <c r="AF2070" s="83">
        <v>9505070.7359999996</v>
      </c>
      <c r="AG2070" s="83">
        <v>0</v>
      </c>
      <c r="AH2070" s="83">
        <v>0</v>
      </c>
      <c r="AI2070" s="83">
        <v>15054.5198968392</v>
      </c>
      <c r="AJ2070" s="83">
        <v>0</v>
      </c>
      <c r="AK2070" s="83">
        <v>0</v>
      </c>
      <c r="AL2070" s="83">
        <v>0</v>
      </c>
      <c r="AM2070" s="83">
        <v>0</v>
      </c>
      <c r="AN2070" s="83">
        <v>44718439.964571796</v>
      </c>
      <c r="AO2070" s="83">
        <v>36.657294397249402</v>
      </c>
      <c r="AP2070" s="83">
        <v>819.73553697962404</v>
      </c>
    </row>
    <row r="2071" spans="1:42" x14ac:dyDescent="0.2">
      <c r="A2071" s="83" t="s">
        <v>473</v>
      </c>
      <c r="B2071" s="83">
        <v>2030</v>
      </c>
      <c r="C2071" s="83" t="s">
        <v>366</v>
      </c>
      <c r="D2071" s="83" t="s">
        <v>297</v>
      </c>
      <c r="E2071" s="83">
        <v>1190</v>
      </c>
      <c r="F2071" s="83">
        <v>5898</v>
      </c>
      <c r="G2071" s="83">
        <v>0</v>
      </c>
      <c r="H2071" s="83">
        <v>987</v>
      </c>
      <c r="I2071" s="83">
        <v>7</v>
      </c>
      <c r="J2071" s="83">
        <v>0</v>
      </c>
      <c r="K2071" s="83">
        <v>5.7</v>
      </c>
      <c r="L2071" s="83">
        <v>28</v>
      </c>
      <c r="M2071" s="83">
        <v>129.470909090909</v>
      </c>
      <c r="N2071" s="83">
        <v>0</v>
      </c>
      <c r="O2071" s="83">
        <v>0</v>
      </c>
      <c r="P2071" s="83">
        <v>0</v>
      </c>
      <c r="Q2071" s="83">
        <v>0</v>
      </c>
      <c r="R2071" s="83">
        <v>0</v>
      </c>
      <c r="S2071" s="83">
        <v>0</v>
      </c>
      <c r="T2071" s="83">
        <v>240.1</v>
      </c>
      <c r="U2071" s="83">
        <v>44.6</v>
      </c>
      <c r="V2071" s="83">
        <v>0</v>
      </c>
      <c r="W2071" s="83">
        <v>26088.252479999999</v>
      </c>
      <c r="X2071" s="83">
        <v>0</v>
      </c>
      <c r="Y2071" s="83">
        <v>33077365.537808601</v>
      </c>
      <c r="Z2071" s="83">
        <v>0</v>
      </c>
      <c r="AA2071" s="83">
        <v>187071.21704593999</v>
      </c>
      <c r="AB2071" s="83">
        <v>0</v>
      </c>
      <c r="AC2071" s="83">
        <v>86461.2</v>
      </c>
      <c r="AD2071" s="83">
        <v>0</v>
      </c>
      <c r="AE2071" s="83">
        <v>563473.03976880002</v>
      </c>
      <c r="AF2071" s="83">
        <v>9505070.7359999996</v>
      </c>
      <c r="AG2071" s="83">
        <v>0</v>
      </c>
      <c r="AH2071" s="83">
        <v>0</v>
      </c>
      <c r="AI2071" s="83">
        <v>14844.9872701123</v>
      </c>
      <c r="AJ2071" s="83">
        <v>0</v>
      </c>
      <c r="AK2071" s="83">
        <v>0</v>
      </c>
      <c r="AL2071" s="83">
        <v>0</v>
      </c>
      <c r="AM2071" s="83">
        <v>0</v>
      </c>
      <c r="AN2071" s="83">
        <v>43460374.970373496</v>
      </c>
      <c r="AO2071" s="83">
        <v>35.2045820490601</v>
      </c>
      <c r="AP2071" s="83">
        <v>810.03861731654797</v>
      </c>
    </row>
    <row r="2072" spans="1:42" x14ac:dyDescent="0.2">
      <c r="A2072" s="83" t="s">
        <v>473</v>
      </c>
      <c r="B2072" s="83">
        <v>2032</v>
      </c>
      <c r="C2072" s="83" t="s">
        <v>366</v>
      </c>
      <c r="D2072" s="83" t="s">
        <v>297</v>
      </c>
      <c r="E2072" s="83">
        <v>1190</v>
      </c>
      <c r="F2072" s="83">
        <v>5898</v>
      </c>
      <c r="G2072" s="83">
        <v>0</v>
      </c>
      <c r="H2072" s="83">
        <v>987</v>
      </c>
      <c r="I2072" s="83">
        <v>7</v>
      </c>
      <c r="J2072" s="83">
        <v>0</v>
      </c>
      <c r="K2072" s="83">
        <v>5.7</v>
      </c>
      <c r="L2072" s="83">
        <v>28</v>
      </c>
      <c r="M2072" s="83">
        <v>178.53272727272699</v>
      </c>
      <c r="N2072" s="83">
        <v>0</v>
      </c>
      <c r="O2072" s="83">
        <v>0</v>
      </c>
      <c r="P2072" s="83">
        <v>0</v>
      </c>
      <c r="Q2072" s="83">
        <v>0</v>
      </c>
      <c r="R2072" s="83">
        <v>0</v>
      </c>
      <c r="S2072" s="83">
        <v>0</v>
      </c>
      <c r="T2072" s="83">
        <v>240.1</v>
      </c>
      <c r="U2072" s="83">
        <v>44.6</v>
      </c>
      <c r="V2072" s="83">
        <v>0</v>
      </c>
      <c r="W2072" s="83">
        <v>26088.252479999999</v>
      </c>
      <c r="X2072" s="83">
        <v>0</v>
      </c>
      <c r="Y2072" s="83">
        <v>32790667.640136801</v>
      </c>
      <c r="Z2072" s="83">
        <v>0</v>
      </c>
      <c r="AA2072" s="83">
        <v>257960.14570338</v>
      </c>
      <c r="AB2072" s="83">
        <v>0</v>
      </c>
      <c r="AC2072" s="83">
        <v>86461.2</v>
      </c>
      <c r="AD2072" s="83">
        <v>0</v>
      </c>
      <c r="AE2072" s="83">
        <v>563473.03976880002</v>
      </c>
      <c r="AF2072" s="83">
        <v>9505070.7359999996</v>
      </c>
      <c r="AG2072" s="83">
        <v>0</v>
      </c>
      <c r="AH2072" s="83">
        <v>0</v>
      </c>
      <c r="AI2072" s="83">
        <v>14637.0989577208</v>
      </c>
      <c r="AJ2072" s="83">
        <v>0</v>
      </c>
      <c r="AK2072" s="83">
        <v>0</v>
      </c>
      <c r="AL2072" s="83">
        <v>0</v>
      </c>
      <c r="AM2072" s="83">
        <v>0</v>
      </c>
      <c r="AN2072" s="83">
        <v>43244358.113046698</v>
      </c>
      <c r="AO2072" s="83">
        <v>34.895343449525598</v>
      </c>
      <c r="AP2072" s="83">
        <v>806.93401341058996</v>
      </c>
    </row>
    <row r="2073" spans="1:42" x14ac:dyDescent="0.2">
      <c r="A2073" s="83" t="s">
        <v>473</v>
      </c>
      <c r="B2073" s="83">
        <v>2034</v>
      </c>
      <c r="C2073" s="83" t="s">
        <v>366</v>
      </c>
      <c r="D2073" s="83" t="s">
        <v>297</v>
      </c>
      <c r="E2073" s="83">
        <v>1190</v>
      </c>
      <c r="F2073" s="83">
        <v>5898</v>
      </c>
      <c r="G2073" s="83">
        <v>0</v>
      </c>
      <c r="H2073" s="83">
        <v>984.3</v>
      </c>
      <c r="I2073" s="83">
        <v>7</v>
      </c>
      <c r="J2073" s="83">
        <v>0</v>
      </c>
      <c r="K2073" s="83">
        <v>5.7</v>
      </c>
      <c r="L2073" s="83">
        <v>28</v>
      </c>
      <c r="M2073" s="83">
        <v>241.90454545454401</v>
      </c>
      <c r="N2073" s="83">
        <v>0</v>
      </c>
      <c r="O2073" s="83">
        <v>0</v>
      </c>
      <c r="P2073" s="83">
        <v>0</v>
      </c>
      <c r="Q2073" s="83">
        <v>0</v>
      </c>
      <c r="R2073" s="83">
        <v>0</v>
      </c>
      <c r="S2073" s="83">
        <v>0</v>
      </c>
      <c r="T2073" s="83">
        <v>240.1</v>
      </c>
      <c r="U2073" s="83">
        <v>44.6</v>
      </c>
      <c r="V2073" s="83">
        <v>0</v>
      </c>
      <c r="W2073" s="83">
        <v>26088.252479999999</v>
      </c>
      <c r="X2073" s="83">
        <v>0</v>
      </c>
      <c r="Y2073" s="83">
        <v>31966778.1708377</v>
      </c>
      <c r="Z2073" s="83">
        <v>0</v>
      </c>
      <c r="AA2073" s="83">
        <v>349525.44973135</v>
      </c>
      <c r="AB2073" s="83">
        <v>0</v>
      </c>
      <c r="AC2073" s="83">
        <v>86224.68</v>
      </c>
      <c r="AD2073" s="83">
        <v>0</v>
      </c>
      <c r="AE2073" s="83">
        <v>563473.03976880002</v>
      </c>
      <c r="AF2073" s="83">
        <v>9505070.7359999996</v>
      </c>
      <c r="AG2073" s="83">
        <v>0</v>
      </c>
      <c r="AH2073" s="83">
        <v>0</v>
      </c>
      <c r="AI2073" s="83">
        <v>14433.086529119701</v>
      </c>
      <c r="AJ2073" s="83">
        <v>0</v>
      </c>
      <c r="AK2073" s="83">
        <v>0</v>
      </c>
      <c r="AL2073" s="83">
        <v>0</v>
      </c>
      <c r="AM2073" s="83">
        <v>0</v>
      </c>
      <c r="AN2073" s="83">
        <v>42511593.415347002</v>
      </c>
      <c r="AO2073" s="83">
        <v>34.028662546060602</v>
      </c>
      <c r="AP2073" s="83">
        <v>800.45605944697297</v>
      </c>
    </row>
    <row r="2074" spans="1:42" x14ac:dyDescent="0.2">
      <c r="A2074" s="83" t="s">
        <v>473</v>
      </c>
      <c r="B2074" s="83">
        <v>2036</v>
      </c>
      <c r="C2074" s="83" t="s">
        <v>366</v>
      </c>
      <c r="D2074" s="83" t="s">
        <v>297</v>
      </c>
      <c r="E2074" s="83">
        <v>1190</v>
      </c>
      <c r="F2074" s="83">
        <v>5898</v>
      </c>
      <c r="G2074" s="83">
        <v>0</v>
      </c>
      <c r="H2074" s="83">
        <v>984.3</v>
      </c>
      <c r="I2074" s="83">
        <v>7</v>
      </c>
      <c r="J2074" s="83">
        <v>0</v>
      </c>
      <c r="K2074" s="83">
        <v>5.7</v>
      </c>
      <c r="L2074" s="83">
        <v>28</v>
      </c>
      <c r="M2074" s="83">
        <v>315.80909090909</v>
      </c>
      <c r="N2074" s="83">
        <v>0</v>
      </c>
      <c r="O2074" s="83">
        <v>0</v>
      </c>
      <c r="P2074" s="83">
        <v>0</v>
      </c>
      <c r="Q2074" s="83">
        <v>0</v>
      </c>
      <c r="R2074" s="83">
        <v>0</v>
      </c>
      <c r="S2074" s="83">
        <v>0</v>
      </c>
      <c r="T2074" s="83">
        <v>240.1</v>
      </c>
      <c r="U2074" s="83">
        <v>38.799999999999997</v>
      </c>
      <c r="V2074" s="83">
        <v>0</v>
      </c>
      <c r="W2074" s="83">
        <v>26088.252479999999</v>
      </c>
      <c r="X2074" s="83">
        <v>0</v>
      </c>
      <c r="Y2074" s="83">
        <v>31717204.982917599</v>
      </c>
      <c r="Z2074" s="83">
        <v>0</v>
      </c>
      <c r="AA2074" s="83">
        <v>456309.3856787</v>
      </c>
      <c r="AB2074" s="83">
        <v>0</v>
      </c>
      <c r="AC2074" s="83">
        <v>86224.68</v>
      </c>
      <c r="AD2074" s="83">
        <v>0</v>
      </c>
      <c r="AE2074" s="83">
        <v>563473.03976880002</v>
      </c>
      <c r="AF2074" s="83">
        <v>9505070.7359999996</v>
      </c>
      <c r="AG2074" s="83">
        <v>0</v>
      </c>
      <c r="AH2074" s="83">
        <v>0</v>
      </c>
      <c r="AI2074" s="83">
        <v>14231.7754740694</v>
      </c>
      <c r="AJ2074" s="83">
        <v>0</v>
      </c>
      <c r="AK2074" s="83">
        <v>0</v>
      </c>
      <c r="AL2074" s="83">
        <v>0</v>
      </c>
      <c r="AM2074" s="83">
        <v>0</v>
      </c>
      <c r="AN2074" s="83">
        <v>42368602.852319203</v>
      </c>
      <c r="AO2074" s="83">
        <v>33.762552683679999</v>
      </c>
      <c r="AP2074" s="83">
        <v>796.87670611569001</v>
      </c>
    </row>
    <row r="2075" spans="1:42" x14ac:dyDescent="0.2">
      <c r="A2075" s="83" t="s">
        <v>473</v>
      </c>
      <c r="B2075" s="83">
        <v>2038</v>
      </c>
      <c r="C2075" s="83" t="s">
        <v>366</v>
      </c>
      <c r="D2075" s="83" t="s">
        <v>297</v>
      </c>
      <c r="E2075" s="83">
        <v>1190</v>
      </c>
      <c r="F2075" s="83">
        <v>5898</v>
      </c>
      <c r="G2075" s="83">
        <v>0</v>
      </c>
      <c r="H2075" s="83">
        <v>984.3</v>
      </c>
      <c r="I2075" s="83">
        <v>7</v>
      </c>
      <c r="J2075" s="83">
        <v>0</v>
      </c>
      <c r="K2075" s="83">
        <v>5.7</v>
      </c>
      <c r="L2075" s="83">
        <v>28</v>
      </c>
      <c r="M2075" s="83">
        <v>402.01454545454499</v>
      </c>
      <c r="N2075" s="83">
        <v>0</v>
      </c>
      <c r="O2075" s="83">
        <v>0</v>
      </c>
      <c r="P2075" s="83">
        <v>0</v>
      </c>
      <c r="Q2075" s="83">
        <v>0</v>
      </c>
      <c r="R2075" s="83">
        <v>0</v>
      </c>
      <c r="S2075" s="83">
        <v>0</v>
      </c>
      <c r="T2075" s="83">
        <v>240.1</v>
      </c>
      <c r="U2075" s="83">
        <v>38.799999999999997</v>
      </c>
      <c r="V2075" s="83">
        <v>0</v>
      </c>
      <c r="W2075" s="83">
        <v>26088.252479999999</v>
      </c>
      <c r="X2075" s="83">
        <v>0</v>
      </c>
      <c r="Y2075" s="83">
        <v>29899981.696025401</v>
      </c>
      <c r="Z2075" s="83">
        <v>0</v>
      </c>
      <c r="AA2075" s="83">
        <v>580866.78170727997</v>
      </c>
      <c r="AB2075" s="83">
        <v>0</v>
      </c>
      <c r="AC2075" s="83">
        <v>86224.68</v>
      </c>
      <c r="AD2075" s="83">
        <v>0</v>
      </c>
      <c r="AE2075" s="83">
        <v>563473.03976880002</v>
      </c>
      <c r="AF2075" s="83">
        <v>9505070.7359999996</v>
      </c>
      <c r="AG2075" s="83">
        <v>0</v>
      </c>
      <c r="AH2075" s="83">
        <v>0</v>
      </c>
      <c r="AI2075" s="83">
        <v>14033.753047689601</v>
      </c>
      <c r="AJ2075" s="83">
        <v>0</v>
      </c>
      <c r="AK2075" s="83">
        <v>0</v>
      </c>
      <c r="AL2075" s="83">
        <v>0</v>
      </c>
      <c r="AM2075" s="83">
        <v>0</v>
      </c>
      <c r="AN2075" s="83">
        <v>40675738.939029098</v>
      </c>
      <c r="AO2075" s="83">
        <v>31.820690071106998</v>
      </c>
      <c r="AP2075" s="83">
        <v>782.30146276640596</v>
      </c>
    </row>
    <row r="2076" spans="1:42" x14ac:dyDescent="0.2">
      <c r="A2076" s="83" t="s">
        <v>473</v>
      </c>
      <c r="B2076" s="83">
        <v>2040</v>
      </c>
      <c r="C2076" s="83" t="s">
        <v>366</v>
      </c>
      <c r="D2076" s="83" t="s">
        <v>297</v>
      </c>
      <c r="E2076" s="83">
        <v>1190</v>
      </c>
      <c r="F2076" s="83">
        <v>5898</v>
      </c>
      <c r="G2076" s="83">
        <v>0</v>
      </c>
      <c r="H2076" s="83">
        <v>984.3</v>
      </c>
      <c r="I2076" s="83">
        <v>7</v>
      </c>
      <c r="J2076" s="83">
        <v>0</v>
      </c>
      <c r="K2076" s="83">
        <v>5.7</v>
      </c>
      <c r="L2076" s="83">
        <v>28</v>
      </c>
      <c r="M2076" s="83">
        <v>498.64636363636299</v>
      </c>
      <c r="N2076" s="83">
        <v>0</v>
      </c>
      <c r="O2076" s="83">
        <v>0</v>
      </c>
      <c r="P2076" s="83">
        <v>0</v>
      </c>
      <c r="Q2076" s="83">
        <v>0</v>
      </c>
      <c r="R2076" s="83">
        <v>0</v>
      </c>
      <c r="S2076" s="83">
        <v>0</v>
      </c>
      <c r="T2076" s="83">
        <v>240.1</v>
      </c>
      <c r="U2076" s="83">
        <v>38.799999999999997</v>
      </c>
      <c r="V2076" s="83">
        <v>0</v>
      </c>
      <c r="W2076" s="83">
        <v>26088.252479999999</v>
      </c>
      <c r="X2076" s="83">
        <v>0</v>
      </c>
      <c r="Y2076" s="83">
        <v>26036447.052832499</v>
      </c>
      <c r="Z2076" s="83">
        <v>0</v>
      </c>
      <c r="AA2076" s="83">
        <v>720489.12590463005</v>
      </c>
      <c r="AB2076" s="83">
        <v>0</v>
      </c>
      <c r="AC2076" s="83">
        <v>86224.68</v>
      </c>
      <c r="AD2076" s="83">
        <v>0</v>
      </c>
      <c r="AE2076" s="83">
        <v>563473.03976880002</v>
      </c>
      <c r="AF2076" s="83">
        <v>9505070.7359999996</v>
      </c>
      <c r="AG2076" s="83">
        <v>0</v>
      </c>
      <c r="AH2076" s="83">
        <v>0</v>
      </c>
      <c r="AI2076" s="83">
        <v>13837.962190765</v>
      </c>
      <c r="AJ2076" s="83">
        <v>0</v>
      </c>
      <c r="AK2076" s="83">
        <v>0</v>
      </c>
      <c r="AL2076" s="83">
        <v>0</v>
      </c>
      <c r="AM2076" s="83">
        <v>0</v>
      </c>
      <c r="AN2076" s="83">
        <v>36951630.849176697</v>
      </c>
      <c r="AO2076" s="83">
        <v>27.665650543676499</v>
      </c>
      <c r="AP2076" s="83">
        <v>748.69904001254201</v>
      </c>
    </row>
    <row r="2077" spans="1:42" x14ac:dyDescent="0.2">
      <c r="A2077" s="83" t="s">
        <v>473</v>
      </c>
      <c r="B2077" s="83">
        <v>2042</v>
      </c>
      <c r="C2077" s="83" t="s">
        <v>366</v>
      </c>
      <c r="D2077" s="83" t="s">
        <v>297</v>
      </c>
      <c r="E2077" s="83">
        <v>1190</v>
      </c>
      <c r="F2077" s="83">
        <v>5246</v>
      </c>
      <c r="G2077" s="83">
        <v>0</v>
      </c>
      <c r="H2077" s="83">
        <v>984.3</v>
      </c>
      <c r="I2077" s="83">
        <v>7</v>
      </c>
      <c r="J2077" s="83">
        <v>0</v>
      </c>
      <c r="K2077" s="83">
        <v>5.7</v>
      </c>
      <c r="L2077" s="83">
        <v>28</v>
      </c>
      <c r="M2077" s="83">
        <v>605.18363636363597</v>
      </c>
      <c r="N2077" s="83">
        <v>0</v>
      </c>
      <c r="O2077" s="83">
        <v>0</v>
      </c>
      <c r="P2077" s="83">
        <v>0</v>
      </c>
      <c r="Q2077" s="83">
        <v>0</v>
      </c>
      <c r="R2077" s="83">
        <v>0</v>
      </c>
      <c r="S2077" s="83">
        <v>0</v>
      </c>
      <c r="T2077" s="83">
        <v>240.1</v>
      </c>
      <c r="U2077" s="83">
        <v>38.799999999999997</v>
      </c>
      <c r="V2077" s="83">
        <v>0</v>
      </c>
      <c r="W2077" s="83">
        <v>26088.252479999999</v>
      </c>
      <c r="X2077" s="83">
        <v>0</v>
      </c>
      <c r="Y2077" s="83">
        <v>23341717.944756601</v>
      </c>
      <c r="Z2077" s="83">
        <v>0</v>
      </c>
      <c r="AA2077" s="83">
        <v>874423.76195366005</v>
      </c>
      <c r="AB2077" s="83">
        <v>0</v>
      </c>
      <c r="AC2077" s="83">
        <v>86224.68</v>
      </c>
      <c r="AD2077" s="83">
        <v>0</v>
      </c>
      <c r="AE2077" s="83">
        <v>563473.03976880002</v>
      </c>
      <c r="AF2077" s="83">
        <v>9505070.7359999996</v>
      </c>
      <c r="AG2077" s="83">
        <v>0</v>
      </c>
      <c r="AH2077" s="83">
        <v>0</v>
      </c>
      <c r="AI2077" s="83">
        <v>13644.4029032955</v>
      </c>
      <c r="AJ2077" s="83">
        <v>0</v>
      </c>
      <c r="AK2077" s="83">
        <v>0</v>
      </c>
      <c r="AL2077" s="83">
        <v>0</v>
      </c>
      <c r="AM2077" s="83">
        <v>0</v>
      </c>
      <c r="AN2077" s="83">
        <v>34410642.817862302</v>
      </c>
      <c r="AO2077" s="83">
        <v>24.715505550771599</v>
      </c>
      <c r="AP2077" s="83">
        <v>718.25178278686303</v>
      </c>
    </row>
    <row r="2078" spans="1:42" x14ac:dyDescent="0.2">
      <c r="A2078" s="83" t="s">
        <v>473</v>
      </c>
      <c r="B2078" s="83">
        <v>2044</v>
      </c>
      <c r="C2078" s="83" t="s">
        <v>366</v>
      </c>
      <c r="D2078" s="83" t="s">
        <v>297</v>
      </c>
      <c r="E2078" s="83">
        <v>0</v>
      </c>
      <c r="F2078" s="83">
        <v>4489</v>
      </c>
      <c r="G2078" s="83">
        <v>0</v>
      </c>
      <c r="H2078" s="83">
        <v>984.3</v>
      </c>
      <c r="I2078" s="83">
        <v>2.5</v>
      </c>
      <c r="J2078" s="83">
        <v>0</v>
      </c>
      <c r="K2078" s="83">
        <v>5.7</v>
      </c>
      <c r="L2078" s="83">
        <v>28</v>
      </c>
      <c r="M2078" s="83">
        <v>737.97181818181798</v>
      </c>
      <c r="N2078" s="83">
        <v>0</v>
      </c>
      <c r="O2078" s="83">
        <v>0</v>
      </c>
      <c r="P2078" s="83">
        <v>0</v>
      </c>
      <c r="Q2078" s="83">
        <v>0</v>
      </c>
      <c r="R2078" s="83">
        <v>0</v>
      </c>
      <c r="S2078" s="83">
        <v>0</v>
      </c>
      <c r="T2078" s="83">
        <v>261.10000000000002</v>
      </c>
      <c r="U2078" s="83">
        <v>38.799999999999997</v>
      </c>
      <c r="V2078" s="83">
        <v>0</v>
      </c>
      <c r="W2078" s="83">
        <v>26088.252479999999</v>
      </c>
      <c r="X2078" s="83">
        <v>0</v>
      </c>
      <c r="Y2078" s="83">
        <v>17989643.430500399</v>
      </c>
      <c r="Z2078" s="83">
        <v>0</v>
      </c>
      <c r="AA2078" s="83">
        <v>1066288.0730677701</v>
      </c>
      <c r="AB2078" s="83">
        <v>0</v>
      </c>
      <c r="AC2078" s="83">
        <v>86224.68</v>
      </c>
      <c r="AD2078" s="83">
        <v>0</v>
      </c>
      <c r="AE2078" s="83">
        <v>612756.39601679996</v>
      </c>
      <c r="AF2078" s="83">
        <v>0</v>
      </c>
      <c r="AG2078" s="83">
        <v>0</v>
      </c>
      <c r="AH2078" s="83">
        <v>0</v>
      </c>
      <c r="AI2078" s="83">
        <v>4892.4224026372403</v>
      </c>
      <c r="AJ2078" s="83">
        <v>0</v>
      </c>
      <c r="AK2078" s="83">
        <v>0</v>
      </c>
      <c r="AL2078" s="83">
        <v>0</v>
      </c>
      <c r="AM2078" s="83">
        <v>0</v>
      </c>
      <c r="AN2078" s="83">
        <v>19785893.254467599</v>
      </c>
      <c r="AO2078" s="83">
        <v>18.845839561288699</v>
      </c>
      <c r="AP2078" s="83">
        <v>952.48869075109099</v>
      </c>
    </row>
    <row r="2079" spans="1:42" x14ac:dyDescent="0.2">
      <c r="A2079" s="83" t="s">
        <v>473</v>
      </c>
      <c r="B2079" s="83">
        <v>2046</v>
      </c>
      <c r="C2079" s="83" t="s">
        <v>366</v>
      </c>
      <c r="D2079" s="83" t="s">
        <v>297</v>
      </c>
      <c r="E2079" s="83">
        <v>0</v>
      </c>
      <c r="F2079" s="83">
        <v>3303</v>
      </c>
      <c r="G2079" s="83">
        <v>0</v>
      </c>
      <c r="H2079" s="83">
        <v>3229.1621623762599</v>
      </c>
      <c r="I2079" s="83">
        <v>2.5</v>
      </c>
      <c r="J2079" s="83">
        <v>0</v>
      </c>
      <c r="K2079" s="83">
        <v>5.7</v>
      </c>
      <c r="L2079" s="83">
        <v>28</v>
      </c>
      <c r="M2079" s="83">
        <v>870.02090909090896</v>
      </c>
      <c r="N2079" s="83">
        <v>0</v>
      </c>
      <c r="O2079" s="83">
        <v>0</v>
      </c>
      <c r="P2079" s="83">
        <v>0</v>
      </c>
      <c r="Q2079" s="83">
        <v>0</v>
      </c>
      <c r="R2079" s="83">
        <v>0</v>
      </c>
      <c r="S2079" s="83">
        <v>0</v>
      </c>
      <c r="T2079" s="83">
        <v>261.10000000000002</v>
      </c>
      <c r="U2079" s="83">
        <v>38.799999999999997</v>
      </c>
      <c r="V2079" s="83">
        <v>0</v>
      </c>
      <c r="W2079" s="83">
        <v>26088.252479999999</v>
      </c>
      <c r="X2079" s="83">
        <v>0</v>
      </c>
      <c r="Y2079" s="83">
        <v>17828337.2868363</v>
      </c>
      <c r="Z2079" s="83">
        <v>0</v>
      </c>
      <c r="AA2079" s="83">
        <v>1257084.47914559</v>
      </c>
      <c r="AB2079" s="83">
        <v>0</v>
      </c>
      <c r="AC2079" s="83">
        <v>282874.60542416002</v>
      </c>
      <c r="AD2079" s="83">
        <v>0</v>
      </c>
      <c r="AE2079" s="83">
        <v>612756.39601679996</v>
      </c>
      <c r="AF2079" s="83">
        <v>0</v>
      </c>
      <c r="AG2079" s="83">
        <v>0</v>
      </c>
      <c r="AH2079" s="83">
        <v>0</v>
      </c>
      <c r="AI2079" s="83">
        <v>4823.7135536264996</v>
      </c>
      <c r="AJ2079" s="83">
        <v>0</v>
      </c>
      <c r="AK2079" s="83">
        <v>0</v>
      </c>
      <c r="AL2079" s="83">
        <v>0</v>
      </c>
      <c r="AM2079" s="83">
        <v>0</v>
      </c>
      <c r="AN2079" s="83">
        <v>20011964.733456399</v>
      </c>
      <c r="AO2079" s="83">
        <v>18.749309636255301</v>
      </c>
      <c r="AP2079" s="83">
        <v>936.90499088826402</v>
      </c>
    </row>
    <row r="2080" spans="1:42" x14ac:dyDescent="0.2">
      <c r="A2080" s="83" t="s">
        <v>473</v>
      </c>
      <c r="B2080" s="83">
        <v>2048</v>
      </c>
      <c r="C2080" s="83" t="s">
        <v>366</v>
      </c>
      <c r="D2080" s="83" t="s">
        <v>297</v>
      </c>
      <c r="E2080" s="83">
        <v>0</v>
      </c>
      <c r="F2080" s="83">
        <v>2117</v>
      </c>
      <c r="G2080" s="83">
        <v>0</v>
      </c>
      <c r="H2080" s="83">
        <v>4709.9839007194496</v>
      </c>
      <c r="I2080" s="83">
        <v>0</v>
      </c>
      <c r="J2080" s="83">
        <v>0</v>
      </c>
      <c r="K2080" s="83">
        <v>5.7</v>
      </c>
      <c r="L2080" s="83">
        <v>28</v>
      </c>
      <c r="M2080" s="83">
        <v>1002.75636363636</v>
      </c>
      <c r="N2080" s="83">
        <v>0</v>
      </c>
      <c r="O2080" s="83">
        <v>0</v>
      </c>
      <c r="P2080" s="83">
        <v>0</v>
      </c>
      <c r="Q2080" s="83">
        <v>0</v>
      </c>
      <c r="R2080" s="83">
        <v>0</v>
      </c>
      <c r="S2080" s="83">
        <v>0</v>
      </c>
      <c r="T2080" s="83">
        <v>261.10000000000002</v>
      </c>
      <c r="U2080" s="83">
        <v>38.799999999999997</v>
      </c>
      <c r="V2080" s="83">
        <v>0</v>
      </c>
      <c r="W2080" s="83">
        <v>26088.252479999999</v>
      </c>
      <c r="X2080" s="83">
        <v>0</v>
      </c>
      <c r="Y2080" s="83">
        <v>14901467.894400001</v>
      </c>
      <c r="Z2080" s="83">
        <v>0</v>
      </c>
      <c r="AA2080" s="83">
        <v>1448833.96515256</v>
      </c>
      <c r="AB2080" s="83">
        <v>0</v>
      </c>
      <c r="AC2080" s="83">
        <v>412594.58970302303</v>
      </c>
      <c r="AD2080" s="83">
        <v>0</v>
      </c>
      <c r="AE2080" s="83">
        <v>612756.39601679996</v>
      </c>
      <c r="AF2080" s="83">
        <v>0</v>
      </c>
      <c r="AG2080" s="83">
        <v>0</v>
      </c>
      <c r="AH2080" s="83">
        <v>0</v>
      </c>
      <c r="AI2080" s="83">
        <v>0</v>
      </c>
      <c r="AJ2080" s="83">
        <v>0</v>
      </c>
      <c r="AK2080" s="83">
        <v>0</v>
      </c>
      <c r="AL2080" s="83">
        <v>0</v>
      </c>
      <c r="AM2080" s="83">
        <v>0</v>
      </c>
      <c r="AN2080" s="83">
        <v>17401741.097752299</v>
      </c>
      <c r="AO2080" s="83">
        <v>15.655933528280899</v>
      </c>
      <c r="AP2080" s="83">
        <v>899.67627034188104</v>
      </c>
    </row>
    <row r="2081" spans="1:42" x14ac:dyDescent="0.2">
      <c r="A2081" s="83" t="s">
        <v>473</v>
      </c>
      <c r="B2081" s="83">
        <v>2050</v>
      </c>
      <c r="C2081" s="83" t="s">
        <v>366</v>
      </c>
      <c r="D2081" s="83" t="s">
        <v>297</v>
      </c>
      <c r="E2081" s="83">
        <v>0</v>
      </c>
      <c r="F2081" s="83">
        <v>2117</v>
      </c>
      <c r="G2081" s="83">
        <v>0</v>
      </c>
      <c r="H2081" s="83">
        <v>5642.8826119325004</v>
      </c>
      <c r="I2081" s="83">
        <v>0</v>
      </c>
      <c r="J2081" s="83">
        <v>0</v>
      </c>
      <c r="K2081" s="83">
        <v>5.7</v>
      </c>
      <c r="L2081" s="83">
        <v>28</v>
      </c>
      <c r="M2081" s="83">
        <v>1136.55181818182</v>
      </c>
      <c r="N2081" s="83">
        <v>0</v>
      </c>
      <c r="O2081" s="83">
        <v>0</v>
      </c>
      <c r="P2081" s="83">
        <v>0</v>
      </c>
      <c r="Q2081" s="83">
        <v>0</v>
      </c>
      <c r="R2081" s="83">
        <v>0</v>
      </c>
      <c r="S2081" s="83">
        <v>0</v>
      </c>
      <c r="T2081" s="83">
        <v>261.10000000000002</v>
      </c>
      <c r="U2081" s="83">
        <v>34.799999999999997</v>
      </c>
      <c r="V2081" s="83">
        <v>0</v>
      </c>
      <c r="W2081" s="83">
        <v>26088.252479999999</v>
      </c>
      <c r="X2081" s="83">
        <v>0</v>
      </c>
      <c r="Y2081" s="83">
        <v>14901467.894400001</v>
      </c>
      <c r="Z2081" s="83">
        <v>0</v>
      </c>
      <c r="AA2081" s="83">
        <v>1642192.3145203099</v>
      </c>
      <c r="AB2081" s="83">
        <v>0</v>
      </c>
      <c r="AC2081" s="83">
        <v>494316.51680528797</v>
      </c>
      <c r="AD2081" s="83">
        <v>0</v>
      </c>
      <c r="AE2081" s="83">
        <v>612756.39601679996</v>
      </c>
      <c r="AF2081" s="83">
        <v>0</v>
      </c>
      <c r="AG2081" s="83">
        <v>0</v>
      </c>
      <c r="AH2081" s="83">
        <v>0</v>
      </c>
      <c r="AI2081" s="83">
        <v>0</v>
      </c>
      <c r="AJ2081" s="83">
        <v>0</v>
      </c>
      <c r="AK2081" s="83">
        <v>0</v>
      </c>
      <c r="AL2081" s="83">
        <v>0</v>
      </c>
      <c r="AM2081" s="83">
        <v>0</v>
      </c>
      <c r="AN2081" s="83">
        <v>17676821.374222301</v>
      </c>
      <c r="AO2081" s="83">
        <v>15.702588261749099</v>
      </c>
      <c r="AP2081" s="83">
        <v>888.31515176409596</v>
      </c>
    </row>
    <row r="2082" spans="1:42" x14ac:dyDescent="0.2">
      <c r="A2082" s="83" t="s">
        <v>474</v>
      </c>
      <c r="B2082" s="83">
        <v>2020</v>
      </c>
      <c r="C2082" s="83" t="s">
        <v>396</v>
      </c>
      <c r="D2082" s="83" t="s">
        <v>297</v>
      </c>
      <c r="E2082" s="83">
        <v>0</v>
      </c>
      <c r="F2082" s="83">
        <v>528</v>
      </c>
      <c r="G2082" s="83">
        <v>0</v>
      </c>
      <c r="H2082" s="83">
        <v>354</v>
      </c>
      <c r="I2082" s="83">
        <v>6</v>
      </c>
      <c r="J2082" s="83">
        <v>0</v>
      </c>
      <c r="K2082" s="83">
        <v>4</v>
      </c>
      <c r="L2082" s="83">
        <v>162</v>
      </c>
      <c r="M2082" s="83">
        <v>12.62</v>
      </c>
      <c r="N2082" s="83">
        <v>0</v>
      </c>
      <c r="O2082" s="83">
        <v>0</v>
      </c>
      <c r="P2082" s="83">
        <v>0</v>
      </c>
      <c r="Q2082" s="83">
        <v>0</v>
      </c>
      <c r="R2082" s="83">
        <v>0</v>
      </c>
      <c r="S2082" s="83">
        <v>0</v>
      </c>
      <c r="T2082" s="83">
        <v>791.2</v>
      </c>
      <c r="U2082" s="83">
        <v>0</v>
      </c>
      <c r="V2082" s="83">
        <v>0</v>
      </c>
      <c r="W2082" s="83">
        <v>18307.545600000001</v>
      </c>
      <c r="X2082" s="83">
        <v>0</v>
      </c>
      <c r="Y2082" s="83">
        <v>1669370.48064</v>
      </c>
      <c r="Z2082" s="83">
        <v>0</v>
      </c>
      <c r="AA2082" s="83">
        <v>18554.777402259999</v>
      </c>
      <c r="AB2082" s="83">
        <v>201053.15075372299</v>
      </c>
      <c r="AC2082" s="83">
        <v>71513.541412698498</v>
      </c>
      <c r="AD2082" s="83">
        <v>0</v>
      </c>
      <c r="AE2082" s="83">
        <v>1357128.6116947001</v>
      </c>
      <c r="AF2082" s="83">
        <v>0</v>
      </c>
      <c r="AG2082" s="83">
        <v>0</v>
      </c>
      <c r="AH2082" s="83">
        <v>0</v>
      </c>
      <c r="AI2082" s="83">
        <v>12617.5830758497</v>
      </c>
      <c r="AJ2082" s="83">
        <v>0</v>
      </c>
      <c r="AK2082" s="83">
        <v>0</v>
      </c>
      <c r="AL2082" s="83">
        <v>0</v>
      </c>
      <c r="AM2082" s="83">
        <v>0</v>
      </c>
      <c r="AN2082" s="83">
        <v>3348545.6905792402</v>
      </c>
      <c r="AO2082" s="83">
        <v>1.9562102757955699</v>
      </c>
      <c r="AP2082" s="83">
        <v>584.19697879564501</v>
      </c>
    </row>
    <row r="2083" spans="1:42" x14ac:dyDescent="0.2">
      <c r="A2083" s="83" t="s">
        <v>474</v>
      </c>
      <c r="B2083" s="83">
        <v>2022</v>
      </c>
      <c r="C2083" s="83" t="s">
        <v>396</v>
      </c>
      <c r="D2083" s="83" t="s">
        <v>297</v>
      </c>
      <c r="E2083" s="83">
        <v>0</v>
      </c>
      <c r="F2083" s="83">
        <v>528</v>
      </c>
      <c r="G2083" s="83">
        <v>0</v>
      </c>
      <c r="H2083" s="83">
        <v>354</v>
      </c>
      <c r="I2083" s="83">
        <v>6</v>
      </c>
      <c r="J2083" s="83">
        <v>0</v>
      </c>
      <c r="K2083" s="83">
        <v>4</v>
      </c>
      <c r="L2083" s="83">
        <v>162</v>
      </c>
      <c r="M2083" s="83">
        <v>17.632727272727301</v>
      </c>
      <c r="N2083" s="83">
        <v>0</v>
      </c>
      <c r="O2083" s="83">
        <v>0</v>
      </c>
      <c r="P2083" s="83">
        <v>0</v>
      </c>
      <c r="Q2083" s="83">
        <v>0</v>
      </c>
      <c r="R2083" s="83">
        <v>0</v>
      </c>
      <c r="S2083" s="83">
        <v>0</v>
      </c>
      <c r="T2083" s="83">
        <v>791.2</v>
      </c>
      <c r="U2083" s="83">
        <v>0</v>
      </c>
      <c r="V2083" s="83">
        <v>0</v>
      </c>
      <c r="W2083" s="83">
        <v>18307.545600000001</v>
      </c>
      <c r="X2083" s="83">
        <v>0</v>
      </c>
      <c r="Y2083" s="83">
        <v>2399286.27925544</v>
      </c>
      <c r="Z2083" s="83">
        <v>0</v>
      </c>
      <c r="AA2083" s="83">
        <v>25924.828014279999</v>
      </c>
      <c r="AB2083" s="83">
        <v>101646.0576</v>
      </c>
      <c r="AC2083" s="83">
        <v>62304.008571428501</v>
      </c>
      <c r="AD2083" s="83">
        <v>0</v>
      </c>
      <c r="AE2083" s="83">
        <v>1357128.6116947001</v>
      </c>
      <c r="AF2083" s="83">
        <v>0</v>
      </c>
      <c r="AG2083" s="83">
        <v>0</v>
      </c>
      <c r="AH2083" s="83">
        <v>0</v>
      </c>
      <c r="AI2083" s="83">
        <v>12442.0589311083</v>
      </c>
      <c r="AJ2083" s="83">
        <v>0</v>
      </c>
      <c r="AK2083" s="83">
        <v>0</v>
      </c>
      <c r="AL2083" s="83">
        <v>0</v>
      </c>
      <c r="AM2083" s="83">
        <v>0</v>
      </c>
      <c r="AN2083" s="83">
        <v>3977039.3896669601</v>
      </c>
      <c r="AO2083" s="83">
        <v>2.6918357853175099</v>
      </c>
      <c r="AP2083" s="83">
        <v>676.84413493901002</v>
      </c>
    </row>
    <row r="2084" spans="1:42" x14ac:dyDescent="0.2">
      <c r="A2084" s="83" t="s">
        <v>474</v>
      </c>
      <c r="B2084" s="83">
        <v>2024</v>
      </c>
      <c r="C2084" s="83" t="s">
        <v>396</v>
      </c>
      <c r="D2084" s="83" t="s">
        <v>297</v>
      </c>
      <c r="E2084" s="83">
        <v>0</v>
      </c>
      <c r="F2084" s="83">
        <v>528</v>
      </c>
      <c r="G2084" s="83">
        <v>0</v>
      </c>
      <c r="H2084" s="83">
        <v>354</v>
      </c>
      <c r="I2084" s="83">
        <v>6</v>
      </c>
      <c r="J2084" s="83">
        <v>0</v>
      </c>
      <c r="K2084" s="83">
        <v>4</v>
      </c>
      <c r="L2084" s="83">
        <v>101</v>
      </c>
      <c r="M2084" s="83">
        <v>19.862727272727302</v>
      </c>
      <c r="N2084" s="83">
        <v>0</v>
      </c>
      <c r="O2084" s="83">
        <v>0</v>
      </c>
      <c r="P2084" s="83">
        <v>0</v>
      </c>
      <c r="Q2084" s="83">
        <v>0</v>
      </c>
      <c r="R2084" s="83">
        <v>0</v>
      </c>
      <c r="S2084" s="83">
        <v>0</v>
      </c>
      <c r="T2084" s="83">
        <v>791.2</v>
      </c>
      <c r="U2084" s="83">
        <v>0</v>
      </c>
      <c r="V2084" s="83">
        <v>0</v>
      </c>
      <c r="W2084" s="83">
        <v>18307.545600000001</v>
      </c>
      <c r="X2084" s="83">
        <v>0</v>
      </c>
      <c r="Y2084" s="83">
        <v>1688967.13437867</v>
      </c>
      <c r="Z2084" s="83">
        <v>0</v>
      </c>
      <c r="AA2084" s="83">
        <v>29203.524813569999</v>
      </c>
      <c r="AB2084" s="83">
        <v>3838</v>
      </c>
      <c r="AC2084" s="83">
        <v>31010.400000000001</v>
      </c>
      <c r="AD2084" s="83">
        <v>0</v>
      </c>
      <c r="AE2084" s="83">
        <v>1357128.6116947001</v>
      </c>
      <c r="AF2084" s="83">
        <v>0</v>
      </c>
      <c r="AG2084" s="83">
        <v>0</v>
      </c>
      <c r="AH2084" s="83">
        <v>0</v>
      </c>
      <c r="AI2084" s="83">
        <v>12268.279942531601</v>
      </c>
      <c r="AJ2084" s="83">
        <v>0</v>
      </c>
      <c r="AK2084" s="83">
        <v>0</v>
      </c>
      <c r="AL2084" s="83">
        <v>0</v>
      </c>
      <c r="AM2084" s="83">
        <v>0</v>
      </c>
      <c r="AN2084" s="83">
        <v>3140723.4964294801</v>
      </c>
      <c r="AO2084" s="83">
        <v>1.8544912620723999</v>
      </c>
      <c r="AP2084" s="83">
        <v>590.46626173258505</v>
      </c>
    </row>
    <row r="2085" spans="1:42" x14ac:dyDescent="0.2">
      <c r="A2085" s="83" t="s">
        <v>474</v>
      </c>
      <c r="B2085" s="83">
        <v>2026</v>
      </c>
      <c r="C2085" s="83" t="s">
        <v>396</v>
      </c>
      <c r="D2085" s="83" t="s">
        <v>297</v>
      </c>
      <c r="E2085" s="83">
        <v>0</v>
      </c>
      <c r="F2085" s="83">
        <v>528</v>
      </c>
      <c r="G2085" s="83">
        <v>0</v>
      </c>
      <c r="H2085" s="83">
        <v>354</v>
      </c>
      <c r="I2085" s="83">
        <v>6</v>
      </c>
      <c r="J2085" s="83">
        <v>0</v>
      </c>
      <c r="K2085" s="83">
        <v>4</v>
      </c>
      <c r="L2085" s="83">
        <v>101</v>
      </c>
      <c r="M2085" s="83">
        <v>25.767272727272701</v>
      </c>
      <c r="N2085" s="83">
        <v>0</v>
      </c>
      <c r="O2085" s="83">
        <v>0</v>
      </c>
      <c r="P2085" s="83">
        <v>0</v>
      </c>
      <c r="Q2085" s="83">
        <v>0</v>
      </c>
      <c r="R2085" s="83">
        <v>0</v>
      </c>
      <c r="S2085" s="83">
        <v>0</v>
      </c>
      <c r="T2085" s="83">
        <v>791.2</v>
      </c>
      <c r="U2085" s="83">
        <v>0</v>
      </c>
      <c r="V2085" s="83">
        <v>0</v>
      </c>
      <c r="W2085" s="83">
        <v>18307.545600000001</v>
      </c>
      <c r="X2085" s="83">
        <v>0</v>
      </c>
      <c r="Y2085" s="83">
        <v>3044175.5314508099</v>
      </c>
      <c r="Z2085" s="83">
        <v>0</v>
      </c>
      <c r="AA2085" s="83">
        <v>37884.786823920003</v>
      </c>
      <c r="AB2085" s="83">
        <v>3838</v>
      </c>
      <c r="AC2085" s="83">
        <v>31010.400000000001</v>
      </c>
      <c r="AD2085" s="83">
        <v>0</v>
      </c>
      <c r="AE2085" s="83">
        <v>1372282.4409047901</v>
      </c>
      <c r="AF2085" s="83">
        <v>0</v>
      </c>
      <c r="AG2085" s="83">
        <v>0</v>
      </c>
      <c r="AH2085" s="83">
        <v>0</v>
      </c>
      <c r="AI2085" s="83">
        <v>12097.8873388178</v>
      </c>
      <c r="AJ2085" s="83">
        <v>0</v>
      </c>
      <c r="AK2085" s="83">
        <v>0</v>
      </c>
      <c r="AL2085" s="83">
        <v>0</v>
      </c>
      <c r="AM2085" s="83">
        <v>0</v>
      </c>
      <c r="AN2085" s="83">
        <v>4519596.5921183396</v>
      </c>
      <c r="AO2085" s="83">
        <v>3.3225885186206598</v>
      </c>
      <c r="AP2085" s="83">
        <v>735.15156737990003</v>
      </c>
    </row>
    <row r="2086" spans="1:42" x14ac:dyDescent="0.2">
      <c r="A2086" s="83" t="s">
        <v>474</v>
      </c>
      <c r="B2086" s="83">
        <v>2028</v>
      </c>
      <c r="C2086" s="83" t="s">
        <v>396</v>
      </c>
      <c r="D2086" s="83" t="s">
        <v>297</v>
      </c>
      <c r="E2086" s="83">
        <v>0</v>
      </c>
      <c r="F2086" s="83">
        <v>528</v>
      </c>
      <c r="G2086" s="83">
        <v>0</v>
      </c>
      <c r="H2086" s="83">
        <v>354</v>
      </c>
      <c r="I2086" s="83">
        <v>6</v>
      </c>
      <c r="J2086" s="83">
        <v>0</v>
      </c>
      <c r="K2086" s="83">
        <v>4</v>
      </c>
      <c r="L2086" s="83">
        <v>101</v>
      </c>
      <c r="M2086" s="83">
        <v>40.051818181818199</v>
      </c>
      <c r="N2086" s="83">
        <v>0</v>
      </c>
      <c r="O2086" s="83">
        <v>0</v>
      </c>
      <c r="P2086" s="83">
        <v>0</v>
      </c>
      <c r="Q2086" s="83">
        <v>0</v>
      </c>
      <c r="R2086" s="83">
        <v>0</v>
      </c>
      <c r="S2086" s="83">
        <v>0</v>
      </c>
      <c r="T2086" s="83">
        <v>791.2</v>
      </c>
      <c r="U2086" s="83">
        <v>0</v>
      </c>
      <c r="V2086" s="83">
        <v>0</v>
      </c>
      <c r="W2086" s="83">
        <v>18307.545600000001</v>
      </c>
      <c r="X2086" s="83">
        <v>0</v>
      </c>
      <c r="Y2086" s="83">
        <v>2986427.1999308099</v>
      </c>
      <c r="Z2086" s="83">
        <v>0</v>
      </c>
      <c r="AA2086" s="83">
        <v>58886.89151501</v>
      </c>
      <c r="AB2086" s="83">
        <v>0</v>
      </c>
      <c r="AC2086" s="83">
        <v>31010.400000000001</v>
      </c>
      <c r="AD2086" s="83">
        <v>0</v>
      </c>
      <c r="AE2086" s="83">
        <v>1372282.4409047901</v>
      </c>
      <c r="AF2086" s="83">
        <v>0</v>
      </c>
      <c r="AG2086" s="83">
        <v>0</v>
      </c>
      <c r="AH2086" s="83">
        <v>0</v>
      </c>
      <c r="AI2086" s="83">
        <v>11929.008755814701</v>
      </c>
      <c r="AJ2086" s="83">
        <v>0</v>
      </c>
      <c r="AK2086" s="83">
        <v>0</v>
      </c>
      <c r="AL2086" s="83">
        <v>0</v>
      </c>
      <c r="AM2086" s="83">
        <v>0</v>
      </c>
      <c r="AN2086" s="83">
        <v>4478843.4867064301</v>
      </c>
      <c r="AO2086" s="83">
        <v>3.2581195784850401</v>
      </c>
      <c r="AP2086" s="83">
        <v>727.44662503956795</v>
      </c>
    </row>
    <row r="2087" spans="1:42" x14ac:dyDescent="0.2">
      <c r="A2087" s="83" t="s">
        <v>474</v>
      </c>
      <c r="B2087" s="83">
        <v>2030</v>
      </c>
      <c r="C2087" s="83" t="s">
        <v>396</v>
      </c>
      <c r="D2087" s="83" t="s">
        <v>297</v>
      </c>
      <c r="E2087" s="83">
        <v>0</v>
      </c>
      <c r="F2087" s="83">
        <v>528</v>
      </c>
      <c r="G2087" s="83">
        <v>0</v>
      </c>
      <c r="H2087" s="83">
        <v>354</v>
      </c>
      <c r="I2087" s="83">
        <v>6</v>
      </c>
      <c r="J2087" s="83">
        <v>0</v>
      </c>
      <c r="K2087" s="83">
        <v>4</v>
      </c>
      <c r="L2087" s="83">
        <v>101</v>
      </c>
      <c r="M2087" s="83">
        <v>76.156363636363594</v>
      </c>
      <c r="N2087" s="83">
        <v>0</v>
      </c>
      <c r="O2087" s="83">
        <v>0</v>
      </c>
      <c r="P2087" s="83">
        <v>0</v>
      </c>
      <c r="Q2087" s="83">
        <v>0</v>
      </c>
      <c r="R2087" s="83">
        <v>0</v>
      </c>
      <c r="S2087" s="83">
        <v>0</v>
      </c>
      <c r="T2087" s="83">
        <v>791.2</v>
      </c>
      <c r="U2087" s="83">
        <v>0</v>
      </c>
      <c r="V2087" s="83">
        <v>0</v>
      </c>
      <c r="W2087" s="83">
        <v>18307.545600000001</v>
      </c>
      <c r="X2087" s="83">
        <v>0</v>
      </c>
      <c r="Y2087" s="83">
        <v>2881941.8712908099</v>
      </c>
      <c r="Z2087" s="83">
        <v>0</v>
      </c>
      <c r="AA2087" s="83">
        <v>111970.23573996</v>
      </c>
      <c r="AB2087" s="83">
        <v>0</v>
      </c>
      <c r="AC2087" s="83">
        <v>31010.400000000001</v>
      </c>
      <c r="AD2087" s="83">
        <v>0</v>
      </c>
      <c r="AE2087" s="83">
        <v>1372282.4409047901</v>
      </c>
      <c r="AF2087" s="83">
        <v>0</v>
      </c>
      <c r="AG2087" s="83">
        <v>0</v>
      </c>
      <c r="AH2087" s="83">
        <v>0</v>
      </c>
      <c r="AI2087" s="83">
        <v>11762.4648078717</v>
      </c>
      <c r="AJ2087" s="83">
        <v>0</v>
      </c>
      <c r="AK2087" s="83">
        <v>0</v>
      </c>
      <c r="AL2087" s="83">
        <v>0</v>
      </c>
      <c r="AM2087" s="83">
        <v>0</v>
      </c>
      <c r="AN2087" s="83">
        <v>4427274.9583434397</v>
      </c>
      <c r="AO2087" s="83">
        <v>3.1449306219693298</v>
      </c>
      <c r="AP2087" s="83">
        <v>710.35358127972904</v>
      </c>
    </row>
    <row r="2088" spans="1:42" x14ac:dyDescent="0.2">
      <c r="A2088" s="83" t="s">
        <v>474</v>
      </c>
      <c r="B2088" s="83">
        <v>2032</v>
      </c>
      <c r="C2088" s="83" t="s">
        <v>396</v>
      </c>
      <c r="D2088" s="83" t="s">
        <v>297</v>
      </c>
      <c r="E2088" s="83">
        <v>0</v>
      </c>
      <c r="F2088" s="83">
        <v>528</v>
      </c>
      <c r="G2088" s="83">
        <v>0</v>
      </c>
      <c r="H2088" s="83">
        <v>354</v>
      </c>
      <c r="I2088" s="83">
        <v>6</v>
      </c>
      <c r="J2088" s="83">
        <v>0</v>
      </c>
      <c r="K2088" s="83">
        <v>4</v>
      </c>
      <c r="L2088" s="83">
        <v>101</v>
      </c>
      <c r="M2088" s="83">
        <v>119.031818181818</v>
      </c>
      <c r="N2088" s="83">
        <v>0</v>
      </c>
      <c r="O2088" s="83">
        <v>0</v>
      </c>
      <c r="P2088" s="83">
        <v>0</v>
      </c>
      <c r="Q2088" s="83">
        <v>0</v>
      </c>
      <c r="R2088" s="83">
        <v>0</v>
      </c>
      <c r="S2088" s="83">
        <v>0</v>
      </c>
      <c r="T2088" s="83">
        <v>791.2</v>
      </c>
      <c r="U2088" s="83">
        <v>0</v>
      </c>
      <c r="V2088" s="83">
        <v>0</v>
      </c>
      <c r="W2088" s="83">
        <v>18307.545600000001</v>
      </c>
      <c r="X2088" s="83">
        <v>0</v>
      </c>
      <c r="Y2088" s="83">
        <v>2685158.4166110102</v>
      </c>
      <c r="Z2088" s="83">
        <v>0</v>
      </c>
      <c r="AA2088" s="83">
        <v>175008.62837955001</v>
      </c>
      <c r="AB2088" s="83">
        <v>0</v>
      </c>
      <c r="AC2088" s="83">
        <v>31010.400000000001</v>
      </c>
      <c r="AD2088" s="83">
        <v>0</v>
      </c>
      <c r="AE2088" s="83">
        <v>1372282.4409047901</v>
      </c>
      <c r="AF2088" s="83">
        <v>0</v>
      </c>
      <c r="AG2088" s="83">
        <v>0</v>
      </c>
      <c r="AH2088" s="83">
        <v>0</v>
      </c>
      <c r="AI2088" s="83">
        <v>11597.666016093301</v>
      </c>
      <c r="AJ2088" s="83">
        <v>0</v>
      </c>
      <c r="AK2088" s="83">
        <v>0</v>
      </c>
      <c r="AL2088" s="83">
        <v>0</v>
      </c>
      <c r="AM2088" s="83">
        <v>0</v>
      </c>
      <c r="AN2088" s="83">
        <v>4293365.0975114498</v>
      </c>
      <c r="AO2088" s="83">
        <v>2.9317551055147</v>
      </c>
      <c r="AP2088" s="83">
        <v>682.85716190640801</v>
      </c>
    </row>
    <row r="2089" spans="1:42" x14ac:dyDescent="0.2">
      <c r="A2089" s="83" t="s">
        <v>474</v>
      </c>
      <c r="B2089" s="83">
        <v>2034</v>
      </c>
      <c r="C2089" s="83" t="s">
        <v>396</v>
      </c>
      <c r="D2089" s="83" t="s">
        <v>297</v>
      </c>
      <c r="E2089" s="83">
        <v>0</v>
      </c>
      <c r="F2089" s="83">
        <v>528</v>
      </c>
      <c r="G2089" s="83">
        <v>0</v>
      </c>
      <c r="H2089" s="83">
        <v>354</v>
      </c>
      <c r="I2089" s="83">
        <v>6</v>
      </c>
      <c r="J2089" s="83">
        <v>0</v>
      </c>
      <c r="K2089" s="83">
        <v>4</v>
      </c>
      <c r="L2089" s="83">
        <v>101</v>
      </c>
      <c r="M2089" s="83">
        <v>168.60909090909101</v>
      </c>
      <c r="N2089" s="83">
        <v>0</v>
      </c>
      <c r="O2089" s="83">
        <v>0</v>
      </c>
      <c r="P2089" s="83">
        <v>0</v>
      </c>
      <c r="Q2089" s="83">
        <v>0</v>
      </c>
      <c r="R2089" s="83">
        <v>0</v>
      </c>
      <c r="S2089" s="83">
        <v>0</v>
      </c>
      <c r="T2089" s="83">
        <v>791.2</v>
      </c>
      <c r="U2089" s="83">
        <v>0</v>
      </c>
      <c r="V2089" s="83">
        <v>0</v>
      </c>
      <c r="W2089" s="83">
        <v>18307.545600000001</v>
      </c>
      <c r="X2089" s="83">
        <v>0</v>
      </c>
      <c r="Y2089" s="83">
        <v>2732515.5219320599</v>
      </c>
      <c r="Z2089" s="83">
        <v>0</v>
      </c>
      <c r="AA2089" s="83">
        <v>247900.4873071</v>
      </c>
      <c r="AB2089" s="83">
        <v>0</v>
      </c>
      <c r="AC2089" s="83">
        <v>31010.400000000001</v>
      </c>
      <c r="AD2089" s="83">
        <v>0</v>
      </c>
      <c r="AE2089" s="83">
        <v>1372282.4409047901</v>
      </c>
      <c r="AF2089" s="83">
        <v>0</v>
      </c>
      <c r="AG2089" s="83">
        <v>0</v>
      </c>
      <c r="AH2089" s="83">
        <v>0</v>
      </c>
      <c r="AI2089" s="83">
        <v>11436.2536091778</v>
      </c>
      <c r="AJ2089" s="83">
        <v>0</v>
      </c>
      <c r="AK2089" s="83">
        <v>0</v>
      </c>
      <c r="AL2089" s="83">
        <v>0</v>
      </c>
      <c r="AM2089" s="83">
        <v>0</v>
      </c>
      <c r="AN2089" s="83">
        <v>4413452.6493531298</v>
      </c>
      <c r="AO2089" s="83">
        <v>2.9830570577089999</v>
      </c>
      <c r="AP2089" s="83">
        <v>675.90099967339904</v>
      </c>
    </row>
    <row r="2090" spans="1:42" x14ac:dyDescent="0.2">
      <c r="A2090" s="83" t="s">
        <v>474</v>
      </c>
      <c r="B2090" s="83">
        <v>2036</v>
      </c>
      <c r="C2090" s="83" t="s">
        <v>396</v>
      </c>
      <c r="D2090" s="83" t="s">
        <v>297</v>
      </c>
      <c r="E2090" s="83">
        <v>0</v>
      </c>
      <c r="F2090" s="83">
        <v>528</v>
      </c>
      <c r="G2090" s="83">
        <v>0</v>
      </c>
      <c r="H2090" s="83">
        <v>354</v>
      </c>
      <c r="I2090" s="83">
        <v>6</v>
      </c>
      <c r="J2090" s="83">
        <v>0</v>
      </c>
      <c r="K2090" s="83">
        <v>4</v>
      </c>
      <c r="L2090" s="83">
        <v>101</v>
      </c>
      <c r="M2090" s="83">
        <v>209.607272727273</v>
      </c>
      <c r="N2090" s="83">
        <v>0</v>
      </c>
      <c r="O2090" s="83">
        <v>0</v>
      </c>
      <c r="P2090" s="83">
        <v>0</v>
      </c>
      <c r="Q2090" s="83">
        <v>0</v>
      </c>
      <c r="R2090" s="83">
        <v>0</v>
      </c>
      <c r="S2090" s="83">
        <v>0</v>
      </c>
      <c r="T2090" s="83">
        <v>791.2</v>
      </c>
      <c r="U2090" s="83">
        <v>0</v>
      </c>
      <c r="V2090" s="83">
        <v>0</v>
      </c>
      <c r="W2090" s="83">
        <v>18307.545600000001</v>
      </c>
      <c r="X2090" s="83">
        <v>0</v>
      </c>
      <c r="Y2090" s="83">
        <v>2881941.8712908099</v>
      </c>
      <c r="Z2090" s="83">
        <v>0</v>
      </c>
      <c r="AA2090" s="83">
        <v>308178.78663624002</v>
      </c>
      <c r="AB2090" s="83">
        <v>0</v>
      </c>
      <c r="AC2090" s="83">
        <v>31010.400000000001</v>
      </c>
      <c r="AD2090" s="83">
        <v>0</v>
      </c>
      <c r="AE2090" s="83">
        <v>1372282.4409047901</v>
      </c>
      <c r="AF2090" s="83">
        <v>0</v>
      </c>
      <c r="AG2090" s="83">
        <v>0</v>
      </c>
      <c r="AH2090" s="83">
        <v>0</v>
      </c>
      <c r="AI2090" s="83">
        <v>11276.355222973099</v>
      </c>
      <c r="AJ2090" s="83">
        <v>0</v>
      </c>
      <c r="AK2090" s="83">
        <v>0</v>
      </c>
      <c r="AL2090" s="83">
        <v>0</v>
      </c>
      <c r="AM2090" s="83">
        <v>0</v>
      </c>
      <c r="AN2090" s="83">
        <v>4622997.3996548196</v>
      </c>
      <c r="AO2090" s="83">
        <v>3.14493062196934</v>
      </c>
      <c r="AP2090" s="83">
        <v>680.27955676638601</v>
      </c>
    </row>
    <row r="2091" spans="1:42" x14ac:dyDescent="0.2">
      <c r="A2091" s="83" t="s">
        <v>474</v>
      </c>
      <c r="B2091" s="83">
        <v>2038</v>
      </c>
      <c r="C2091" s="83" t="s">
        <v>396</v>
      </c>
      <c r="D2091" s="83" t="s">
        <v>297</v>
      </c>
      <c r="E2091" s="83">
        <v>0</v>
      </c>
      <c r="F2091" s="83">
        <v>528</v>
      </c>
      <c r="G2091" s="83">
        <v>0</v>
      </c>
      <c r="H2091" s="83">
        <v>354</v>
      </c>
      <c r="I2091" s="83">
        <v>6</v>
      </c>
      <c r="J2091" s="83">
        <v>0</v>
      </c>
      <c r="K2091" s="83">
        <v>4</v>
      </c>
      <c r="L2091" s="83">
        <v>101</v>
      </c>
      <c r="M2091" s="83">
        <v>234.220909090909</v>
      </c>
      <c r="N2091" s="83">
        <v>0</v>
      </c>
      <c r="O2091" s="83">
        <v>0</v>
      </c>
      <c r="P2091" s="83">
        <v>0</v>
      </c>
      <c r="Q2091" s="83">
        <v>0</v>
      </c>
      <c r="R2091" s="83">
        <v>0</v>
      </c>
      <c r="S2091" s="83">
        <v>0</v>
      </c>
      <c r="T2091" s="83">
        <v>791.2</v>
      </c>
      <c r="U2091" s="83">
        <v>0</v>
      </c>
      <c r="V2091" s="83">
        <v>0</v>
      </c>
      <c r="W2091" s="83">
        <v>18307.545600000001</v>
      </c>
      <c r="X2091" s="83">
        <v>0</v>
      </c>
      <c r="Y2091" s="83">
        <v>2818332.8524799999</v>
      </c>
      <c r="Z2091" s="83">
        <v>0</v>
      </c>
      <c r="AA2091" s="83">
        <v>344367.41926599003</v>
      </c>
      <c r="AB2091" s="83">
        <v>0</v>
      </c>
      <c r="AC2091" s="83">
        <v>31010.400000000001</v>
      </c>
      <c r="AD2091" s="83">
        <v>0</v>
      </c>
      <c r="AE2091" s="83">
        <v>1372282.4409047901</v>
      </c>
      <c r="AF2091" s="83">
        <v>0</v>
      </c>
      <c r="AG2091" s="83">
        <v>0</v>
      </c>
      <c r="AH2091" s="83">
        <v>0</v>
      </c>
      <c r="AI2091" s="83">
        <v>11119.022607282101</v>
      </c>
      <c r="AJ2091" s="83">
        <v>0</v>
      </c>
      <c r="AK2091" s="83">
        <v>0</v>
      </c>
      <c r="AL2091" s="83">
        <v>0</v>
      </c>
      <c r="AM2091" s="83">
        <v>0</v>
      </c>
      <c r="AN2091" s="83">
        <v>4595419.68085807</v>
      </c>
      <c r="AO2091" s="83">
        <v>3.0760229718915801</v>
      </c>
      <c r="AP2091" s="83">
        <v>669.36714936060298</v>
      </c>
    </row>
    <row r="2092" spans="1:42" x14ac:dyDescent="0.2">
      <c r="A2092" s="83" t="s">
        <v>474</v>
      </c>
      <c r="B2092" s="83">
        <v>2040</v>
      </c>
      <c r="C2092" s="83" t="s">
        <v>396</v>
      </c>
      <c r="D2092" s="83" t="s">
        <v>297</v>
      </c>
      <c r="E2092" s="83">
        <v>0</v>
      </c>
      <c r="F2092" s="83">
        <v>528</v>
      </c>
      <c r="G2092" s="83">
        <v>0</v>
      </c>
      <c r="H2092" s="83">
        <v>354</v>
      </c>
      <c r="I2092" s="83">
        <v>6</v>
      </c>
      <c r="J2092" s="83">
        <v>0</v>
      </c>
      <c r="K2092" s="83">
        <v>4</v>
      </c>
      <c r="L2092" s="83">
        <v>101</v>
      </c>
      <c r="M2092" s="83">
        <v>249.24090909090901</v>
      </c>
      <c r="N2092" s="83">
        <v>0</v>
      </c>
      <c r="O2092" s="83">
        <v>0</v>
      </c>
      <c r="P2092" s="83">
        <v>0</v>
      </c>
      <c r="Q2092" s="83">
        <v>0</v>
      </c>
      <c r="R2092" s="83">
        <v>0</v>
      </c>
      <c r="S2092" s="83">
        <v>0</v>
      </c>
      <c r="T2092" s="83">
        <v>791.2</v>
      </c>
      <c r="U2092" s="83">
        <v>0</v>
      </c>
      <c r="V2092" s="83">
        <v>0</v>
      </c>
      <c r="W2092" s="83">
        <v>18307.545600000001</v>
      </c>
      <c r="X2092" s="83">
        <v>0</v>
      </c>
      <c r="Y2092" s="83">
        <v>2356969.0636800001</v>
      </c>
      <c r="Z2092" s="83">
        <v>0</v>
      </c>
      <c r="AA2092" s="83">
        <v>366450.83896344999</v>
      </c>
      <c r="AB2092" s="83">
        <v>0</v>
      </c>
      <c r="AC2092" s="83">
        <v>31010.400000000001</v>
      </c>
      <c r="AD2092" s="83">
        <v>0</v>
      </c>
      <c r="AE2092" s="83">
        <v>1372282.4409047901</v>
      </c>
      <c r="AF2092" s="83">
        <v>0</v>
      </c>
      <c r="AG2092" s="83">
        <v>0</v>
      </c>
      <c r="AH2092" s="83">
        <v>0</v>
      </c>
      <c r="AI2092" s="83">
        <v>10964.2557621051</v>
      </c>
      <c r="AJ2092" s="83">
        <v>0</v>
      </c>
      <c r="AK2092" s="83">
        <v>0</v>
      </c>
      <c r="AL2092" s="83">
        <v>0</v>
      </c>
      <c r="AM2092" s="83">
        <v>0</v>
      </c>
      <c r="AN2092" s="83">
        <v>4155984.5449103499</v>
      </c>
      <c r="AO2092" s="83">
        <v>2.57622757948453</v>
      </c>
      <c r="AP2092" s="83">
        <v>619.88382094431199</v>
      </c>
    </row>
    <row r="2093" spans="1:42" x14ac:dyDescent="0.2">
      <c r="A2093" s="83" t="s">
        <v>474</v>
      </c>
      <c r="B2093" s="83">
        <v>2042</v>
      </c>
      <c r="C2093" s="83" t="s">
        <v>396</v>
      </c>
      <c r="D2093" s="83" t="s">
        <v>297</v>
      </c>
      <c r="E2093" s="83">
        <v>0</v>
      </c>
      <c r="F2093" s="83">
        <v>528</v>
      </c>
      <c r="G2093" s="83">
        <v>0</v>
      </c>
      <c r="H2093" s="83">
        <v>354</v>
      </c>
      <c r="I2093" s="83">
        <v>6</v>
      </c>
      <c r="J2093" s="83">
        <v>0</v>
      </c>
      <c r="K2093" s="83">
        <v>4</v>
      </c>
      <c r="L2093" s="83">
        <v>505.24419914976301</v>
      </c>
      <c r="M2093" s="83">
        <v>262.86909090909</v>
      </c>
      <c r="N2093" s="83">
        <v>0</v>
      </c>
      <c r="O2093" s="83">
        <v>0</v>
      </c>
      <c r="P2093" s="83">
        <v>0</v>
      </c>
      <c r="Q2093" s="83">
        <v>0</v>
      </c>
      <c r="R2093" s="83">
        <v>0</v>
      </c>
      <c r="S2093" s="83">
        <v>0</v>
      </c>
      <c r="T2093" s="83">
        <v>791.2</v>
      </c>
      <c r="U2093" s="83">
        <v>0</v>
      </c>
      <c r="V2093" s="83">
        <v>0</v>
      </c>
      <c r="W2093" s="83">
        <v>18307.545600000001</v>
      </c>
      <c r="X2093" s="83">
        <v>0</v>
      </c>
      <c r="Y2093" s="83">
        <v>2562513.97248</v>
      </c>
      <c r="Z2093" s="83">
        <v>0</v>
      </c>
      <c r="AA2093" s="83">
        <v>386487.91345107998</v>
      </c>
      <c r="AB2093" s="83">
        <v>2531369.0901918299</v>
      </c>
      <c r="AC2093" s="83">
        <v>31010.400000000001</v>
      </c>
      <c r="AD2093" s="83">
        <v>0</v>
      </c>
      <c r="AE2093" s="83">
        <v>1372282.4409047901</v>
      </c>
      <c r="AF2093" s="83">
        <v>0</v>
      </c>
      <c r="AG2093" s="83">
        <v>0</v>
      </c>
      <c r="AH2093" s="83">
        <v>0</v>
      </c>
      <c r="AI2093" s="83">
        <v>10811.8235519879</v>
      </c>
      <c r="AJ2093" s="83">
        <v>0</v>
      </c>
      <c r="AK2093" s="83">
        <v>0</v>
      </c>
      <c r="AL2093" s="83">
        <v>0</v>
      </c>
      <c r="AM2093" s="83">
        <v>0</v>
      </c>
      <c r="AN2093" s="83">
        <v>6912783.1861796901</v>
      </c>
      <c r="AO2093" s="83">
        <v>3.70537765038527</v>
      </c>
      <c r="AP2093" s="83">
        <v>536.018207224148</v>
      </c>
    </row>
    <row r="2094" spans="1:42" x14ac:dyDescent="0.2">
      <c r="A2094" s="83" t="s">
        <v>474</v>
      </c>
      <c r="B2094" s="83">
        <v>2044</v>
      </c>
      <c r="C2094" s="83" t="s">
        <v>396</v>
      </c>
      <c r="D2094" s="83" t="s">
        <v>297</v>
      </c>
      <c r="E2094" s="83">
        <v>0</v>
      </c>
      <c r="F2094" s="83">
        <v>528</v>
      </c>
      <c r="G2094" s="83">
        <v>0</v>
      </c>
      <c r="H2094" s="83">
        <v>354</v>
      </c>
      <c r="I2094" s="83">
        <v>6</v>
      </c>
      <c r="J2094" s="83">
        <v>0</v>
      </c>
      <c r="K2094" s="83">
        <v>4</v>
      </c>
      <c r="L2094" s="83">
        <v>505.24419914976301</v>
      </c>
      <c r="M2094" s="83">
        <v>279.34545454545503</v>
      </c>
      <c r="N2094" s="83">
        <v>0</v>
      </c>
      <c r="O2094" s="83">
        <v>0</v>
      </c>
      <c r="P2094" s="83">
        <v>0</v>
      </c>
      <c r="Q2094" s="83">
        <v>0</v>
      </c>
      <c r="R2094" s="83">
        <v>0</v>
      </c>
      <c r="S2094" s="83">
        <v>0</v>
      </c>
      <c r="T2094" s="83">
        <v>791.2</v>
      </c>
      <c r="U2094" s="83">
        <v>0</v>
      </c>
      <c r="V2094" s="83">
        <v>0</v>
      </c>
      <c r="W2094" s="83">
        <v>18307.545600000001</v>
      </c>
      <c r="X2094" s="83">
        <v>0</v>
      </c>
      <c r="Y2094" s="83">
        <v>2049859.59552</v>
      </c>
      <c r="Z2094" s="83">
        <v>0</v>
      </c>
      <c r="AA2094" s="83">
        <v>410712.57745039999</v>
      </c>
      <c r="AB2094" s="83">
        <v>2028670.0036065499</v>
      </c>
      <c r="AC2094" s="83">
        <v>31010.400000000001</v>
      </c>
      <c r="AD2094" s="83">
        <v>0</v>
      </c>
      <c r="AE2094" s="83">
        <v>1372282.4409047901</v>
      </c>
      <c r="AF2094" s="83">
        <v>0</v>
      </c>
      <c r="AG2094" s="83">
        <v>0</v>
      </c>
      <c r="AH2094" s="83">
        <v>0</v>
      </c>
      <c r="AI2094" s="83">
        <v>10660.6742271276</v>
      </c>
      <c r="AJ2094" s="83">
        <v>0</v>
      </c>
      <c r="AK2094" s="83">
        <v>0</v>
      </c>
      <c r="AL2094" s="83">
        <v>0</v>
      </c>
      <c r="AM2094" s="83">
        <v>0</v>
      </c>
      <c r="AN2094" s="83">
        <v>5921503.2373088701</v>
      </c>
      <c r="AO2094" s="83">
        <v>2.9700026209183199</v>
      </c>
      <c r="AP2094" s="83">
        <v>501.56227260091498</v>
      </c>
    </row>
    <row r="2095" spans="1:42" x14ac:dyDescent="0.2">
      <c r="A2095" s="83" t="s">
        <v>474</v>
      </c>
      <c r="B2095" s="83">
        <v>2046</v>
      </c>
      <c r="C2095" s="83" t="s">
        <v>396</v>
      </c>
      <c r="D2095" s="83" t="s">
        <v>297</v>
      </c>
      <c r="E2095" s="83">
        <v>0</v>
      </c>
      <c r="F2095" s="83">
        <v>528</v>
      </c>
      <c r="G2095" s="83">
        <v>0</v>
      </c>
      <c r="H2095" s="83">
        <v>354</v>
      </c>
      <c r="I2095" s="83">
        <v>5</v>
      </c>
      <c r="J2095" s="83">
        <v>0</v>
      </c>
      <c r="K2095" s="83">
        <v>4</v>
      </c>
      <c r="L2095" s="83">
        <v>505.24419914976301</v>
      </c>
      <c r="M2095" s="83">
        <v>297.96636363636401</v>
      </c>
      <c r="N2095" s="83">
        <v>0</v>
      </c>
      <c r="O2095" s="83">
        <v>0</v>
      </c>
      <c r="P2095" s="83">
        <v>0</v>
      </c>
      <c r="Q2095" s="83">
        <v>0</v>
      </c>
      <c r="R2095" s="83">
        <v>0</v>
      </c>
      <c r="S2095" s="83">
        <v>0</v>
      </c>
      <c r="T2095" s="83">
        <v>791.2</v>
      </c>
      <c r="U2095" s="83">
        <v>0</v>
      </c>
      <c r="V2095" s="83">
        <v>0</v>
      </c>
      <c r="W2095" s="83">
        <v>18307.545600000001</v>
      </c>
      <c r="X2095" s="83">
        <v>0</v>
      </c>
      <c r="Y2095" s="83">
        <v>1640806.0416000001</v>
      </c>
      <c r="Z2095" s="83">
        <v>0</v>
      </c>
      <c r="AA2095" s="83">
        <v>438090.29719759</v>
      </c>
      <c r="AB2095" s="83">
        <v>1783807.97334396</v>
      </c>
      <c r="AC2095" s="83">
        <v>31010.400000000001</v>
      </c>
      <c r="AD2095" s="83">
        <v>0</v>
      </c>
      <c r="AE2095" s="83">
        <v>1372282.4409047901</v>
      </c>
      <c r="AF2095" s="83">
        <v>0</v>
      </c>
      <c r="AG2095" s="83">
        <v>0</v>
      </c>
      <c r="AH2095" s="83">
        <v>0</v>
      </c>
      <c r="AI2095" s="83">
        <v>8639.0728818419993</v>
      </c>
      <c r="AJ2095" s="83">
        <v>0</v>
      </c>
      <c r="AK2095" s="83">
        <v>0</v>
      </c>
      <c r="AL2095" s="83">
        <v>0</v>
      </c>
      <c r="AM2095" s="83">
        <v>0</v>
      </c>
      <c r="AN2095" s="83">
        <v>5292943.77152819</v>
      </c>
      <c r="AO2095" s="83">
        <v>2.43918981291975</v>
      </c>
      <c r="AP2095" s="83">
        <v>460.83803611151899</v>
      </c>
    </row>
    <row r="2096" spans="1:42" x14ac:dyDescent="0.2">
      <c r="A2096" s="83" t="s">
        <v>474</v>
      </c>
      <c r="B2096" s="83">
        <v>2048</v>
      </c>
      <c r="C2096" s="83" t="s">
        <v>396</v>
      </c>
      <c r="D2096" s="83" t="s">
        <v>297</v>
      </c>
      <c r="E2096" s="83">
        <v>0</v>
      </c>
      <c r="F2096" s="83">
        <v>528</v>
      </c>
      <c r="G2096" s="83">
        <v>0</v>
      </c>
      <c r="H2096" s="83">
        <v>354</v>
      </c>
      <c r="I2096" s="83">
        <v>0</v>
      </c>
      <c r="J2096" s="83">
        <v>0</v>
      </c>
      <c r="K2096" s="83">
        <v>4</v>
      </c>
      <c r="L2096" s="83">
        <v>774.398486737334</v>
      </c>
      <c r="M2096" s="83">
        <v>315.04181818181797</v>
      </c>
      <c r="N2096" s="83">
        <v>0</v>
      </c>
      <c r="O2096" s="83">
        <v>0</v>
      </c>
      <c r="P2096" s="83">
        <v>0</v>
      </c>
      <c r="Q2096" s="83">
        <v>0</v>
      </c>
      <c r="R2096" s="83">
        <v>0</v>
      </c>
      <c r="S2096" s="83">
        <v>0</v>
      </c>
      <c r="T2096" s="83">
        <v>791.2</v>
      </c>
      <c r="U2096" s="83">
        <v>0</v>
      </c>
      <c r="V2096" s="83">
        <v>0</v>
      </c>
      <c r="W2096" s="83">
        <v>18307.545600000001</v>
      </c>
      <c r="X2096" s="83">
        <v>0</v>
      </c>
      <c r="Y2096" s="83">
        <v>1776184.4029252101</v>
      </c>
      <c r="Z2096" s="83">
        <v>0</v>
      </c>
      <c r="AA2096" s="83">
        <v>463195.78516377998</v>
      </c>
      <c r="AB2096" s="83">
        <v>2971504.8290273501</v>
      </c>
      <c r="AC2096" s="83">
        <v>31010.400000000001</v>
      </c>
      <c r="AD2096" s="83">
        <v>0</v>
      </c>
      <c r="AE2096" s="83">
        <v>1372282.4409047901</v>
      </c>
      <c r="AF2096" s="83">
        <v>0</v>
      </c>
      <c r="AG2096" s="83">
        <v>0</v>
      </c>
      <c r="AH2096" s="83">
        <v>0</v>
      </c>
      <c r="AI2096" s="83">
        <v>0</v>
      </c>
      <c r="AJ2096" s="83">
        <v>0</v>
      </c>
      <c r="AK2096" s="83">
        <v>0</v>
      </c>
      <c r="AL2096" s="83">
        <v>0</v>
      </c>
      <c r="AM2096" s="83">
        <v>0</v>
      </c>
      <c r="AN2096" s="83">
        <v>6632485.4036211399</v>
      </c>
      <c r="AO2096" s="83">
        <v>3.01115943576358</v>
      </c>
      <c r="AP2096" s="83">
        <v>454.00166792972902</v>
      </c>
    </row>
    <row r="2097" spans="1:42" x14ac:dyDescent="0.2">
      <c r="A2097" s="83" t="s">
        <v>474</v>
      </c>
      <c r="B2097" s="83">
        <v>2050</v>
      </c>
      <c r="C2097" s="83" t="s">
        <v>396</v>
      </c>
      <c r="D2097" s="83" t="s">
        <v>297</v>
      </c>
      <c r="E2097" s="83">
        <v>0</v>
      </c>
      <c r="F2097" s="83">
        <v>528</v>
      </c>
      <c r="G2097" s="83">
        <v>0</v>
      </c>
      <c r="H2097" s="83">
        <v>1164.67014645883</v>
      </c>
      <c r="I2097" s="83">
        <v>0</v>
      </c>
      <c r="J2097" s="83">
        <v>0</v>
      </c>
      <c r="K2097" s="83">
        <v>4</v>
      </c>
      <c r="L2097" s="83">
        <v>774.398486737334</v>
      </c>
      <c r="M2097" s="83">
        <v>333.333636363636</v>
      </c>
      <c r="N2097" s="83">
        <v>0</v>
      </c>
      <c r="O2097" s="83">
        <v>0</v>
      </c>
      <c r="P2097" s="83">
        <v>0</v>
      </c>
      <c r="Q2097" s="83">
        <v>0</v>
      </c>
      <c r="R2097" s="83">
        <v>0</v>
      </c>
      <c r="S2097" s="83">
        <v>0</v>
      </c>
      <c r="T2097" s="83">
        <v>791.2</v>
      </c>
      <c r="U2097" s="83">
        <v>0</v>
      </c>
      <c r="V2097" s="83">
        <v>0</v>
      </c>
      <c r="W2097" s="83">
        <v>18307.545600000001</v>
      </c>
      <c r="X2097" s="83">
        <v>0</v>
      </c>
      <c r="Y2097" s="83">
        <v>1640806.0416000001</v>
      </c>
      <c r="Z2097" s="83">
        <v>0</v>
      </c>
      <c r="AA2097" s="83">
        <v>490089.65320230997</v>
      </c>
      <c r="AB2097" s="83">
        <v>2716569.6299183299</v>
      </c>
      <c r="AC2097" s="83">
        <v>102025.104829793</v>
      </c>
      <c r="AD2097" s="83">
        <v>0</v>
      </c>
      <c r="AE2097" s="83">
        <v>1372282.4409047901</v>
      </c>
      <c r="AF2097" s="83">
        <v>0</v>
      </c>
      <c r="AG2097" s="83">
        <v>0</v>
      </c>
      <c r="AH2097" s="83">
        <v>0</v>
      </c>
      <c r="AI2097" s="83">
        <v>0</v>
      </c>
      <c r="AJ2097" s="83">
        <v>0</v>
      </c>
      <c r="AK2097" s="83">
        <v>0</v>
      </c>
      <c r="AL2097" s="83">
        <v>0</v>
      </c>
      <c r="AM2097" s="83">
        <v>0</v>
      </c>
      <c r="AN2097" s="83">
        <v>6340080.4160552304</v>
      </c>
      <c r="AO2097" s="83">
        <v>2.8144500012336899</v>
      </c>
      <c r="AP2097" s="83">
        <v>443.91392798528898</v>
      </c>
    </row>
    <row r="2098" spans="1:42" x14ac:dyDescent="0.2">
      <c r="A2098" s="83" t="s">
        <v>475</v>
      </c>
      <c r="B2098" s="83">
        <v>2020</v>
      </c>
      <c r="C2098" s="83" t="s">
        <v>296</v>
      </c>
      <c r="D2098" s="83" t="s">
        <v>297</v>
      </c>
      <c r="E2098" s="83">
        <v>0</v>
      </c>
      <c r="F2098" s="83">
        <v>0</v>
      </c>
      <c r="G2098" s="83">
        <v>0</v>
      </c>
      <c r="H2098" s="83">
        <v>0</v>
      </c>
      <c r="I2098" s="83">
        <v>0</v>
      </c>
      <c r="J2098" s="83">
        <v>0</v>
      </c>
      <c r="K2098" s="83">
        <v>0</v>
      </c>
      <c r="L2098" s="83">
        <v>0</v>
      </c>
      <c r="M2098" s="83">
        <v>2.6445454545454501</v>
      </c>
      <c r="N2098" s="83">
        <v>0</v>
      </c>
      <c r="O2098" s="83">
        <v>0</v>
      </c>
      <c r="P2098" s="83">
        <v>0</v>
      </c>
      <c r="Q2098" s="83">
        <v>0</v>
      </c>
      <c r="R2098" s="83">
        <v>0</v>
      </c>
      <c r="S2098" s="83">
        <v>0</v>
      </c>
      <c r="T2098" s="83">
        <v>10756.451999999999</v>
      </c>
      <c r="U2098" s="83">
        <v>0</v>
      </c>
      <c r="V2098" s="83">
        <v>0</v>
      </c>
      <c r="W2098" s="83">
        <v>0</v>
      </c>
      <c r="X2098" s="83">
        <v>0</v>
      </c>
      <c r="Y2098" s="83">
        <v>0</v>
      </c>
      <c r="Z2098" s="83">
        <v>0</v>
      </c>
      <c r="AA2098" s="83">
        <v>4069.5221325500002</v>
      </c>
      <c r="AB2098" s="83">
        <v>0</v>
      </c>
      <c r="AC2098" s="83">
        <v>0</v>
      </c>
      <c r="AD2098" s="83">
        <v>0</v>
      </c>
      <c r="AE2098" s="83">
        <v>46563009.426022299</v>
      </c>
      <c r="AF2098" s="83">
        <v>0</v>
      </c>
      <c r="AG2098" s="83">
        <v>0</v>
      </c>
      <c r="AH2098" s="83">
        <v>0</v>
      </c>
      <c r="AI2098" s="83">
        <v>0</v>
      </c>
      <c r="AJ2098" s="83">
        <v>0</v>
      </c>
      <c r="AK2098" s="83">
        <v>0</v>
      </c>
      <c r="AL2098" s="83">
        <v>0</v>
      </c>
      <c r="AM2098" s="83">
        <v>0</v>
      </c>
      <c r="AN2098" s="83">
        <v>46567078.948154896</v>
      </c>
      <c r="AO2098" s="83">
        <v>0</v>
      </c>
      <c r="AP2098" s="83">
        <v>0</v>
      </c>
    </row>
    <row r="2099" spans="1:42" x14ac:dyDescent="0.2">
      <c r="A2099" s="83" t="s">
        <v>475</v>
      </c>
      <c r="B2099" s="83">
        <v>2022</v>
      </c>
      <c r="C2099" s="83" t="s">
        <v>296</v>
      </c>
      <c r="D2099" s="83" t="s">
        <v>297</v>
      </c>
      <c r="E2099" s="83">
        <v>0</v>
      </c>
      <c r="F2099" s="83">
        <v>0</v>
      </c>
      <c r="G2099" s="83">
        <v>0</v>
      </c>
      <c r="H2099" s="83">
        <v>0</v>
      </c>
      <c r="I2099" s="83">
        <v>0</v>
      </c>
      <c r="J2099" s="83">
        <v>0</v>
      </c>
      <c r="K2099" s="83">
        <v>0</v>
      </c>
      <c r="L2099" s="83">
        <v>0</v>
      </c>
      <c r="M2099" s="83">
        <v>2.6745454545454499</v>
      </c>
      <c r="N2099" s="83">
        <v>0</v>
      </c>
      <c r="O2099" s="83">
        <v>0</v>
      </c>
      <c r="P2099" s="83">
        <v>0</v>
      </c>
      <c r="Q2099" s="83">
        <v>0</v>
      </c>
      <c r="R2099" s="83">
        <v>0</v>
      </c>
      <c r="S2099" s="83">
        <v>0</v>
      </c>
      <c r="T2099" s="83">
        <v>10756.451999999999</v>
      </c>
      <c r="U2099" s="83">
        <v>0</v>
      </c>
      <c r="V2099" s="83">
        <v>0</v>
      </c>
      <c r="W2099" s="83">
        <v>0</v>
      </c>
      <c r="X2099" s="83">
        <v>0</v>
      </c>
      <c r="Y2099" s="83">
        <v>0</v>
      </c>
      <c r="Z2099" s="83">
        <v>0</v>
      </c>
      <c r="AA2099" s="83">
        <v>4115.6872168999998</v>
      </c>
      <c r="AB2099" s="83">
        <v>0</v>
      </c>
      <c r="AC2099" s="83">
        <v>0</v>
      </c>
      <c r="AD2099" s="83">
        <v>0</v>
      </c>
      <c r="AE2099" s="83">
        <v>46563009.426022299</v>
      </c>
      <c r="AF2099" s="83">
        <v>0</v>
      </c>
      <c r="AG2099" s="83">
        <v>0</v>
      </c>
      <c r="AH2099" s="83">
        <v>0</v>
      </c>
      <c r="AI2099" s="83">
        <v>0</v>
      </c>
      <c r="AJ2099" s="83">
        <v>0</v>
      </c>
      <c r="AK2099" s="83">
        <v>0</v>
      </c>
      <c r="AL2099" s="83">
        <v>0</v>
      </c>
      <c r="AM2099" s="83">
        <v>0</v>
      </c>
      <c r="AN2099" s="83">
        <v>46567125.113239199</v>
      </c>
      <c r="AO2099" s="83">
        <v>0</v>
      </c>
      <c r="AP2099" s="83">
        <v>0</v>
      </c>
    </row>
    <row r="2100" spans="1:42" x14ac:dyDescent="0.2">
      <c r="A2100" s="83" t="s">
        <v>475</v>
      </c>
      <c r="B2100" s="83">
        <v>2024</v>
      </c>
      <c r="C2100" s="83" t="s">
        <v>296</v>
      </c>
      <c r="D2100" s="83" t="s">
        <v>297</v>
      </c>
      <c r="E2100" s="83">
        <v>0</v>
      </c>
      <c r="F2100" s="83">
        <v>0</v>
      </c>
      <c r="G2100" s="83">
        <v>0</v>
      </c>
      <c r="H2100" s="83">
        <v>0</v>
      </c>
      <c r="I2100" s="83">
        <v>0</v>
      </c>
      <c r="J2100" s="83">
        <v>0</v>
      </c>
      <c r="K2100" s="83">
        <v>0</v>
      </c>
      <c r="L2100" s="83">
        <v>0</v>
      </c>
      <c r="M2100" s="83">
        <v>2.7709090909090901</v>
      </c>
      <c r="N2100" s="83">
        <v>0</v>
      </c>
      <c r="O2100" s="83">
        <v>0</v>
      </c>
      <c r="P2100" s="83">
        <v>0</v>
      </c>
      <c r="Q2100" s="83">
        <v>0</v>
      </c>
      <c r="R2100" s="83">
        <v>0</v>
      </c>
      <c r="S2100" s="83">
        <v>0</v>
      </c>
      <c r="T2100" s="83">
        <v>11168.451999999999</v>
      </c>
      <c r="U2100" s="83">
        <v>0</v>
      </c>
      <c r="V2100" s="83">
        <v>0</v>
      </c>
      <c r="W2100" s="83">
        <v>0</v>
      </c>
      <c r="X2100" s="83">
        <v>0</v>
      </c>
      <c r="Y2100" s="83">
        <v>0</v>
      </c>
      <c r="Z2100" s="83">
        <v>0</v>
      </c>
      <c r="AA2100" s="83">
        <v>4263.9750635999999</v>
      </c>
      <c r="AB2100" s="83">
        <v>0</v>
      </c>
      <c r="AC2100" s="83">
        <v>0</v>
      </c>
      <c r="AD2100" s="83">
        <v>0</v>
      </c>
      <c r="AE2100" s="83">
        <v>48433263.7915814</v>
      </c>
      <c r="AF2100" s="83">
        <v>0</v>
      </c>
      <c r="AG2100" s="83">
        <v>0</v>
      </c>
      <c r="AH2100" s="83">
        <v>0</v>
      </c>
      <c r="AI2100" s="83">
        <v>0</v>
      </c>
      <c r="AJ2100" s="83">
        <v>0</v>
      </c>
      <c r="AK2100" s="83">
        <v>0</v>
      </c>
      <c r="AL2100" s="83">
        <v>0</v>
      </c>
      <c r="AM2100" s="83">
        <v>0</v>
      </c>
      <c r="AN2100" s="83">
        <v>48437527.766644999</v>
      </c>
      <c r="AO2100" s="83">
        <v>0</v>
      </c>
      <c r="AP2100" s="83">
        <v>0</v>
      </c>
    </row>
    <row r="2101" spans="1:42" x14ac:dyDescent="0.2">
      <c r="A2101" s="83" t="s">
        <v>475</v>
      </c>
      <c r="B2101" s="83">
        <v>2026</v>
      </c>
      <c r="C2101" s="83" t="s">
        <v>296</v>
      </c>
      <c r="D2101" s="83" t="s">
        <v>297</v>
      </c>
      <c r="E2101" s="83">
        <v>0</v>
      </c>
      <c r="F2101" s="83">
        <v>0</v>
      </c>
      <c r="G2101" s="83">
        <v>0</v>
      </c>
      <c r="H2101" s="83">
        <v>0</v>
      </c>
      <c r="I2101" s="83">
        <v>0</v>
      </c>
      <c r="J2101" s="83">
        <v>0</v>
      </c>
      <c r="K2101" s="83">
        <v>0</v>
      </c>
      <c r="L2101" s="83">
        <v>0</v>
      </c>
      <c r="M2101" s="83">
        <v>3.0436363636363502</v>
      </c>
      <c r="N2101" s="83">
        <v>0</v>
      </c>
      <c r="O2101" s="83">
        <v>0</v>
      </c>
      <c r="P2101" s="83">
        <v>0</v>
      </c>
      <c r="Q2101" s="83">
        <v>0</v>
      </c>
      <c r="R2101" s="83">
        <v>0</v>
      </c>
      <c r="S2101" s="83">
        <v>0</v>
      </c>
      <c r="T2101" s="83">
        <v>11168.451999999999</v>
      </c>
      <c r="U2101" s="83">
        <v>0</v>
      </c>
      <c r="V2101" s="83">
        <v>0</v>
      </c>
      <c r="W2101" s="83">
        <v>0</v>
      </c>
      <c r="X2101" s="83">
        <v>0</v>
      </c>
      <c r="Y2101" s="83">
        <v>0</v>
      </c>
      <c r="Z2101" s="83">
        <v>0</v>
      </c>
      <c r="AA2101" s="83">
        <v>4683.6576486000004</v>
      </c>
      <c r="AB2101" s="83">
        <v>0</v>
      </c>
      <c r="AC2101" s="83">
        <v>0</v>
      </c>
      <c r="AD2101" s="83">
        <v>0</v>
      </c>
      <c r="AE2101" s="83">
        <v>48433263.7915814</v>
      </c>
      <c r="AF2101" s="83">
        <v>0</v>
      </c>
      <c r="AG2101" s="83">
        <v>0</v>
      </c>
      <c r="AH2101" s="83">
        <v>0</v>
      </c>
      <c r="AI2101" s="83">
        <v>0</v>
      </c>
      <c r="AJ2101" s="83">
        <v>0</v>
      </c>
      <c r="AK2101" s="83">
        <v>0</v>
      </c>
      <c r="AL2101" s="83">
        <v>0</v>
      </c>
      <c r="AM2101" s="83">
        <v>0</v>
      </c>
      <c r="AN2101" s="83">
        <v>48437947.44923</v>
      </c>
      <c r="AO2101" s="83">
        <v>0</v>
      </c>
      <c r="AP2101" s="83">
        <v>0</v>
      </c>
    </row>
    <row r="2102" spans="1:42" x14ac:dyDescent="0.2">
      <c r="A2102" s="83" t="s">
        <v>475</v>
      </c>
      <c r="B2102" s="83">
        <v>2028</v>
      </c>
      <c r="C2102" s="83" t="s">
        <v>296</v>
      </c>
      <c r="D2102" s="83" t="s">
        <v>297</v>
      </c>
      <c r="E2102" s="83">
        <v>0</v>
      </c>
      <c r="F2102" s="83">
        <v>0</v>
      </c>
      <c r="G2102" s="83">
        <v>0</v>
      </c>
      <c r="H2102" s="83">
        <v>0</v>
      </c>
      <c r="I2102" s="83">
        <v>0</v>
      </c>
      <c r="J2102" s="83">
        <v>0</v>
      </c>
      <c r="K2102" s="83">
        <v>0</v>
      </c>
      <c r="L2102" s="83">
        <v>0</v>
      </c>
      <c r="M2102" s="83">
        <v>3.6636363636363498</v>
      </c>
      <c r="N2102" s="83">
        <v>0</v>
      </c>
      <c r="O2102" s="83">
        <v>0</v>
      </c>
      <c r="P2102" s="83">
        <v>0</v>
      </c>
      <c r="Q2102" s="83">
        <v>0</v>
      </c>
      <c r="R2102" s="83">
        <v>0</v>
      </c>
      <c r="S2102" s="83">
        <v>0</v>
      </c>
      <c r="T2102" s="83">
        <v>11168.451999999999</v>
      </c>
      <c r="U2102" s="83">
        <v>0</v>
      </c>
      <c r="V2102" s="83">
        <v>0</v>
      </c>
      <c r="W2102" s="83">
        <v>0</v>
      </c>
      <c r="X2102" s="83">
        <v>0</v>
      </c>
      <c r="Y2102" s="83">
        <v>0</v>
      </c>
      <c r="Z2102" s="83">
        <v>0</v>
      </c>
      <c r="AA2102" s="83">
        <v>5637.7360584999997</v>
      </c>
      <c r="AB2102" s="83">
        <v>0</v>
      </c>
      <c r="AC2102" s="83">
        <v>0</v>
      </c>
      <c r="AD2102" s="83">
        <v>0</v>
      </c>
      <c r="AE2102" s="83">
        <v>48433263.7915814</v>
      </c>
      <c r="AF2102" s="83">
        <v>0</v>
      </c>
      <c r="AG2102" s="83">
        <v>0</v>
      </c>
      <c r="AH2102" s="83">
        <v>0</v>
      </c>
      <c r="AI2102" s="83">
        <v>0</v>
      </c>
      <c r="AJ2102" s="83">
        <v>0</v>
      </c>
      <c r="AK2102" s="83">
        <v>0</v>
      </c>
      <c r="AL2102" s="83">
        <v>0</v>
      </c>
      <c r="AM2102" s="83">
        <v>0</v>
      </c>
      <c r="AN2102" s="83">
        <v>48438901.527639903</v>
      </c>
      <c r="AO2102" s="83">
        <v>0</v>
      </c>
      <c r="AP2102" s="83">
        <v>0</v>
      </c>
    </row>
    <row r="2103" spans="1:42" x14ac:dyDescent="0.2">
      <c r="A2103" s="83" t="s">
        <v>475</v>
      </c>
      <c r="B2103" s="83">
        <v>2030</v>
      </c>
      <c r="C2103" s="83" t="s">
        <v>296</v>
      </c>
      <c r="D2103" s="83" t="s">
        <v>297</v>
      </c>
      <c r="E2103" s="83">
        <v>0</v>
      </c>
      <c r="F2103" s="83">
        <v>0</v>
      </c>
      <c r="G2103" s="83">
        <v>0</v>
      </c>
      <c r="H2103" s="83">
        <v>0</v>
      </c>
      <c r="I2103" s="83">
        <v>0</v>
      </c>
      <c r="J2103" s="83">
        <v>0</v>
      </c>
      <c r="K2103" s="83">
        <v>0</v>
      </c>
      <c r="L2103" s="83">
        <v>0</v>
      </c>
      <c r="M2103" s="83">
        <v>5.43</v>
      </c>
      <c r="N2103" s="83">
        <v>0</v>
      </c>
      <c r="O2103" s="83">
        <v>0</v>
      </c>
      <c r="P2103" s="83">
        <v>0</v>
      </c>
      <c r="Q2103" s="83">
        <v>0</v>
      </c>
      <c r="R2103" s="83">
        <v>0</v>
      </c>
      <c r="S2103" s="83">
        <v>0</v>
      </c>
      <c r="T2103" s="83">
        <v>11168.451999999999</v>
      </c>
      <c r="U2103" s="83">
        <v>0</v>
      </c>
      <c r="V2103" s="83">
        <v>0</v>
      </c>
      <c r="W2103" s="83">
        <v>0</v>
      </c>
      <c r="X2103" s="83">
        <v>0</v>
      </c>
      <c r="Y2103" s="83">
        <v>0</v>
      </c>
      <c r="Z2103" s="83">
        <v>0</v>
      </c>
      <c r="AA2103" s="83">
        <v>8355.8802673499995</v>
      </c>
      <c r="AB2103" s="83">
        <v>0</v>
      </c>
      <c r="AC2103" s="83">
        <v>0</v>
      </c>
      <c r="AD2103" s="83">
        <v>0</v>
      </c>
      <c r="AE2103" s="83">
        <v>48433263.7915814</v>
      </c>
      <c r="AF2103" s="83">
        <v>0</v>
      </c>
      <c r="AG2103" s="83">
        <v>0</v>
      </c>
      <c r="AH2103" s="83">
        <v>0</v>
      </c>
      <c r="AI2103" s="83">
        <v>0</v>
      </c>
      <c r="AJ2103" s="83">
        <v>0</v>
      </c>
      <c r="AK2103" s="83">
        <v>0</v>
      </c>
      <c r="AL2103" s="83">
        <v>0</v>
      </c>
      <c r="AM2103" s="83">
        <v>0</v>
      </c>
      <c r="AN2103" s="83">
        <v>48441619.671848796</v>
      </c>
      <c r="AO2103" s="83">
        <v>0</v>
      </c>
      <c r="AP2103" s="83">
        <v>0</v>
      </c>
    </row>
    <row r="2104" spans="1:42" x14ac:dyDescent="0.2">
      <c r="A2104" s="83" t="s">
        <v>475</v>
      </c>
      <c r="B2104" s="83">
        <v>2032</v>
      </c>
      <c r="C2104" s="83" t="s">
        <v>296</v>
      </c>
      <c r="D2104" s="83" t="s">
        <v>297</v>
      </c>
      <c r="E2104" s="83">
        <v>0</v>
      </c>
      <c r="F2104" s="83">
        <v>0</v>
      </c>
      <c r="G2104" s="83">
        <v>0</v>
      </c>
      <c r="H2104" s="83">
        <v>0</v>
      </c>
      <c r="I2104" s="83">
        <v>0</v>
      </c>
      <c r="J2104" s="83">
        <v>0</v>
      </c>
      <c r="K2104" s="83">
        <v>0</v>
      </c>
      <c r="L2104" s="83">
        <v>0</v>
      </c>
      <c r="M2104" s="83">
        <v>8.5227272727272698</v>
      </c>
      <c r="N2104" s="83">
        <v>0</v>
      </c>
      <c r="O2104" s="83">
        <v>0</v>
      </c>
      <c r="P2104" s="83">
        <v>0</v>
      </c>
      <c r="Q2104" s="83">
        <v>0</v>
      </c>
      <c r="R2104" s="83">
        <v>0</v>
      </c>
      <c r="S2104" s="83">
        <v>0</v>
      </c>
      <c r="T2104" s="83">
        <v>11168.451999999999</v>
      </c>
      <c r="U2104" s="83">
        <v>0</v>
      </c>
      <c r="V2104" s="83">
        <v>0</v>
      </c>
      <c r="W2104" s="83">
        <v>0</v>
      </c>
      <c r="X2104" s="83">
        <v>0</v>
      </c>
      <c r="Y2104" s="83">
        <v>0</v>
      </c>
      <c r="Z2104" s="83">
        <v>0</v>
      </c>
      <c r="AA2104" s="83">
        <v>13115.080781250001</v>
      </c>
      <c r="AB2104" s="83">
        <v>0</v>
      </c>
      <c r="AC2104" s="83">
        <v>0</v>
      </c>
      <c r="AD2104" s="83">
        <v>0</v>
      </c>
      <c r="AE2104" s="83">
        <v>48433263.7915814</v>
      </c>
      <c r="AF2104" s="83">
        <v>0</v>
      </c>
      <c r="AG2104" s="83">
        <v>0</v>
      </c>
      <c r="AH2104" s="83">
        <v>0</v>
      </c>
      <c r="AI2104" s="83">
        <v>0</v>
      </c>
      <c r="AJ2104" s="83">
        <v>0</v>
      </c>
      <c r="AK2104" s="83">
        <v>0</v>
      </c>
      <c r="AL2104" s="83">
        <v>0</v>
      </c>
      <c r="AM2104" s="83">
        <v>0</v>
      </c>
      <c r="AN2104" s="83">
        <v>48446378.872362703</v>
      </c>
      <c r="AO2104" s="83">
        <v>0</v>
      </c>
      <c r="AP2104" s="83">
        <v>0</v>
      </c>
    </row>
    <row r="2105" spans="1:42" x14ac:dyDescent="0.2">
      <c r="A2105" s="83" t="s">
        <v>475</v>
      </c>
      <c r="B2105" s="83">
        <v>2034</v>
      </c>
      <c r="C2105" s="83" t="s">
        <v>296</v>
      </c>
      <c r="D2105" s="83" t="s">
        <v>297</v>
      </c>
      <c r="E2105" s="83">
        <v>0</v>
      </c>
      <c r="F2105" s="83">
        <v>0</v>
      </c>
      <c r="G2105" s="83">
        <v>0</v>
      </c>
      <c r="H2105" s="83">
        <v>0</v>
      </c>
      <c r="I2105" s="83">
        <v>0</v>
      </c>
      <c r="J2105" s="83">
        <v>0</v>
      </c>
      <c r="K2105" s="83">
        <v>0</v>
      </c>
      <c r="L2105" s="83">
        <v>0</v>
      </c>
      <c r="M2105" s="83">
        <v>12.492727272727301</v>
      </c>
      <c r="N2105" s="83">
        <v>0</v>
      </c>
      <c r="O2105" s="83">
        <v>0</v>
      </c>
      <c r="P2105" s="83">
        <v>0</v>
      </c>
      <c r="Q2105" s="83">
        <v>0</v>
      </c>
      <c r="R2105" s="83">
        <v>0</v>
      </c>
      <c r="S2105" s="83">
        <v>0</v>
      </c>
      <c r="T2105" s="83">
        <v>11168.451999999999</v>
      </c>
      <c r="U2105" s="83">
        <v>0</v>
      </c>
      <c r="V2105" s="83">
        <v>0</v>
      </c>
      <c r="W2105" s="83">
        <v>0</v>
      </c>
      <c r="X2105" s="83">
        <v>0</v>
      </c>
      <c r="Y2105" s="83">
        <v>0</v>
      </c>
      <c r="Z2105" s="83">
        <v>0</v>
      </c>
      <c r="AA2105" s="83">
        <v>19224.2602769</v>
      </c>
      <c r="AB2105" s="83">
        <v>0</v>
      </c>
      <c r="AC2105" s="83">
        <v>0</v>
      </c>
      <c r="AD2105" s="83">
        <v>0</v>
      </c>
      <c r="AE2105" s="83">
        <v>48433263.7915814</v>
      </c>
      <c r="AF2105" s="83">
        <v>0</v>
      </c>
      <c r="AG2105" s="83">
        <v>0</v>
      </c>
      <c r="AH2105" s="83">
        <v>0</v>
      </c>
      <c r="AI2105" s="83">
        <v>0</v>
      </c>
      <c r="AJ2105" s="83">
        <v>0</v>
      </c>
      <c r="AK2105" s="83">
        <v>0</v>
      </c>
      <c r="AL2105" s="83">
        <v>0</v>
      </c>
      <c r="AM2105" s="83">
        <v>0</v>
      </c>
      <c r="AN2105" s="83">
        <v>48452488.051858298</v>
      </c>
      <c r="AO2105" s="83">
        <v>0</v>
      </c>
      <c r="AP2105" s="83">
        <v>0</v>
      </c>
    </row>
    <row r="2106" spans="1:42" x14ac:dyDescent="0.2">
      <c r="A2106" s="83" t="s">
        <v>475</v>
      </c>
      <c r="B2106" s="83">
        <v>2036</v>
      </c>
      <c r="C2106" s="83" t="s">
        <v>296</v>
      </c>
      <c r="D2106" s="83" t="s">
        <v>297</v>
      </c>
      <c r="E2106" s="83">
        <v>0</v>
      </c>
      <c r="F2106" s="83">
        <v>0</v>
      </c>
      <c r="G2106" s="83">
        <v>0</v>
      </c>
      <c r="H2106" s="83">
        <v>0</v>
      </c>
      <c r="I2106" s="83">
        <v>0</v>
      </c>
      <c r="J2106" s="83">
        <v>0</v>
      </c>
      <c r="K2106" s="83">
        <v>0</v>
      </c>
      <c r="L2106" s="83">
        <v>0</v>
      </c>
      <c r="M2106" s="83">
        <v>15.920909090908999</v>
      </c>
      <c r="N2106" s="83">
        <v>0</v>
      </c>
      <c r="O2106" s="83">
        <v>0</v>
      </c>
      <c r="P2106" s="83">
        <v>0</v>
      </c>
      <c r="Q2106" s="83">
        <v>0</v>
      </c>
      <c r="R2106" s="83">
        <v>0</v>
      </c>
      <c r="S2106" s="83">
        <v>0</v>
      </c>
      <c r="T2106" s="83">
        <v>11168.451999999999</v>
      </c>
      <c r="U2106" s="83">
        <v>0</v>
      </c>
      <c r="V2106" s="83">
        <v>0</v>
      </c>
      <c r="W2106" s="83">
        <v>0</v>
      </c>
      <c r="X2106" s="83">
        <v>0</v>
      </c>
      <c r="Y2106" s="83">
        <v>0</v>
      </c>
      <c r="Z2106" s="83">
        <v>0</v>
      </c>
      <c r="AA2106" s="83">
        <v>24499.670370349999</v>
      </c>
      <c r="AB2106" s="83">
        <v>0</v>
      </c>
      <c r="AC2106" s="83">
        <v>0</v>
      </c>
      <c r="AD2106" s="83">
        <v>0</v>
      </c>
      <c r="AE2106" s="83">
        <v>48433263.7915814</v>
      </c>
      <c r="AF2106" s="83">
        <v>0</v>
      </c>
      <c r="AG2106" s="83">
        <v>0</v>
      </c>
      <c r="AH2106" s="83">
        <v>0</v>
      </c>
      <c r="AI2106" s="83">
        <v>0</v>
      </c>
      <c r="AJ2106" s="83">
        <v>0</v>
      </c>
      <c r="AK2106" s="83">
        <v>0</v>
      </c>
      <c r="AL2106" s="83">
        <v>0</v>
      </c>
      <c r="AM2106" s="83">
        <v>0</v>
      </c>
      <c r="AN2106" s="83">
        <v>48457763.4619518</v>
      </c>
      <c r="AO2106" s="83">
        <v>0</v>
      </c>
      <c r="AP2106" s="83">
        <v>0</v>
      </c>
    </row>
    <row r="2107" spans="1:42" x14ac:dyDescent="0.2">
      <c r="A2107" s="83" t="s">
        <v>475</v>
      </c>
      <c r="B2107" s="83">
        <v>2038</v>
      </c>
      <c r="C2107" s="83" t="s">
        <v>296</v>
      </c>
      <c r="D2107" s="83" t="s">
        <v>297</v>
      </c>
      <c r="E2107" s="83">
        <v>0</v>
      </c>
      <c r="F2107" s="83">
        <v>0</v>
      </c>
      <c r="G2107" s="83">
        <v>0</v>
      </c>
      <c r="H2107" s="83">
        <v>0</v>
      </c>
      <c r="I2107" s="83">
        <v>0</v>
      </c>
      <c r="J2107" s="83">
        <v>0</v>
      </c>
      <c r="K2107" s="83">
        <v>0</v>
      </c>
      <c r="L2107" s="83">
        <v>0</v>
      </c>
      <c r="M2107" s="83">
        <v>18.0781818181818</v>
      </c>
      <c r="N2107" s="83">
        <v>0</v>
      </c>
      <c r="O2107" s="83">
        <v>0</v>
      </c>
      <c r="P2107" s="83">
        <v>0</v>
      </c>
      <c r="Q2107" s="83">
        <v>0</v>
      </c>
      <c r="R2107" s="83">
        <v>0</v>
      </c>
      <c r="S2107" s="83">
        <v>0</v>
      </c>
      <c r="T2107" s="83">
        <v>11168.451999999999</v>
      </c>
      <c r="U2107" s="83">
        <v>0</v>
      </c>
      <c r="V2107" s="83">
        <v>0</v>
      </c>
      <c r="W2107" s="83">
        <v>0</v>
      </c>
      <c r="X2107" s="83">
        <v>0</v>
      </c>
      <c r="Y2107" s="83">
        <v>0</v>
      </c>
      <c r="Z2107" s="83">
        <v>0</v>
      </c>
      <c r="AA2107" s="83">
        <v>27819.3596177</v>
      </c>
      <c r="AB2107" s="83">
        <v>0</v>
      </c>
      <c r="AC2107" s="83">
        <v>0</v>
      </c>
      <c r="AD2107" s="83">
        <v>0</v>
      </c>
      <c r="AE2107" s="83">
        <v>48433263.7915814</v>
      </c>
      <c r="AF2107" s="83">
        <v>0</v>
      </c>
      <c r="AG2107" s="83">
        <v>0</v>
      </c>
      <c r="AH2107" s="83">
        <v>0</v>
      </c>
      <c r="AI2107" s="83">
        <v>0</v>
      </c>
      <c r="AJ2107" s="83">
        <v>0</v>
      </c>
      <c r="AK2107" s="83">
        <v>0</v>
      </c>
      <c r="AL2107" s="83">
        <v>0</v>
      </c>
      <c r="AM2107" s="83">
        <v>0</v>
      </c>
      <c r="AN2107" s="83">
        <v>48461083.151199102</v>
      </c>
      <c r="AO2107" s="83">
        <v>0</v>
      </c>
      <c r="AP2107" s="83">
        <v>0</v>
      </c>
    </row>
    <row r="2108" spans="1:42" x14ac:dyDescent="0.2">
      <c r="A2108" s="83" t="s">
        <v>475</v>
      </c>
      <c r="B2108" s="83">
        <v>2040</v>
      </c>
      <c r="C2108" s="83" t="s">
        <v>296</v>
      </c>
      <c r="D2108" s="83" t="s">
        <v>297</v>
      </c>
      <c r="E2108" s="83">
        <v>0</v>
      </c>
      <c r="F2108" s="83">
        <v>0</v>
      </c>
      <c r="G2108" s="83">
        <v>0</v>
      </c>
      <c r="H2108" s="83">
        <v>0</v>
      </c>
      <c r="I2108" s="83">
        <v>0</v>
      </c>
      <c r="J2108" s="83">
        <v>0</v>
      </c>
      <c r="K2108" s="83">
        <v>0</v>
      </c>
      <c r="L2108" s="83">
        <v>0</v>
      </c>
      <c r="M2108" s="83">
        <v>20.391818181818198</v>
      </c>
      <c r="N2108" s="83">
        <v>0</v>
      </c>
      <c r="O2108" s="83">
        <v>0</v>
      </c>
      <c r="P2108" s="83">
        <v>0</v>
      </c>
      <c r="Q2108" s="83">
        <v>0</v>
      </c>
      <c r="R2108" s="83">
        <v>0</v>
      </c>
      <c r="S2108" s="83">
        <v>0</v>
      </c>
      <c r="T2108" s="83">
        <v>11168.451999999999</v>
      </c>
      <c r="U2108" s="83">
        <v>0</v>
      </c>
      <c r="V2108" s="83">
        <v>0</v>
      </c>
      <c r="W2108" s="83">
        <v>0</v>
      </c>
      <c r="X2108" s="83">
        <v>0</v>
      </c>
      <c r="Y2108" s="83">
        <v>0</v>
      </c>
      <c r="Z2108" s="83">
        <v>0</v>
      </c>
      <c r="AA2108" s="83">
        <v>31379.66688045</v>
      </c>
      <c r="AB2108" s="83">
        <v>0</v>
      </c>
      <c r="AC2108" s="83">
        <v>0</v>
      </c>
      <c r="AD2108" s="83">
        <v>0</v>
      </c>
      <c r="AE2108" s="83">
        <v>48433263.7915814</v>
      </c>
      <c r="AF2108" s="83">
        <v>0</v>
      </c>
      <c r="AG2108" s="83">
        <v>0</v>
      </c>
      <c r="AH2108" s="83">
        <v>0</v>
      </c>
      <c r="AI2108" s="83">
        <v>0</v>
      </c>
      <c r="AJ2108" s="83">
        <v>0</v>
      </c>
      <c r="AK2108" s="83">
        <v>0</v>
      </c>
      <c r="AL2108" s="83">
        <v>0</v>
      </c>
      <c r="AM2108" s="83">
        <v>0</v>
      </c>
      <c r="AN2108" s="83">
        <v>48464643.458461903</v>
      </c>
      <c r="AO2108" s="83">
        <v>0</v>
      </c>
      <c r="AP2108" s="83">
        <v>0</v>
      </c>
    </row>
    <row r="2109" spans="1:42" x14ac:dyDescent="0.2">
      <c r="A2109" s="83" t="s">
        <v>475</v>
      </c>
      <c r="B2109" s="83">
        <v>2042</v>
      </c>
      <c r="C2109" s="83" t="s">
        <v>296</v>
      </c>
      <c r="D2109" s="83" t="s">
        <v>297</v>
      </c>
      <c r="E2109" s="83">
        <v>0</v>
      </c>
      <c r="F2109" s="83">
        <v>0</v>
      </c>
      <c r="G2109" s="83">
        <v>0</v>
      </c>
      <c r="H2109" s="83">
        <v>0</v>
      </c>
      <c r="I2109" s="83">
        <v>0</v>
      </c>
      <c r="J2109" s="83">
        <v>0</v>
      </c>
      <c r="K2109" s="83">
        <v>0</v>
      </c>
      <c r="L2109" s="83">
        <v>0</v>
      </c>
      <c r="M2109" s="83">
        <v>22.159090909090899</v>
      </c>
      <c r="N2109" s="83">
        <v>0</v>
      </c>
      <c r="O2109" s="83">
        <v>0</v>
      </c>
      <c r="P2109" s="83">
        <v>0</v>
      </c>
      <c r="Q2109" s="83">
        <v>0</v>
      </c>
      <c r="R2109" s="83">
        <v>0</v>
      </c>
      <c r="S2109" s="83">
        <v>0</v>
      </c>
      <c r="T2109" s="83">
        <v>11168.451999999999</v>
      </c>
      <c r="U2109" s="83">
        <v>0</v>
      </c>
      <c r="V2109" s="83">
        <v>0</v>
      </c>
      <c r="W2109" s="83">
        <v>0</v>
      </c>
      <c r="X2109" s="83">
        <v>0</v>
      </c>
      <c r="Y2109" s="83">
        <v>0</v>
      </c>
      <c r="Z2109" s="83">
        <v>0</v>
      </c>
      <c r="AA2109" s="83">
        <v>34099.210031249997</v>
      </c>
      <c r="AB2109" s="83">
        <v>0</v>
      </c>
      <c r="AC2109" s="83">
        <v>0</v>
      </c>
      <c r="AD2109" s="83">
        <v>0</v>
      </c>
      <c r="AE2109" s="83">
        <v>48433263.7915814</v>
      </c>
      <c r="AF2109" s="83">
        <v>0</v>
      </c>
      <c r="AG2109" s="83">
        <v>0</v>
      </c>
      <c r="AH2109" s="83">
        <v>0</v>
      </c>
      <c r="AI2109" s="83">
        <v>0</v>
      </c>
      <c r="AJ2109" s="83">
        <v>0</v>
      </c>
      <c r="AK2109" s="83">
        <v>0</v>
      </c>
      <c r="AL2109" s="83">
        <v>0</v>
      </c>
      <c r="AM2109" s="83">
        <v>0</v>
      </c>
      <c r="AN2109" s="83">
        <v>48467363.001612701</v>
      </c>
      <c r="AO2109" s="83">
        <v>0</v>
      </c>
      <c r="AP2109" s="83">
        <v>0</v>
      </c>
    </row>
    <row r="2110" spans="1:42" x14ac:dyDescent="0.2">
      <c r="A2110" s="83" t="s">
        <v>475</v>
      </c>
      <c r="B2110" s="83">
        <v>2044</v>
      </c>
      <c r="C2110" s="83" t="s">
        <v>296</v>
      </c>
      <c r="D2110" s="83" t="s">
        <v>297</v>
      </c>
      <c r="E2110" s="83">
        <v>0</v>
      </c>
      <c r="F2110" s="83">
        <v>0</v>
      </c>
      <c r="G2110" s="83">
        <v>0</v>
      </c>
      <c r="H2110" s="83">
        <v>0</v>
      </c>
      <c r="I2110" s="83">
        <v>0</v>
      </c>
      <c r="J2110" s="83">
        <v>0</v>
      </c>
      <c r="K2110" s="83">
        <v>0</v>
      </c>
      <c r="L2110" s="83">
        <v>0</v>
      </c>
      <c r="M2110" s="83">
        <v>23.961818181818199</v>
      </c>
      <c r="N2110" s="83">
        <v>0</v>
      </c>
      <c r="O2110" s="83">
        <v>0</v>
      </c>
      <c r="P2110" s="83">
        <v>0</v>
      </c>
      <c r="Q2110" s="83">
        <v>0</v>
      </c>
      <c r="R2110" s="83">
        <v>0</v>
      </c>
      <c r="S2110" s="83">
        <v>0</v>
      </c>
      <c r="T2110" s="83">
        <v>11168.451999999999</v>
      </c>
      <c r="U2110" s="83">
        <v>0</v>
      </c>
      <c r="V2110" s="83">
        <v>0</v>
      </c>
      <c r="W2110" s="83">
        <v>0</v>
      </c>
      <c r="X2110" s="83">
        <v>0</v>
      </c>
      <c r="Y2110" s="83">
        <v>0</v>
      </c>
      <c r="Z2110" s="83">
        <v>0</v>
      </c>
      <c r="AA2110" s="83">
        <v>36873.3119181</v>
      </c>
      <c r="AB2110" s="83">
        <v>0</v>
      </c>
      <c r="AC2110" s="83">
        <v>0</v>
      </c>
      <c r="AD2110" s="83">
        <v>0</v>
      </c>
      <c r="AE2110" s="83">
        <v>48433263.7915814</v>
      </c>
      <c r="AF2110" s="83">
        <v>0</v>
      </c>
      <c r="AG2110" s="83">
        <v>0</v>
      </c>
      <c r="AH2110" s="83">
        <v>0</v>
      </c>
      <c r="AI2110" s="83">
        <v>0</v>
      </c>
      <c r="AJ2110" s="83">
        <v>0</v>
      </c>
      <c r="AK2110" s="83">
        <v>0</v>
      </c>
      <c r="AL2110" s="83">
        <v>0</v>
      </c>
      <c r="AM2110" s="83">
        <v>0</v>
      </c>
      <c r="AN2110" s="83">
        <v>48470137.103499502</v>
      </c>
      <c r="AO2110" s="83">
        <v>0</v>
      </c>
      <c r="AP2110" s="83">
        <v>0</v>
      </c>
    </row>
    <row r="2111" spans="1:42" x14ac:dyDescent="0.2">
      <c r="A2111" s="83" t="s">
        <v>475</v>
      </c>
      <c r="B2111" s="83">
        <v>2046</v>
      </c>
      <c r="C2111" s="83" t="s">
        <v>296</v>
      </c>
      <c r="D2111" s="83" t="s">
        <v>297</v>
      </c>
      <c r="E2111" s="83">
        <v>0</v>
      </c>
      <c r="F2111" s="83">
        <v>0</v>
      </c>
      <c r="G2111" s="83">
        <v>0</v>
      </c>
      <c r="H2111" s="83">
        <v>0</v>
      </c>
      <c r="I2111" s="83">
        <v>0</v>
      </c>
      <c r="J2111" s="83">
        <v>0</v>
      </c>
      <c r="K2111" s="83">
        <v>0</v>
      </c>
      <c r="L2111" s="83">
        <v>0</v>
      </c>
      <c r="M2111" s="83">
        <v>24.579090909090901</v>
      </c>
      <c r="N2111" s="83">
        <v>0</v>
      </c>
      <c r="O2111" s="83">
        <v>0</v>
      </c>
      <c r="P2111" s="83">
        <v>0</v>
      </c>
      <c r="Q2111" s="83">
        <v>0</v>
      </c>
      <c r="R2111" s="83">
        <v>0</v>
      </c>
      <c r="S2111" s="83">
        <v>0</v>
      </c>
      <c r="T2111" s="83">
        <v>11168.451999999999</v>
      </c>
      <c r="U2111" s="83">
        <v>0</v>
      </c>
      <c r="V2111" s="83">
        <v>0</v>
      </c>
      <c r="W2111" s="83">
        <v>0</v>
      </c>
      <c r="X2111" s="83">
        <v>0</v>
      </c>
      <c r="Y2111" s="83">
        <v>0</v>
      </c>
      <c r="Z2111" s="83">
        <v>0</v>
      </c>
      <c r="AA2111" s="83">
        <v>37823.193502150003</v>
      </c>
      <c r="AB2111" s="83">
        <v>0</v>
      </c>
      <c r="AC2111" s="83">
        <v>0</v>
      </c>
      <c r="AD2111" s="83">
        <v>0</v>
      </c>
      <c r="AE2111" s="83">
        <v>48433263.7915814</v>
      </c>
      <c r="AF2111" s="83">
        <v>0</v>
      </c>
      <c r="AG2111" s="83">
        <v>0</v>
      </c>
      <c r="AH2111" s="83">
        <v>0</v>
      </c>
      <c r="AI2111" s="83">
        <v>0</v>
      </c>
      <c r="AJ2111" s="83">
        <v>0</v>
      </c>
      <c r="AK2111" s="83">
        <v>0</v>
      </c>
      <c r="AL2111" s="83">
        <v>0</v>
      </c>
      <c r="AM2111" s="83">
        <v>0</v>
      </c>
      <c r="AN2111" s="83">
        <v>48471086.985083602</v>
      </c>
      <c r="AO2111" s="83">
        <v>0</v>
      </c>
      <c r="AP2111" s="83">
        <v>0</v>
      </c>
    </row>
    <row r="2112" spans="1:42" x14ac:dyDescent="0.2">
      <c r="A2112" s="83" t="s">
        <v>475</v>
      </c>
      <c r="B2112" s="83">
        <v>2048</v>
      </c>
      <c r="C2112" s="83" t="s">
        <v>296</v>
      </c>
      <c r="D2112" s="83" t="s">
        <v>297</v>
      </c>
      <c r="E2112" s="83">
        <v>0</v>
      </c>
      <c r="F2112" s="83">
        <v>0</v>
      </c>
      <c r="G2112" s="83">
        <v>0</v>
      </c>
      <c r="H2112" s="83">
        <v>0</v>
      </c>
      <c r="I2112" s="83">
        <v>0</v>
      </c>
      <c r="J2112" s="83">
        <v>0</v>
      </c>
      <c r="K2112" s="83">
        <v>0</v>
      </c>
      <c r="L2112" s="83">
        <v>0</v>
      </c>
      <c r="M2112" s="83">
        <v>27.4918181818182</v>
      </c>
      <c r="N2112" s="83">
        <v>0</v>
      </c>
      <c r="O2112" s="83">
        <v>0</v>
      </c>
      <c r="P2112" s="83">
        <v>0</v>
      </c>
      <c r="Q2112" s="83">
        <v>0</v>
      </c>
      <c r="R2112" s="83">
        <v>0</v>
      </c>
      <c r="S2112" s="83">
        <v>0</v>
      </c>
      <c r="T2112" s="83">
        <v>11168.451999999999</v>
      </c>
      <c r="U2112" s="83">
        <v>0</v>
      </c>
      <c r="V2112" s="83">
        <v>0</v>
      </c>
      <c r="W2112" s="83">
        <v>0</v>
      </c>
      <c r="X2112" s="83">
        <v>0</v>
      </c>
      <c r="Y2112" s="83">
        <v>0</v>
      </c>
      <c r="Z2112" s="83">
        <v>0</v>
      </c>
      <c r="AA2112" s="83">
        <v>42305.403509950003</v>
      </c>
      <c r="AB2112" s="83">
        <v>0</v>
      </c>
      <c r="AC2112" s="83">
        <v>0</v>
      </c>
      <c r="AD2112" s="83">
        <v>0</v>
      </c>
      <c r="AE2112" s="83">
        <v>48433263.7915814</v>
      </c>
      <c r="AF2112" s="83">
        <v>0</v>
      </c>
      <c r="AG2112" s="83">
        <v>0</v>
      </c>
      <c r="AH2112" s="83">
        <v>0</v>
      </c>
      <c r="AI2112" s="83">
        <v>0</v>
      </c>
      <c r="AJ2112" s="83">
        <v>0</v>
      </c>
      <c r="AK2112" s="83">
        <v>0</v>
      </c>
      <c r="AL2112" s="83">
        <v>0</v>
      </c>
      <c r="AM2112" s="83">
        <v>0</v>
      </c>
      <c r="AN2112" s="83">
        <v>48475569.195091397</v>
      </c>
      <c r="AO2112" s="83">
        <v>0</v>
      </c>
      <c r="AP2112" s="83">
        <v>0</v>
      </c>
    </row>
    <row r="2113" spans="1:42" x14ac:dyDescent="0.2">
      <c r="A2113" s="83" t="s">
        <v>475</v>
      </c>
      <c r="B2113" s="83">
        <v>2050</v>
      </c>
      <c r="C2113" s="83" t="s">
        <v>296</v>
      </c>
      <c r="D2113" s="83" t="s">
        <v>297</v>
      </c>
      <c r="E2113" s="83">
        <v>0</v>
      </c>
      <c r="F2113" s="83">
        <v>0</v>
      </c>
      <c r="G2113" s="83">
        <v>0</v>
      </c>
      <c r="H2113" s="83">
        <v>0</v>
      </c>
      <c r="I2113" s="83">
        <v>0</v>
      </c>
      <c r="J2113" s="83">
        <v>0</v>
      </c>
      <c r="K2113" s="83">
        <v>0</v>
      </c>
      <c r="L2113" s="83">
        <v>0</v>
      </c>
      <c r="M2113" s="83">
        <v>29.46</v>
      </c>
      <c r="N2113" s="83">
        <v>0</v>
      </c>
      <c r="O2113" s="83">
        <v>0</v>
      </c>
      <c r="P2113" s="83">
        <v>0</v>
      </c>
      <c r="Q2113" s="83">
        <v>0</v>
      </c>
      <c r="R2113" s="83">
        <v>0</v>
      </c>
      <c r="S2113" s="83">
        <v>0</v>
      </c>
      <c r="T2113" s="83">
        <v>11168.451999999999</v>
      </c>
      <c r="U2113" s="83">
        <v>0</v>
      </c>
      <c r="V2113" s="83">
        <v>0</v>
      </c>
      <c r="W2113" s="83">
        <v>0</v>
      </c>
      <c r="X2113" s="83">
        <v>0</v>
      </c>
      <c r="Y2113" s="83">
        <v>0</v>
      </c>
      <c r="Z2113" s="83">
        <v>0</v>
      </c>
      <c r="AA2113" s="83">
        <v>45334.112831699997</v>
      </c>
      <c r="AB2113" s="83">
        <v>0</v>
      </c>
      <c r="AC2113" s="83">
        <v>0</v>
      </c>
      <c r="AD2113" s="83">
        <v>0</v>
      </c>
      <c r="AE2113" s="83">
        <v>48433263.7915814</v>
      </c>
      <c r="AF2113" s="83">
        <v>0</v>
      </c>
      <c r="AG2113" s="83">
        <v>0</v>
      </c>
      <c r="AH2113" s="83">
        <v>0</v>
      </c>
      <c r="AI2113" s="83">
        <v>0</v>
      </c>
      <c r="AJ2113" s="83">
        <v>0</v>
      </c>
      <c r="AK2113" s="83">
        <v>0</v>
      </c>
      <c r="AL2113" s="83">
        <v>0</v>
      </c>
      <c r="AM2113" s="83">
        <v>0</v>
      </c>
      <c r="AN2113" s="83">
        <v>48478597.904413097</v>
      </c>
      <c r="AO2113" s="83">
        <v>0</v>
      </c>
      <c r="AP2113" s="83">
        <v>0</v>
      </c>
    </row>
    <row r="2114" spans="1:42" x14ac:dyDescent="0.2">
      <c r="A2114" s="83" t="s">
        <v>476</v>
      </c>
      <c r="B2114" s="83">
        <v>2020</v>
      </c>
      <c r="C2114" s="83" t="s">
        <v>360</v>
      </c>
      <c r="D2114" s="83" t="s">
        <v>297</v>
      </c>
      <c r="E2114" s="83">
        <v>0</v>
      </c>
      <c r="F2114" s="83">
        <v>0</v>
      </c>
      <c r="G2114" s="83">
        <v>0</v>
      </c>
      <c r="H2114" s="83">
        <v>0</v>
      </c>
      <c r="I2114" s="83">
        <v>0</v>
      </c>
      <c r="J2114" s="83">
        <v>817.7</v>
      </c>
      <c r="K2114" s="83">
        <v>0</v>
      </c>
      <c r="L2114" s="83">
        <v>0</v>
      </c>
      <c r="M2114" s="83">
        <v>0.19909090909090801</v>
      </c>
      <c r="N2114" s="83">
        <v>0</v>
      </c>
      <c r="O2114" s="83">
        <v>0</v>
      </c>
      <c r="P2114" s="83">
        <v>0</v>
      </c>
      <c r="Q2114" s="83">
        <v>0</v>
      </c>
      <c r="R2114" s="83">
        <v>0</v>
      </c>
      <c r="S2114" s="83">
        <v>0</v>
      </c>
      <c r="T2114" s="83">
        <v>0</v>
      </c>
      <c r="U2114" s="83">
        <v>0</v>
      </c>
      <c r="V2114" s="83">
        <v>0</v>
      </c>
      <c r="W2114" s="83">
        <v>0</v>
      </c>
      <c r="X2114" s="83">
        <v>0</v>
      </c>
      <c r="Y2114" s="83">
        <v>0</v>
      </c>
      <c r="Z2114" s="83">
        <v>0</v>
      </c>
      <c r="AA2114" s="83">
        <v>346.80657353999999</v>
      </c>
      <c r="AB2114" s="83">
        <v>0</v>
      </c>
      <c r="AC2114" s="83">
        <v>0</v>
      </c>
      <c r="AD2114" s="83">
        <v>0</v>
      </c>
      <c r="AE2114" s="83">
        <v>0</v>
      </c>
      <c r="AF2114" s="83">
        <v>0</v>
      </c>
      <c r="AG2114" s="83">
        <v>0</v>
      </c>
      <c r="AH2114" s="83">
        <v>0</v>
      </c>
      <c r="AI2114" s="83">
        <v>0</v>
      </c>
      <c r="AJ2114" s="83">
        <v>0</v>
      </c>
      <c r="AK2114" s="83">
        <v>2967624.2821414401</v>
      </c>
      <c r="AL2114" s="83">
        <v>0</v>
      </c>
      <c r="AM2114" s="83">
        <v>0</v>
      </c>
      <c r="AN2114" s="83">
        <v>2967971.0887149801</v>
      </c>
      <c r="AO2114" s="83">
        <v>0</v>
      </c>
      <c r="AP2114" s="83">
        <v>0</v>
      </c>
    </row>
    <row r="2115" spans="1:42" x14ac:dyDescent="0.2">
      <c r="A2115" s="83" t="s">
        <v>476</v>
      </c>
      <c r="B2115" s="83">
        <v>2022</v>
      </c>
      <c r="C2115" s="83" t="s">
        <v>360</v>
      </c>
      <c r="D2115" s="83" t="s">
        <v>297</v>
      </c>
      <c r="E2115" s="83">
        <v>0</v>
      </c>
      <c r="F2115" s="83">
        <v>0</v>
      </c>
      <c r="G2115" s="83">
        <v>0</v>
      </c>
      <c r="H2115" s="83">
        <v>0</v>
      </c>
      <c r="I2115" s="83">
        <v>0</v>
      </c>
      <c r="J2115" s="83">
        <v>817.7</v>
      </c>
      <c r="K2115" s="83">
        <v>0</v>
      </c>
      <c r="L2115" s="83">
        <v>0</v>
      </c>
      <c r="M2115" s="83">
        <v>0.45818181818181702</v>
      </c>
      <c r="N2115" s="83">
        <v>0</v>
      </c>
      <c r="O2115" s="83">
        <v>0</v>
      </c>
      <c r="P2115" s="83">
        <v>0</v>
      </c>
      <c r="Q2115" s="83">
        <v>0</v>
      </c>
      <c r="R2115" s="83">
        <v>0</v>
      </c>
      <c r="S2115" s="83">
        <v>0</v>
      </c>
      <c r="T2115" s="83">
        <v>0</v>
      </c>
      <c r="U2115" s="83">
        <v>0</v>
      </c>
      <c r="V2115" s="83">
        <v>0</v>
      </c>
      <c r="W2115" s="83">
        <v>0</v>
      </c>
      <c r="X2115" s="83">
        <v>0</v>
      </c>
      <c r="Y2115" s="83">
        <v>0</v>
      </c>
      <c r="Z2115" s="83">
        <v>0</v>
      </c>
      <c r="AA2115" s="83">
        <v>798.13019664000001</v>
      </c>
      <c r="AB2115" s="83">
        <v>0</v>
      </c>
      <c r="AC2115" s="83">
        <v>0</v>
      </c>
      <c r="AD2115" s="83">
        <v>0</v>
      </c>
      <c r="AE2115" s="83">
        <v>0</v>
      </c>
      <c r="AF2115" s="83">
        <v>0</v>
      </c>
      <c r="AG2115" s="83">
        <v>0</v>
      </c>
      <c r="AH2115" s="83">
        <v>0</v>
      </c>
      <c r="AI2115" s="83">
        <v>0</v>
      </c>
      <c r="AJ2115" s="83">
        <v>0</v>
      </c>
      <c r="AK2115" s="83">
        <v>2951703.9488891</v>
      </c>
      <c r="AL2115" s="83">
        <v>0</v>
      </c>
      <c r="AM2115" s="83">
        <v>0</v>
      </c>
      <c r="AN2115" s="83">
        <v>2952502.0790857398</v>
      </c>
      <c r="AO2115" s="83">
        <v>0</v>
      </c>
      <c r="AP2115" s="83">
        <v>0</v>
      </c>
    </row>
    <row r="2116" spans="1:42" x14ac:dyDescent="0.2">
      <c r="A2116" s="83" t="s">
        <v>476</v>
      </c>
      <c r="B2116" s="83">
        <v>2024</v>
      </c>
      <c r="C2116" s="83" t="s">
        <v>360</v>
      </c>
      <c r="D2116" s="83" t="s">
        <v>297</v>
      </c>
      <c r="E2116" s="83">
        <v>0</v>
      </c>
      <c r="F2116" s="83">
        <v>0</v>
      </c>
      <c r="G2116" s="83">
        <v>0</v>
      </c>
      <c r="H2116" s="83">
        <v>0</v>
      </c>
      <c r="I2116" s="83">
        <v>0</v>
      </c>
      <c r="J2116" s="83">
        <v>817.7</v>
      </c>
      <c r="K2116" s="83">
        <v>0</v>
      </c>
      <c r="L2116" s="83">
        <v>0</v>
      </c>
      <c r="M2116" s="83">
        <v>0.98181818181818203</v>
      </c>
      <c r="N2116" s="83">
        <v>0</v>
      </c>
      <c r="O2116" s="83">
        <v>0</v>
      </c>
      <c r="P2116" s="83">
        <v>0</v>
      </c>
      <c r="Q2116" s="83">
        <v>0</v>
      </c>
      <c r="R2116" s="83">
        <v>0</v>
      </c>
      <c r="S2116" s="83">
        <v>0</v>
      </c>
      <c r="T2116" s="83">
        <v>0</v>
      </c>
      <c r="U2116" s="83">
        <v>0</v>
      </c>
      <c r="V2116" s="83">
        <v>0</v>
      </c>
      <c r="W2116" s="83">
        <v>0</v>
      </c>
      <c r="X2116" s="83">
        <v>0</v>
      </c>
      <c r="Y2116" s="83">
        <v>0</v>
      </c>
      <c r="Z2116" s="83">
        <v>0</v>
      </c>
      <c r="AA2116" s="83">
        <v>1710.2789928</v>
      </c>
      <c r="AB2116" s="83">
        <v>0</v>
      </c>
      <c r="AC2116" s="83">
        <v>0</v>
      </c>
      <c r="AD2116" s="83">
        <v>0</v>
      </c>
      <c r="AE2116" s="83">
        <v>0</v>
      </c>
      <c r="AF2116" s="83">
        <v>0</v>
      </c>
      <c r="AG2116" s="83">
        <v>0</v>
      </c>
      <c r="AH2116" s="83">
        <v>0</v>
      </c>
      <c r="AI2116" s="83">
        <v>0</v>
      </c>
      <c r="AJ2116" s="83">
        <v>0</v>
      </c>
      <c r="AK2116" s="83">
        <v>2935819.1887194701</v>
      </c>
      <c r="AL2116" s="83">
        <v>0</v>
      </c>
      <c r="AM2116" s="83">
        <v>0</v>
      </c>
      <c r="AN2116" s="83">
        <v>2937529.4677122701</v>
      </c>
      <c r="AO2116" s="83">
        <v>0</v>
      </c>
      <c r="AP2116" s="83">
        <v>0</v>
      </c>
    </row>
    <row r="2117" spans="1:42" x14ac:dyDescent="0.2">
      <c r="A2117" s="83" t="s">
        <v>476</v>
      </c>
      <c r="B2117" s="83">
        <v>2026</v>
      </c>
      <c r="C2117" s="83" t="s">
        <v>360</v>
      </c>
      <c r="D2117" s="83" t="s">
        <v>297</v>
      </c>
      <c r="E2117" s="83">
        <v>0</v>
      </c>
      <c r="F2117" s="83">
        <v>0</v>
      </c>
      <c r="G2117" s="83">
        <v>0</v>
      </c>
      <c r="H2117" s="83">
        <v>0</v>
      </c>
      <c r="I2117" s="83">
        <v>0</v>
      </c>
      <c r="J2117" s="83">
        <v>817.7</v>
      </c>
      <c r="K2117" s="83">
        <v>0</v>
      </c>
      <c r="L2117" s="83">
        <v>0</v>
      </c>
      <c r="M2117" s="83">
        <v>1.9709090909090901</v>
      </c>
      <c r="N2117" s="83">
        <v>0</v>
      </c>
      <c r="O2117" s="83">
        <v>0</v>
      </c>
      <c r="P2117" s="83">
        <v>0</v>
      </c>
      <c r="Q2117" s="83">
        <v>0</v>
      </c>
      <c r="R2117" s="83">
        <v>0</v>
      </c>
      <c r="S2117" s="83">
        <v>0</v>
      </c>
      <c r="T2117" s="83">
        <v>0</v>
      </c>
      <c r="U2117" s="83">
        <v>0</v>
      </c>
      <c r="V2117" s="83">
        <v>0</v>
      </c>
      <c r="W2117" s="83">
        <v>0</v>
      </c>
      <c r="X2117" s="83">
        <v>0</v>
      </c>
      <c r="Y2117" s="83">
        <v>0</v>
      </c>
      <c r="Z2117" s="83">
        <v>0</v>
      </c>
      <c r="AA2117" s="83">
        <v>3433.2267188800001</v>
      </c>
      <c r="AB2117" s="83">
        <v>0</v>
      </c>
      <c r="AC2117" s="83">
        <v>0</v>
      </c>
      <c r="AD2117" s="83">
        <v>0</v>
      </c>
      <c r="AE2117" s="83">
        <v>0</v>
      </c>
      <c r="AF2117" s="83">
        <v>0</v>
      </c>
      <c r="AG2117" s="83">
        <v>0</v>
      </c>
      <c r="AH2117" s="83">
        <v>0</v>
      </c>
      <c r="AI2117" s="83">
        <v>0</v>
      </c>
      <c r="AJ2117" s="83">
        <v>0</v>
      </c>
      <c r="AK2117" s="83">
        <v>2919919.5485498402</v>
      </c>
      <c r="AL2117" s="83">
        <v>0</v>
      </c>
      <c r="AM2117" s="83">
        <v>0</v>
      </c>
      <c r="AN2117" s="83">
        <v>2923352.77526872</v>
      </c>
      <c r="AO2117" s="83">
        <v>0</v>
      </c>
      <c r="AP2117" s="83">
        <v>0</v>
      </c>
    </row>
    <row r="2118" spans="1:42" x14ac:dyDescent="0.2">
      <c r="A2118" s="83" t="s">
        <v>476</v>
      </c>
      <c r="B2118" s="83">
        <v>2028</v>
      </c>
      <c r="C2118" s="83" t="s">
        <v>360</v>
      </c>
      <c r="D2118" s="83" t="s">
        <v>297</v>
      </c>
      <c r="E2118" s="83">
        <v>0</v>
      </c>
      <c r="F2118" s="83">
        <v>0</v>
      </c>
      <c r="G2118" s="83">
        <v>0</v>
      </c>
      <c r="H2118" s="83">
        <v>0</v>
      </c>
      <c r="I2118" s="83">
        <v>0</v>
      </c>
      <c r="J2118" s="83">
        <v>817.7</v>
      </c>
      <c r="K2118" s="83">
        <v>0</v>
      </c>
      <c r="L2118" s="83">
        <v>0</v>
      </c>
      <c r="M2118" s="83">
        <v>3.6336363636363598</v>
      </c>
      <c r="N2118" s="83">
        <v>0</v>
      </c>
      <c r="O2118" s="83">
        <v>0</v>
      </c>
      <c r="P2118" s="83">
        <v>0</v>
      </c>
      <c r="Q2118" s="83">
        <v>0</v>
      </c>
      <c r="R2118" s="83">
        <v>0</v>
      </c>
      <c r="S2118" s="83">
        <v>0</v>
      </c>
      <c r="T2118" s="83">
        <v>0</v>
      </c>
      <c r="U2118" s="83">
        <v>0</v>
      </c>
      <c r="V2118" s="83">
        <v>0</v>
      </c>
      <c r="W2118" s="83">
        <v>0</v>
      </c>
      <c r="X2118" s="83">
        <v>0</v>
      </c>
      <c r="Y2118" s="83">
        <v>0</v>
      </c>
      <c r="Z2118" s="83">
        <v>0</v>
      </c>
      <c r="AA2118" s="83">
        <v>6329.6158650199995</v>
      </c>
      <c r="AB2118" s="83">
        <v>0</v>
      </c>
      <c r="AC2118" s="83">
        <v>0</v>
      </c>
      <c r="AD2118" s="83">
        <v>0</v>
      </c>
      <c r="AE2118" s="83">
        <v>0</v>
      </c>
      <c r="AF2118" s="83">
        <v>0</v>
      </c>
      <c r="AG2118" s="83">
        <v>0</v>
      </c>
      <c r="AH2118" s="83">
        <v>0</v>
      </c>
      <c r="AI2118" s="83">
        <v>0</v>
      </c>
      <c r="AJ2118" s="83">
        <v>0</v>
      </c>
      <c r="AK2118" s="83">
        <v>2904301.5189437699</v>
      </c>
      <c r="AL2118" s="83">
        <v>0</v>
      </c>
      <c r="AM2118" s="83">
        <v>0</v>
      </c>
      <c r="AN2118" s="83">
        <v>2910631.1348087899</v>
      </c>
      <c r="AO2118" s="83">
        <v>0</v>
      </c>
      <c r="AP2118" s="83">
        <v>0</v>
      </c>
    </row>
    <row r="2119" spans="1:42" x14ac:dyDescent="0.2">
      <c r="A2119" s="83" t="s">
        <v>476</v>
      </c>
      <c r="B2119" s="83">
        <v>2030</v>
      </c>
      <c r="C2119" s="83" t="s">
        <v>360</v>
      </c>
      <c r="D2119" s="83" t="s">
        <v>297</v>
      </c>
      <c r="E2119" s="83">
        <v>0</v>
      </c>
      <c r="F2119" s="83">
        <v>0</v>
      </c>
      <c r="G2119" s="83">
        <v>0</v>
      </c>
      <c r="H2119" s="83">
        <v>0</v>
      </c>
      <c r="I2119" s="83">
        <v>0</v>
      </c>
      <c r="J2119" s="83">
        <v>817.7</v>
      </c>
      <c r="K2119" s="83">
        <v>0</v>
      </c>
      <c r="L2119" s="83">
        <v>0</v>
      </c>
      <c r="M2119" s="83">
        <v>6.2263636363636401</v>
      </c>
      <c r="N2119" s="83">
        <v>0</v>
      </c>
      <c r="O2119" s="83">
        <v>0</v>
      </c>
      <c r="P2119" s="83">
        <v>0</v>
      </c>
      <c r="Q2119" s="83">
        <v>0</v>
      </c>
      <c r="R2119" s="83">
        <v>0</v>
      </c>
      <c r="S2119" s="83">
        <v>0</v>
      </c>
      <c r="T2119" s="83">
        <v>0</v>
      </c>
      <c r="U2119" s="83">
        <v>0</v>
      </c>
      <c r="V2119" s="83">
        <v>0</v>
      </c>
      <c r="W2119" s="83">
        <v>0</v>
      </c>
      <c r="X2119" s="83">
        <v>0</v>
      </c>
      <c r="Y2119" s="83">
        <v>0</v>
      </c>
      <c r="Z2119" s="83">
        <v>0</v>
      </c>
      <c r="AA2119" s="83">
        <v>10846.01927934</v>
      </c>
      <c r="AB2119" s="83">
        <v>0</v>
      </c>
      <c r="AC2119" s="83">
        <v>0</v>
      </c>
      <c r="AD2119" s="83">
        <v>0</v>
      </c>
      <c r="AE2119" s="83">
        <v>0</v>
      </c>
      <c r="AF2119" s="83">
        <v>0</v>
      </c>
      <c r="AG2119" s="83">
        <v>0</v>
      </c>
      <c r="AH2119" s="83">
        <v>0</v>
      </c>
      <c r="AI2119" s="83">
        <v>0</v>
      </c>
      <c r="AJ2119" s="83">
        <v>0</v>
      </c>
      <c r="AK2119" s="83">
        <v>2879405.7071104101</v>
      </c>
      <c r="AL2119" s="83">
        <v>0</v>
      </c>
      <c r="AM2119" s="83">
        <v>0</v>
      </c>
      <c r="AN2119" s="83">
        <v>2890251.7263897499</v>
      </c>
      <c r="AO2119" s="83">
        <v>0</v>
      </c>
      <c r="AP2119" s="83">
        <v>0</v>
      </c>
    </row>
    <row r="2120" spans="1:42" x14ac:dyDescent="0.2">
      <c r="A2120" s="83" t="s">
        <v>476</v>
      </c>
      <c r="B2120" s="83">
        <v>2032</v>
      </c>
      <c r="C2120" s="83" t="s">
        <v>360</v>
      </c>
      <c r="D2120" s="83" t="s">
        <v>297</v>
      </c>
      <c r="E2120" s="83">
        <v>0</v>
      </c>
      <c r="F2120" s="83">
        <v>0</v>
      </c>
      <c r="G2120" s="83">
        <v>0</v>
      </c>
      <c r="H2120" s="83">
        <v>0</v>
      </c>
      <c r="I2120" s="83">
        <v>0</v>
      </c>
      <c r="J2120" s="83">
        <v>817.7</v>
      </c>
      <c r="K2120" s="83">
        <v>0</v>
      </c>
      <c r="L2120" s="83">
        <v>0</v>
      </c>
      <c r="M2120" s="83">
        <v>7.35636363636364</v>
      </c>
      <c r="N2120" s="83">
        <v>0</v>
      </c>
      <c r="O2120" s="83">
        <v>0</v>
      </c>
      <c r="P2120" s="83">
        <v>0</v>
      </c>
      <c r="Q2120" s="83">
        <v>0</v>
      </c>
      <c r="R2120" s="83">
        <v>0</v>
      </c>
      <c r="S2120" s="83">
        <v>0</v>
      </c>
      <c r="T2120" s="83">
        <v>0</v>
      </c>
      <c r="U2120" s="83">
        <v>0</v>
      </c>
      <c r="V2120" s="83">
        <v>0</v>
      </c>
      <c r="W2120" s="83">
        <v>0</v>
      </c>
      <c r="X2120" s="83">
        <v>0</v>
      </c>
      <c r="Y2120" s="83">
        <v>0</v>
      </c>
      <c r="Z2120" s="83">
        <v>0</v>
      </c>
      <c r="AA2120" s="83">
        <v>12814.423712719999</v>
      </c>
      <c r="AB2120" s="83">
        <v>0</v>
      </c>
      <c r="AC2120" s="83">
        <v>0</v>
      </c>
      <c r="AD2120" s="83">
        <v>0</v>
      </c>
      <c r="AE2120" s="83">
        <v>0</v>
      </c>
      <c r="AF2120" s="83">
        <v>0</v>
      </c>
      <c r="AG2120" s="83">
        <v>0</v>
      </c>
      <c r="AH2120" s="83">
        <v>0</v>
      </c>
      <c r="AI2120" s="83">
        <v>0</v>
      </c>
      <c r="AJ2120" s="83">
        <v>0</v>
      </c>
      <c r="AK2120" s="83">
        <v>2865069.8699829602</v>
      </c>
      <c r="AL2120" s="83">
        <v>0</v>
      </c>
      <c r="AM2120" s="83">
        <v>0</v>
      </c>
      <c r="AN2120" s="83">
        <v>2877884.2936956799</v>
      </c>
      <c r="AO2120" s="83">
        <v>0</v>
      </c>
      <c r="AP2120" s="83">
        <v>0</v>
      </c>
    </row>
    <row r="2121" spans="1:42" x14ac:dyDescent="0.2">
      <c r="A2121" s="83" t="s">
        <v>476</v>
      </c>
      <c r="B2121" s="83">
        <v>2034</v>
      </c>
      <c r="C2121" s="83" t="s">
        <v>360</v>
      </c>
      <c r="D2121" s="83" t="s">
        <v>297</v>
      </c>
      <c r="E2121" s="83">
        <v>0</v>
      </c>
      <c r="F2121" s="83">
        <v>0</v>
      </c>
      <c r="G2121" s="83">
        <v>0</v>
      </c>
      <c r="H2121" s="83">
        <v>0</v>
      </c>
      <c r="I2121" s="83">
        <v>0</v>
      </c>
      <c r="J2121" s="83">
        <v>817.7</v>
      </c>
      <c r="K2121" s="83">
        <v>0</v>
      </c>
      <c r="L2121" s="83">
        <v>0</v>
      </c>
      <c r="M2121" s="83">
        <v>8.5309090909090894</v>
      </c>
      <c r="N2121" s="83">
        <v>0</v>
      </c>
      <c r="O2121" s="83">
        <v>0</v>
      </c>
      <c r="P2121" s="83">
        <v>0</v>
      </c>
      <c r="Q2121" s="83">
        <v>0</v>
      </c>
      <c r="R2121" s="83">
        <v>0</v>
      </c>
      <c r="S2121" s="83">
        <v>0</v>
      </c>
      <c r="T2121" s="83">
        <v>0</v>
      </c>
      <c r="U2121" s="83">
        <v>0</v>
      </c>
      <c r="V2121" s="83">
        <v>0</v>
      </c>
      <c r="W2121" s="83">
        <v>0</v>
      </c>
      <c r="X2121" s="83">
        <v>0</v>
      </c>
      <c r="Y2121" s="83">
        <v>0</v>
      </c>
      <c r="Z2121" s="83">
        <v>0</v>
      </c>
      <c r="AA2121" s="83">
        <v>14860.424137440001</v>
      </c>
      <c r="AB2121" s="83">
        <v>0</v>
      </c>
      <c r="AC2121" s="83">
        <v>0</v>
      </c>
      <c r="AD2121" s="83">
        <v>0</v>
      </c>
      <c r="AE2121" s="83">
        <v>0</v>
      </c>
      <c r="AF2121" s="83">
        <v>0</v>
      </c>
      <c r="AG2121" s="83">
        <v>0</v>
      </c>
      <c r="AH2121" s="83">
        <v>0</v>
      </c>
      <c r="AI2121" s="83">
        <v>0</v>
      </c>
      <c r="AJ2121" s="83">
        <v>0</v>
      </c>
      <c r="AK2121" s="83">
        <v>2851102.2562909699</v>
      </c>
      <c r="AL2121" s="83">
        <v>0</v>
      </c>
      <c r="AM2121" s="83">
        <v>0</v>
      </c>
      <c r="AN2121" s="83">
        <v>2865962.6804284099</v>
      </c>
      <c r="AO2121" s="83">
        <v>0</v>
      </c>
      <c r="AP2121" s="83">
        <v>0</v>
      </c>
    </row>
    <row r="2122" spans="1:42" x14ac:dyDescent="0.2">
      <c r="A2122" s="83" t="s">
        <v>476</v>
      </c>
      <c r="B2122" s="83">
        <v>2036</v>
      </c>
      <c r="C2122" s="83" t="s">
        <v>360</v>
      </c>
      <c r="D2122" s="83" t="s">
        <v>297</v>
      </c>
      <c r="E2122" s="83">
        <v>0</v>
      </c>
      <c r="F2122" s="83">
        <v>0</v>
      </c>
      <c r="G2122" s="83">
        <v>0</v>
      </c>
      <c r="H2122" s="83">
        <v>0</v>
      </c>
      <c r="I2122" s="83">
        <v>0</v>
      </c>
      <c r="J2122" s="83">
        <v>817.7</v>
      </c>
      <c r="K2122" s="83">
        <v>0</v>
      </c>
      <c r="L2122" s="83">
        <v>0</v>
      </c>
      <c r="M2122" s="83">
        <v>9.6627272727272704</v>
      </c>
      <c r="N2122" s="83">
        <v>0</v>
      </c>
      <c r="O2122" s="83">
        <v>0</v>
      </c>
      <c r="P2122" s="83">
        <v>0</v>
      </c>
      <c r="Q2122" s="83">
        <v>0</v>
      </c>
      <c r="R2122" s="83">
        <v>0</v>
      </c>
      <c r="S2122" s="83">
        <v>0</v>
      </c>
      <c r="T2122" s="83">
        <v>0</v>
      </c>
      <c r="U2122" s="83">
        <v>0</v>
      </c>
      <c r="V2122" s="83">
        <v>0</v>
      </c>
      <c r="W2122" s="83">
        <v>0</v>
      </c>
      <c r="X2122" s="83">
        <v>0</v>
      </c>
      <c r="Y2122" s="83">
        <v>0</v>
      </c>
      <c r="Z2122" s="83">
        <v>0</v>
      </c>
      <c r="AA2122" s="83">
        <v>16831.99575414</v>
      </c>
      <c r="AB2122" s="83">
        <v>0</v>
      </c>
      <c r="AC2122" s="83">
        <v>0</v>
      </c>
      <c r="AD2122" s="83">
        <v>0</v>
      </c>
      <c r="AE2122" s="83">
        <v>0</v>
      </c>
      <c r="AF2122" s="83">
        <v>0</v>
      </c>
      <c r="AG2122" s="83">
        <v>0</v>
      </c>
      <c r="AH2122" s="83">
        <v>0</v>
      </c>
      <c r="AI2122" s="83">
        <v>0</v>
      </c>
      <c r="AJ2122" s="83">
        <v>0</v>
      </c>
      <c r="AK2122" s="83">
        <v>2836686.5271631698</v>
      </c>
      <c r="AL2122" s="83">
        <v>0</v>
      </c>
      <c r="AM2122" s="83">
        <v>0</v>
      </c>
      <c r="AN2122" s="83">
        <v>2853518.5229173098</v>
      </c>
      <c r="AO2122" s="83">
        <v>0</v>
      </c>
      <c r="AP2122" s="83">
        <v>0</v>
      </c>
    </row>
    <row r="2123" spans="1:42" x14ac:dyDescent="0.2">
      <c r="A2123" s="83" t="s">
        <v>476</v>
      </c>
      <c r="B2123" s="83">
        <v>2038</v>
      </c>
      <c r="C2123" s="83" t="s">
        <v>360</v>
      </c>
      <c r="D2123" s="83" t="s">
        <v>297</v>
      </c>
      <c r="E2123" s="83">
        <v>0</v>
      </c>
      <c r="F2123" s="83">
        <v>0</v>
      </c>
      <c r="G2123" s="83">
        <v>0</v>
      </c>
      <c r="H2123" s="83">
        <v>0</v>
      </c>
      <c r="I2123" s="83">
        <v>0</v>
      </c>
      <c r="J2123" s="83">
        <v>817.7</v>
      </c>
      <c r="K2123" s="83">
        <v>0</v>
      </c>
      <c r="L2123" s="83">
        <v>0</v>
      </c>
      <c r="M2123" s="83">
        <v>10.669090909090899</v>
      </c>
      <c r="N2123" s="83">
        <v>0</v>
      </c>
      <c r="O2123" s="83">
        <v>0</v>
      </c>
      <c r="P2123" s="83">
        <v>0</v>
      </c>
      <c r="Q2123" s="83">
        <v>0</v>
      </c>
      <c r="R2123" s="83">
        <v>0</v>
      </c>
      <c r="S2123" s="83">
        <v>0</v>
      </c>
      <c r="T2123" s="83">
        <v>0</v>
      </c>
      <c r="U2123" s="83">
        <v>0</v>
      </c>
      <c r="V2123" s="83">
        <v>0</v>
      </c>
      <c r="W2123" s="83">
        <v>0</v>
      </c>
      <c r="X2123" s="83">
        <v>0</v>
      </c>
      <c r="Y2123" s="83">
        <v>0</v>
      </c>
      <c r="Z2123" s="83">
        <v>0</v>
      </c>
      <c r="AA2123" s="83">
        <v>18585.031721759999</v>
      </c>
      <c r="AB2123" s="83">
        <v>0</v>
      </c>
      <c r="AC2123" s="83">
        <v>0</v>
      </c>
      <c r="AD2123" s="83">
        <v>0</v>
      </c>
      <c r="AE2123" s="83">
        <v>0</v>
      </c>
      <c r="AF2123" s="83">
        <v>0</v>
      </c>
      <c r="AG2123" s="83">
        <v>0</v>
      </c>
      <c r="AH2123" s="83">
        <v>0</v>
      </c>
      <c r="AI2123" s="83">
        <v>0</v>
      </c>
      <c r="AJ2123" s="83">
        <v>0</v>
      </c>
      <c r="AK2123" s="83">
        <v>2821154.94147299</v>
      </c>
      <c r="AL2123" s="83">
        <v>0</v>
      </c>
      <c r="AM2123" s="83">
        <v>0</v>
      </c>
      <c r="AN2123" s="83">
        <v>2839739.97319475</v>
      </c>
      <c r="AO2123" s="83">
        <v>0</v>
      </c>
      <c r="AP2123" s="83">
        <v>0</v>
      </c>
    </row>
    <row r="2124" spans="1:42" x14ac:dyDescent="0.2">
      <c r="A2124" s="83" t="s">
        <v>476</v>
      </c>
      <c r="B2124" s="83">
        <v>2040</v>
      </c>
      <c r="C2124" s="83" t="s">
        <v>360</v>
      </c>
      <c r="D2124" s="83" t="s">
        <v>297</v>
      </c>
      <c r="E2124" s="83">
        <v>0</v>
      </c>
      <c r="F2124" s="83">
        <v>0</v>
      </c>
      <c r="G2124" s="83">
        <v>0</v>
      </c>
      <c r="H2124" s="83">
        <v>0</v>
      </c>
      <c r="I2124" s="83">
        <v>0</v>
      </c>
      <c r="J2124" s="83">
        <v>817.7</v>
      </c>
      <c r="K2124" s="83">
        <v>0</v>
      </c>
      <c r="L2124" s="83">
        <v>0</v>
      </c>
      <c r="M2124" s="83">
        <v>11.481818181818101</v>
      </c>
      <c r="N2124" s="83">
        <v>0</v>
      </c>
      <c r="O2124" s="83">
        <v>0</v>
      </c>
      <c r="P2124" s="83">
        <v>0</v>
      </c>
      <c r="Q2124" s="83">
        <v>0</v>
      </c>
      <c r="R2124" s="83">
        <v>0</v>
      </c>
      <c r="S2124" s="83">
        <v>0</v>
      </c>
      <c r="T2124" s="83">
        <v>0</v>
      </c>
      <c r="U2124" s="83">
        <v>0</v>
      </c>
      <c r="V2124" s="83">
        <v>0</v>
      </c>
      <c r="W2124" s="83">
        <v>0</v>
      </c>
      <c r="X2124" s="83">
        <v>0</v>
      </c>
      <c r="Y2124" s="83">
        <v>0</v>
      </c>
      <c r="Z2124" s="83">
        <v>0</v>
      </c>
      <c r="AA2124" s="83">
        <v>20000.762665800001</v>
      </c>
      <c r="AB2124" s="83">
        <v>0</v>
      </c>
      <c r="AC2124" s="83">
        <v>0</v>
      </c>
      <c r="AD2124" s="83">
        <v>0</v>
      </c>
      <c r="AE2124" s="83">
        <v>0</v>
      </c>
      <c r="AF2124" s="83">
        <v>0</v>
      </c>
      <c r="AG2124" s="83">
        <v>0</v>
      </c>
      <c r="AH2124" s="83">
        <v>0</v>
      </c>
      <c r="AI2124" s="83">
        <v>0</v>
      </c>
      <c r="AJ2124" s="83">
        <v>0</v>
      </c>
      <c r="AK2124" s="83">
        <v>2788120.6184942699</v>
      </c>
      <c r="AL2124" s="83">
        <v>0</v>
      </c>
      <c r="AM2124" s="83">
        <v>0</v>
      </c>
      <c r="AN2124" s="83">
        <v>2808121.3811600702</v>
      </c>
      <c r="AO2124" s="83">
        <v>0</v>
      </c>
      <c r="AP2124" s="83">
        <v>0</v>
      </c>
    </row>
    <row r="2125" spans="1:42" x14ac:dyDescent="0.2">
      <c r="A2125" s="83" t="s">
        <v>476</v>
      </c>
      <c r="B2125" s="83">
        <v>2042</v>
      </c>
      <c r="C2125" s="83" t="s">
        <v>360</v>
      </c>
      <c r="D2125" s="83" t="s">
        <v>297</v>
      </c>
      <c r="E2125" s="83">
        <v>0</v>
      </c>
      <c r="F2125" s="83">
        <v>0</v>
      </c>
      <c r="G2125" s="83">
        <v>0</v>
      </c>
      <c r="H2125" s="83">
        <v>0</v>
      </c>
      <c r="I2125" s="83">
        <v>0</v>
      </c>
      <c r="J2125" s="83">
        <v>697.7</v>
      </c>
      <c r="K2125" s="83">
        <v>0</v>
      </c>
      <c r="L2125" s="83">
        <v>0</v>
      </c>
      <c r="M2125" s="83">
        <v>12.1209090909091</v>
      </c>
      <c r="N2125" s="83">
        <v>0</v>
      </c>
      <c r="O2125" s="83">
        <v>0</v>
      </c>
      <c r="P2125" s="83">
        <v>0</v>
      </c>
      <c r="Q2125" s="83">
        <v>0</v>
      </c>
      <c r="R2125" s="83">
        <v>0</v>
      </c>
      <c r="S2125" s="83">
        <v>0</v>
      </c>
      <c r="T2125" s="83">
        <v>0</v>
      </c>
      <c r="U2125" s="83">
        <v>0</v>
      </c>
      <c r="V2125" s="83">
        <v>0</v>
      </c>
      <c r="W2125" s="83">
        <v>0</v>
      </c>
      <c r="X2125" s="83">
        <v>0</v>
      </c>
      <c r="Y2125" s="83">
        <v>0</v>
      </c>
      <c r="Z2125" s="83">
        <v>0</v>
      </c>
      <c r="AA2125" s="83">
        <v>21114.027602779999</v>
      </c>
      <c r="AB2125" s="83">
        <v>0</v>
      </c>
      <c r="AC2125" s="83">
        <v>0</v>
      </c>
      <c r="AD2125" s="83">
        <v>0</v>
      </c>
      <c r="AE2125" s="83">
        <v>0</v>
      </c>
      <c r="AF2125" s="83">
        <v>0</v>
      </c>
      <c r="AG2125" s="83">
        <v>0</v>
      </c>
      <c r="AH2125" s="83">
        <v>0</v>
      </c>
      <c r="AI2125" s="83">
        <v>0</v>
      </c>
      <c r="AJ2125" s="83">
        <v>0</v>
      </c>
      <c r="AK2125" s="83">
        <v>2441908.0628560702</v>
      </c>
      <c r="AL2125" s="83">
        <v>0</v>
      </c>
      <c r="AM2125" s="83">
        <v>0</v>
      </c>
      <c r="AN2125" s="83">
        <v>2463022.0904588499</v>
      </c>
      <c r="AO2125" s="83">
        <v>0</v>
      </c>
      <c r="AP2125" s="83">
        <v>0</v>
      </c>
    </row>
    <row r="2126" spans="1:42" x14ac:dyDescent="0.2">
      <c r="A2126" s="83" t="s">
        <v>476</v>
      </c>
      <c r="B2126" s="83">
        <v>2044</v>
      </c>
      <c r="C2126" s="83" t="s">
        <v>360</v>
      </c>
      <c r="D2126" s="83" t="s">
        <v>297</v>
      </c>
      <c r="E2126" s="83">
        <v>0</v>
      </c>
      <c r="F2126" s="83">
        <v>0</v>
      </c>
      <c r="G2126" s="83">
        <v>0</v>
      </c>
      <c r="H2126" s="83">
        <v>0</v>
      </c>
      <c r="I2126" s="83">
        <v>0</v>
      </c>
      <c r="J2126" s="83">
        <v>697.7</v>
      </c>
      <c r="K2126" s="83">
        <v>0</v>
      </c>
      <c r="L2126" s="83">
        <v>0</v>
      </c>
      <c r="M2126" s="83">
        <v>13.391818181818101</v>
      </c>
      <c r="N2126" s="83">
        <v>0</v>
      </c>
      <c r="O2126" s="83">
        <v>0</v>
      </c>
      <c r="P2126" s="83">
        <v>0</v>
      </c>
      <c r="Q2126" s="83">
        <v>0</v>
      </c>
      <c r="R2126" s="83">
        <v>0</v>
      </c>
      <c r="S2126" s="83">
        <v>0</v>
      </c>
      <c r="T2126" s="83">
        <v>0</v>
      </c>
      <c r="U2126" s="83">
        <v>0</v>
      </c>
      <c r="V2126" s="83">
        <v>0</v>
      </c>
      <c r="W2126" s="83">
        <v>0</v>
      </c>
      <c r="X2126" s="83">
        <v>0</v>
      </c>
      <c r="Y2126" s="83">
        <v>0</v>
      </c>
      <c r="Z2126" s="83">
        <v>0</v>
      </c>
      <c r="AA2126" s="83">
        <v>23327.88874346</v>
      </c>
      <c r="AB2126" s="83">
        <v>0</v>
      </c>
      <c r="AC2126" s="83">
        <v>0</v>
      </c>
      <c r="AD2126" s="83">
        <v>0</v>
      </c>
      <c r="AE2126" s="83">
        <v>0</v>
      </c>
      <c r="AF2126" s="83">
        <v>0</v>
      </c>
      <c r="AG2126" s="83">
        <v>0</v>
      </c>
      <c r="AH2126" s="83">
        <v>0</v>
      </c>
      <c r="AI2126" s="83">
        <v>0</v>
      </c>
      <c r="AJ2126" s="83">
        <v>0</v>
      </c>
      <c r="AK2126" s="83">
        <v>2432393.0466785398</v>
      </c>
      <c r="AL2126" s="83">
        <v>0</v>
      </c>
      <c r="AM2126" s="83">
        <v>0</v>
      </c>
      <c r="AN2126" s="83">
        <v>2455720.935422</v>
      </c>
      <c r="AO2126" s="83">
        <v>0</v>
      </c>
      <c r="AP2126" s="83">
        <v>0</v>
      </c>
    </row>
    <row r="2127" spans="1:42" x14ac:dyDescent="0.2">
      <c r="A2127" s="83" t="s">
        <v>476</v>
      </c>
      <c r="B2127" s="83">
        <v>2046</v>
      </c>
      <c r="C2127" s="83" t="s">
        <v>360</v>
      </c>
      <c r="D2127" s="83" t="s">
        <v>297</v>
      </c>
      <c r="E2127" s="83">
        <v>0</v>
      </c>
      <c r="F2127" s="83">
        <v>0</v>
      </c>
      <c r="G2127" s="83">
        <v>0</v>
      </c>
      <c r="H2127" s="83">
        <v>0</v>
      </c>
      <c r="I2127" s="83">
        <v>0</v>
      </c>
      <c r="J2127" s="83">
        <v>0</v>
      </c>
      <c r="K2127" s="83">
        <v>0</v>
      </c>
      <c r="L2127" s="83">
        <v>0</v>
      </c>
      <c r="M2127" s="83">
        <v>14.929090909090901</v>
      </c>
      <c r="N2127" s="83">
        <v>0</v>
      </c>
      <c r="O2127" s="83">
        <v>0</v>
      </c>
      <c r="P2127" s="83">
        <v>0</v>
      </c>
      <c r="Q2127" s="83">
        <v>0</v>
      </c>
      <c r="R2127" s="83">
        <v>0</v>
      </c>
      <c r="S2127" s="83">
        <v>0</v>
      </c>
      <c r="T2127" s="83">
        <v>0</v>
      </c>
      <c r="U2127" s="83">
        <v>0</v>
      </c>
      <c r="V2127" s="83">
        <v>0</v>
      </c>
      <c r="W2127" s="83">
        <v>0</v>
      </c>
      <c r="X2127" s="83">
        <v>0</v>
      </c>
      <c r="Y2127" s="83">
        <v>0</v>
      </c>
      <c r="Z2127" s="83">
        <v>0</v>
      </c>
      <c r="AA2127" s="83">
        <v>26005.742240520001</v>
      </c>
      <c r="AB2127" s="83">
        <v>0</v>
      </c>
      <c r="AC2127" s="83">
        <v>0</v>
      </c>
      <c r="AD2127" s="83">
        <v>0</v>
      </c>
      <c r="AE2127" s="83">
        <v>0</v>
      </c>
      <c r="AF2127" s="83">
        <v>0</v>
      </c>
      <c r="AG2127" s="83">
        <v>0</v>
      </c>
      <c r="AH2127" s="83">
        <v>0</v>
      </c>
      <c r="AI2127" s="83">
        <v>0</v>
      </c>
      <c r="AJ2127" s="83">
        <v>0</v>
      </c>
      <c r="AK2127" s="83">
        <v>0</v>
      </c>
      <c r="AL2127" s="83">
        <v>0</v>
      </c>
      <c r="AM2127" s="83">
        <v>0</v>
      </c>
      <c r="AN2127" s="83">
        <v>26005.742240520001</v>
      </c>
      <c r="AO2127" s="83">
        <v>0</v>
      </c>
      <c r="AP2127" s="83">
        <v>0</v>
      </c>
    </row>
    <row r="2128" spans="1:42" x14ac:dyDescent="0.2">
      <c r="A2128" s="83" t="s">
        <v>476</v>
      </c>
      <c r="B2128" s="83">
        <v>2048</v>
      </c>
      <c r="C2128" s="83" t="s">
        <v>360</v>
      </c>
      <c r="D2128" s="83" t="s">
        <v>297</v>
      </c>
      <c r="E2128" s="83">
        <v>0</v>
      </c>
      <c r="F2128" s="83">
        <v>0</v>
      </c>
      <c r="G2128" s="83">
        <v>0</v>
      </c>
      <c r="H2128" s="83">
        <v>0</v>
      </c>
      <c r="I2128" s="83">
        <v>0</v>
      </c>
      <c r="J2128" s="83">
        <v>0</v>
      </c>
      <c r="K2128" s="83">
        <v>0</v>
      </c>
      <c r="L2128" s="83">
        <v>0</v>
      </c>
      <c r="M2128" s="83">
        <v>15.9836363636364</v>
      </c>
      <c r="N2128" s="83">
        <v>0</v>
      </c>
      <c r="O2128" s="83">
        <v>0</v>
      </c>
      <c r="P2128" s="83">
        <v>0</v>
      </c>
      <c r="Q2128" s="83">
        <v>0</v>
      </c>
      <c r="R2128" s="83">
        <v>0</v>
      </c>
      <c r="S2128" s="83">
        <v>0</v>
      </c>
      <c r="T2128" s="83">
        <v>0</v>
      </c>
      <c r="U2128" s="83">
        <v>0</v>
      </c>
      <c r="V2128" s="83">
        <v>0</v>
      </c>
      <c r="W2128" s="83">
        <v>0</v>
      </c>
      <c r="X2128" s="83">
        <v>0</v>
      </c>
      <c r="Y2128" s="83">
        <v>0</v>
      </c>
      <c r="Z2128" s="83">
        <v>0</v>
      </c>
      <c r="AA2128" s="83">
        <v>27842.70856612</v>
      </c>
      <c r="AB2128" s="83">
        <v>0</v>
      </c>
      <c r="AC2128" s="83">
        <v>0</v>
      </c>
      <c r="AD2128" s="83">
        <v>0</v>
      </c>
      <c r="AE2128" s="83">
        <v>0</v>
      </c>
      <c r="AF2128" s="83">
        <v>0</v>
      </c>
      <c r="AG2128" s="83">
        <v>0</v>
      </c>
      <c r="AH2128" s="83">
        <v>0</v>
      </c>
      <c r="AI2128" s="83">
        <v>0</v>
      </c>
      <c r="AJ2128" s="83">
        <v>0</v>
      </c>
      <c r="AK2128" s="83">
        <v>0</v>
      </c>
      <c r="AL2128" s="83">
        <v>0</v>
      </c>
      <c r="AM2128" s="83">
        <v>0</v>
      </c>
      <c r="AN2128" s="83">
        <v>27842.70856612</v>
      </c>
      <c r="AO2128" s="83">
        <v>0</v>
      </c>
      <c r="AP2128" s="83">
        <v>0</v>
      </c>
    </row>
    <row r="2129" spans="1:42" x14ac:dyDescent="0.2">
      <c r="A2129" s="83" t="s">
        <v>476</v>
      </c>
      <c r="B2129" s="83">
        <v>2050</v>
      </c>
      <c r="C2129" s="83" t="s">
        <v>360</v>
      </c>
      <c r="D2129" s="83" t="s">
        <v>297</v>
      </c>
      <c r="E2129" s="83">
        <v>0</v>
      </c>
      <c r="F2129" s="83">
        <v>0</v>
      </c>
      <c r="G2129" s="83">
        <v>0</v>
      </c>
      <c r="H2129" s="83">
        <v>0</v>
      </c>
      <c r="I2129" s="83">
        <v>0</v>
      </c>
      <c r="J2129" s="83">
        <v>0</v>
      </c>
      <c r="K2129" s="83">
        <v>0</v>
      </c>
      <c r="L2129" s="83">
        <v>0</v>
      </c>
      <c r="M2129" s="83">
        <v>17.112727272727302</v>
      </c>
      <c r="N2129" s="83">
        <v>0</v>
      </c>
      <c r="O2129" s="83">
        <v>0</v>
      </c>
      <c r="P2129" s="83">
        <v>0</v>
      </c>
      <c r="Q2129" s="83">
        <v>0</v>
      </c>
      <c r="R2129" s="83">
        <v>0</v>
      </c>
      <c r="S2129" s="83">
        <v>0</v>
      </c>
      <c r="T2129" s="83">
        <v>0</v>
      </c>
      <c r="U2129" s="83">
        <v>0</v>
      </c>
      <c r="V2129" s="83">
        <v>0</v>
      </c>
      <c r="W2129" s="83">
        <v>0</v>
      </c>
      <c r="X2129" s="83">
        <v>0</v>
      </c>
      <c r="Y2129" s="83">
        <v>0</v>
      </c>
      <c r="Z2129" s="83">
        <v>0</v>
      </c>
      <c r="AA2129" s="83">
        <v>29809.52940784</v>
      </c>
      <c r="AB2129" s="83">
        <v>0</v>
      </c>
      <c r="AC2129" s="83">
        <v>0</v>
      </c>
      <c r="AD2129" s="83">
        <v>0</v>
      </c>
      <c r="AE2129" s="83">
        <v>0</v>
      </c>
      <c r="AF2129" s="83">
        <v>0</v>
      </c>
      <c r="AG2129" s="83">
        <v>0</v>
      </c>
      <c r="AH2129" s="83">
        <v>0</v>
      </c>
      <c r="AI2129" s="83">
        <v>0</v>
      </c>
      <c r="AJ2129" s="83">
        <v>0</v>
      </c>
      <c r="AK2129" s="83">
        <v>0</v>
      </c>
      <c r="AL2129" s="83">
        <v>0</v>
      </c>
      <c r="AM2129" s="83">
        <v>0</v>
      </c>
      <c r="AN2129" s="83">
        <v>29809.52940784</v>
      </c>
      <c r="AO2129" s="83">
        <v>0</v>
      </c>
      <c r="AP2129" s="83">
        <v>0</v>
      </c>
    </row>
    <row r="2130" spans="1:42" x14ac:dyDescent="0.2">
      <c r="A2130" s="83" t="s">
        <v>477</v>
      </c>
      <c r="B2130" s="83">
        <v>2020</v>
      </c>
      <c r="C2130" s="83" t="s">
        <v>440</v>
      </c>
      <c r="D2130" s="83" t="s">
        <v>297</v>
      </c>
      <c r="E2130" s="83">
        <v>0</v>
      </c>
      <c r="F2130" s="83">
        <v>0</v>
      </c>
      <c r="G2130" s="83">
        <v>0</v>
      </c>
      <c r="H2130" s="83">
        <v>114.1</v>
      </c>
      <c r="I2130" s="83">
        <v>0</v>
      </c>
      <c r="J2130" s="83">
        <v>0</v>
      </c>
      <c r="K2130" s="83">
        <v>20.8</v>
      </c>
      <c r="L2130" s="83">
        <v>0</v>
      </c>
      <c r="M2130" s="83">
        <v>11.136363636363599</v>
      </c>
      <c r="N2130" s="83">
        <v>0</v>
      </c>
      <c r="O2130" s="83">
        <v>0</v>
      </c>
      <c r="P2130" s="83">
        <v>0</v>
      </c>
      <c r="Q2130" s="83">
        <v>0</v>
      </c>
      <c r="R2130" s="83">
        <v>0</v>
      </c>
      <c r="S2130" s="83">
        <v>0</v>
      </c>
      <c r="T2130" s="83">
        <v>0</v>
      </c>
      <c r="U2130" s="83">
        <v>0</v>
      </c>
      <c r="V2130" s="83">
        <v>0</v>
      </c>
      <c r="W2130" s="83">
        <v>29292.072960000001</v>
      </c>
      <c r="X2130" s="83">
        <v>0</v>
      </c>
      <c r="Y2130" s="83">
        <v>0</v>
      </c>
      <c r="Z2130" s="83">
        <v>0</v>
      </c>
      <c r="AA2130" s="83">
        <v>15098.6332525</v>
      </c>
      <c r="AB2130" s="83">
        <v>0</v>
      </c>
      <c r="AC2130" s="83">
        <v>9995.16</v>
      </c>
      <c r="AD2130" s="83">
        <v>0</v>
      </c>
      <c r="AE2130" s="83">
        <v>0</v>
      </c>
      <c r="AF2130" s="83">
        <v>0</v>
      </c>
      <c r="AG2130" s="83">
        <v>0</v>
      </c>
      <c r="AH2130" s="83">
        <v>0</v>
      </c>
      <c r="AI2130" s="83">
        <v>0</v>
      </c>
      <c r="AJ2130" s="83">
        <v>0</v>
      </c>
      <c r="AK2130" s="83">
        <v>0</v>
      </c>
      <c r="AL2130" s="83">
        <v>0</v>
      </c>
      <c r="AM2130" s="83">
        <v>0</v>
      </c>
      <c r="AN2130" s="83">
        <v>54385.866212499997</v>
      </c>
      <c r="AO2130" s="83">
        <v>6.554825928E-3</v>
      </c>
      <c r="AP2130" s="83">
        <v>120.52443740416901</v>
      </c>
    </row>
    <row r="2131" spans="1:42" x14ac:dyDescent="0.2">
      <c r="A2131" s="83" t="s">
        <v>477</v>
      </c>
      <c r="B2131" s="83">
        <v>2022</v>
      </c>
      <c r="C2131" s="83" t="s">
        <v>440</v>
      </c>
      <c r="D2131" s="83" t="s">
        <v>297</v>
      </c>
      <c r="E2131" s="83">
        <v>0</v>
      </c>
      <c r="F2131" s="83">
        <v>0</v>
      </c>
      <c r="G2131" s="83">
        <v>0</v>
      </c>
      <c r="H2131" s="83">
        <v>114.1</v>
      </c>
      <c r="I2131" s="83">
        <v>0</v>
      </c>
      <c r="J2131" s="83">
        <v>0</v>
      </c>
      <c r="K2131" s="83">
        <v>20.8</v>
      </c>
      <c r="L2131" s="83">
        <v>0</v>
      </c>
      <c r="M2131" s="83">
        <v>13.2290909090909</v>
      </c>
      <c r="N2131" s="83">
        <v>0</v>
      </c>
      <c r="O2131" s="83">
        <v>0</v>
      </c>
      <c r="P2131" s="83">
        <v>0</v>
      </c>
      <c r="Q2131" s="83">
        <v>0</v>
      </c>
      <c r="R2131" s="83">
        <v>0</v>
      </c>
      <c r="S2131" s="83">
        <v>0</v>
      </c>
      <c r="T2131" s="83">
        <v>0</v>
      </c>
      <c r="U2131" s="83">
        <v>0</v>
      </c>
      <c r="V2131" s="83">
        <v>0</v>
      </c>
      <c r="W2131" s="83">
        <v>29292.072960000001</v>
      </c>
      <c r="X2131" s="83">
        <v>0</v>
      </c>
      <c r="Y2131" s="83">
        <v>0</v>
      </c>
      <c r="Z2131" s="83">
        <v>0</v>
      </c>
      <c r="AA2131" s="83">
        <v>17935.943762481998</v>
      </c>
      <c r="AB2131" s="83">
        <v>0</v>
      </c>
      <c r="AC2131" s="83">
        <v>9995.16</v>
      </c>
      <c r="AD2131" s="83">
        <v>0</v>
      </c>
      <c r="AE2131" s="83">
        <v>0</v>
      </c>
      <c r="AF2131" s="83">
        <v>0</v>
      </c>
      <c r="AG2131" s="83">
        <v>0</v>
      </c>
      <c r="AH2131" s="83">
        <v>0</v>
      </c>
      <c r="AI2131" s="83">
        <v>0</v>
      </c>
      <c r="AJ2131" s="83">
        <v>0</v>
      </c>
      <c r="AK2131" s="83">
        <v>0</v>
      </c>
      <c r="AL2131" s="83">
        <v>0</v>
      </c>
      <c r="AM2131" s="83">
        <v>0</v>
      </c>
      <c r="AN2131" s="83">
        <v>57223.176722482</v>
      </c>
      <c r="AO2131" s="83">
        <v>6.554825928E-3</v>
      </c>
      <c r="AP2131" s="83">
        <v>114.548445287986</v>
      </c>
    </row>
    <row r="2132" spans="1:42" x14ac:dyDescent="0.2">
      <c r="A2132" s="83" t="s">
        <v>477</v>
      </c>
      <c r="B2132" s="83">
        <v>2024</v>
      </c>
      <c r="C2132" s="83" t="s">
        <v>440</v>
      </c>
      <c r="D2132" s="83" t="s">
        <v>297</v>
      </c>
      <c r="E2132" s="83">
        <v>0</v>
      </c>
      <c r="F2132" s="83">
        <v>0</v>
      </c>
      <c r="G2132" s="83">
        <v>0</v>
      </c>
      <c r="H2132" s="83">
        <v>114.1</v>
      </c>
      <c r="I2132" s="83">
        <v>0</v>
      </c>
      <c r="J2132" s="83">
        <v>0</v>
      </c>
      <c r="K2132" s="83">
        <v>20.8</v>
      </c>
      <c r="L2132" s="83">
        <v>0</v>
      </c>
      <c r="M2132" s="83">
        <v>16.228181818181799</v>
      </c>
      <c r="N2132" s="83">
        <v>0</v>
      </c>
      <c r="O2132" s="83">
        <v>0</v>
      </c>
      <c r="P2132" s="83">
        <v>0</v>
      </c>
      <c r="Q2132" s="83">
        <v>0</v>
      </c>
      <c r="R2132" s="83">
        <v>0</v>
      </c>
      <c r="S2132" s="83">
        <v>0</v>
      </c>
      <c r="T2132" s="83">
        <v>0</v>
      </c>
      <c r="U2132" s="83">
        <v>0</v>
      </c>
      <c r="V2132" s="83">
        <v>0</v>
      </c>
      <c r="W2132" s="83">
        <v>32655.026806153801</v>
      </c>
      <c r="X2132" s="83">
        <v>0</v>
      </c>
      <c r="Y2132" s="83">
        <v>0</v>
      </c>
      <c r="Z2132" s="83">
        <v>0</v>
      </c>
      <c r="AA2132" s="83">
        <v>22002.09813799</v>
      </c>
      <c r="AB2132" s="83">
        <v>0</v>
      </c>
      <c r="AC2132" s="83">
        <v>9995.16</v>
      </c>
      <c r="AD2132" s="83">
        <v>0</v>
      </c>
      <c r="AE2132" s="83">
        <v>0</v>
      </c>
      <c r="AF2132" s="83">
        <v>0</v>
      </c>
      <c r="AG2132" s="83">
        <v>0</v>
      </c>
      <c r="AH2132" s="83">
        <v>0</v>
      </c>
      <c r="AI2132" s="83">
        <v>0</v>
      </c>
      <c r="AJ2132" s="83">
        <v>0</v>
      </c>
      <c r="AK2132" s="83">
        <v>0</v>
      </c>
      <c r="AL2132" s="83">
        <v>0</v>
      </c>
      <c r="AM2132" s="83">
        <v>0</v>
      </c>
      <c r="AN2132" s="83">
        <v>64652.284944143801</v>
      </c>
      <c r="AO2132" s="83">
        <v>6.554825928E-3</v>
      </c>
      <c r="AP2132" s="83">
        <v>101.385835530221</v>
      </c>
    </row>
    <row r="2133" spans="1:42" x14ac:dyDescent="0.2">
      <c r="A2133" s="83" t="s">
        <v>477</v>
      </c>
      <c r="B2133" s="83">
        <v>2026</v>
      </c>
      <c r="C2133" s="83" t="s">
        <v>440</v>
      </c>
      <c r="D2133" s="83" t="s">
        <v>297</v>
      </c>
      <c r="E2133" s="83">
        <v>0</v>
      </c>
      <c r="F2133" s="83">
        <v>0</v>
      </c>
      <c r="G2133" s="83">
        <v>0</v>
      </c>
      <c r="H2133" s="83">
        <v>114.1</v>
      </c>
      <c r="I2133" s="83">
        <v>0</v>
      </c>
      <c r="J2133" s="83">
        <v>0</v>
      </c>
      <c r="K2133" s="83">
        <v>20.8</v>
      </c>
      <c r="L2133" s="83">
        <v>0</v>
      </c>
      <c r="M2133" s="83">
        <v>21.249090909090899</v>
      </c>
      <c r="N2133" s="83">
        <v>0</v>
      </c>
      <c r="O2133" s="83">
        <v>0</v>
      </c>
      <c r="P2133" s="83">
        <v>0</v>
      </c>
      <c r="Q2133" s="83">
        <v>0</v>
      </c>
      <c r="R2133" s="83">
        <v>0</v>
      </c>
      <c r="S2133" s="83">
        <v>0</v>
      </c>
      <c r="T2133" s="83">
        <v>0</v>
      </c>
      <c r="U2133" s="83">
        <v>0</v>
      </c>
      <c r="V2133" s="83">
        <v>0</v>
      </c>
      <c r="W2133" s="83">
        <v>29292.072960000001</v>
      </c>
      <c r="X2133" s="83">
        <v>0</v>
      </c>
      <c r="Y2133" s="83">
        <v>0</v>
      </c>
      <c r="Z2133" s="83">
        <v>0</v>
      </c>
      <c r="AA2133" s="83">
        <v>28809.424787259999</v>
      </c>
      <c r="AB2133" s="83">
        <v>0</v>
      </c>
      <c r="AC2133" s="83">
        <v>9995.16</v>
      </c>
      <c r="AD2133" s="83">
        <v>0</v>
      </c>
      <c r="AE2133" s="83">
        <v>0</v>
      </c>
      <c r="AF2133" s="83">
        <v>0</v>
      </c>
      <c r="AG2133" s="83">
        <v>0</v>
      </c>
      <c r="AH2133" s="83">
        <v>0</v>
      </c>
      <c r="AI2133" s="83">
        <v>0</v>
      </c>
      <c r="AJ2133" s="83">
        <v>0</v>
      </c>
      <c r="AK2133" s="83">
        <v>0</v>
      </c>
      <c r="AL2133" s="83">
        <v>0</v>
      </c>
      <c r="AM2133" s="83">
        <v>0</v>
      </c>
      <c r="AN2133" s="83">
        <v>68096.657747260004</v>
      </c>
      <c r="AO2133" s="83">
        <v>6.554825928E-3</v>
      </c>
      <c r="AP2133" s="83">
        <v>96.257674676606896</v>
      </c>
    </row>
    <row r="2134" spans="1:42" x14ac:dyDescent="0.2">
      <c r="A2134" s="83" t="s">
        <v>477</v>
      </c>
      <c r="B2134" s="83">
        <v>2028</v>
      </c>
      <c r="C2134" s="83" t="s">
        <v>440</v>
      </c>
      <c r="D2134" s="83" t="s">
        <v>297</v>
      </c>
      <c r="E2134" s="83">
        <v>0</v>
      </c>
      <c r="F2134" s="83">
        <v>0</v>
      </c>
      <c r="G2134" s="83">
        <v>0</v>
      </c>
      <c r="H2134" s="83">
        <v>114.1</v>
      </c>
      <c r="I2134" s="83">
        <v>0</v>
      </c>
      <c r="J2134" s="83">
        <v>0</v>
      </c>
      <c r="K2134" s="83">
        <v>20.8</v>
      </c>
      <c r="L2134" s="83">
        <v>0</v>
      </c>
      <c r="M2134" s="83">
        <v>28.4590909090909</v>
      </c>
      <c r="N2134" s="83">
        <v>0</v>
      </c>
      <c r="O2134" s="83">
        <v>0</v>
      </c>
      <c r="P2134" s="83">
        <v>0</v>
      </c>
      <c r="Q2134" s="83">
        <v>0</v>
      </c>
      <c r="R2134" s="83">
        <v>0</v>
      </c>
      <c r="S2134" s="83">
        <v>0</v>
      </c>
      <c r="T2134" s="83">
        <v>0</v>
      </c>
      <c r="U2134" s="83">
        <v>0</v>
      </c>
      <c r="V2134" s="83">
        <v>0</v>
      </c>
      <c r="W2134" s="83">
        <v>29292.072960000001</v>
      </c>
      <c r="X2134" s="83">
        <v>0</v>
      </c>
      <c r="Y2134" s="83">
        <v>0</v>
      </c>
      <c r="Z2134" s="83">
        <v>0</v>
      </c>
      <c r="AA2134" s="83">
        <v>38584.711344449999</v>
      </c>
      <c r="AB2134" s="83">
        <v>0</v>
      </c>
      <c r="AC2134" s="83">
        <v>9995.16</v>
      </c>
      <c r="AD2134" s="83">
        <v>0</v>
      </c>
      <c r="AE2134" s="83">
        <v>0</v>
      </c>
      <c r="AF2134" s="83">
        <v>0</v>
      </c>
      <c r="AG2134" s="83">
        <v>0</v>
      </c>
      <c r="AH2134" s="83">
        <v>0</v>
      </c>
      <c r="AI2134" s="83">
        <v>0</v>
      </c>
      <c r="AJ2134" s="83">
        <v>0</v>
      </c>
      <c r="AK2134" s="83">
        <v>0</v>
      </c>
      <c r="AL2134" s="83">
        <v>0</v>
      </c>
      <c r="AM2134" s="83">
        <v>0</v>
      </c>
      <c r="AN2134" s="83">
        <v>77871.944304449993</v>
      </c>
      <c r="AO2134" s="83">
        <v>6.554825928E-3</v>
      </c>
      <c r="AP2134" s="83">
        <v>84.174422335894107</v>
      </c>
    </row>
    <row r="2135" spans="1:42" x14ac:dyDescent="0.2">
      <c r="A2135" s="83" t="s">
        <v>477</v>
      </c>
      <c r="B2135" s="83">
        <v>2030</v>
      </c>
      <c r="C2135" s="83" t="s">
        <v>440</v>
      </c>
      <c r="D2135" s="83" t="s">
        <v>297</v>
      </c>
      <c r="E2135" s="83">
        <v>0</v>
      </c>
      <c r="F2135" s="83">
        <v>0</v>
      </c>
      <c r="G2135" s="83">
        <v>0</v>
      </c>
      <c r="H2135" s="83">
        <v>114.1</v>
      </c>
      <c r="I2135" s="83">
        <v>0</v>
      </c>
      <c r="J2135" s="83">
        <v>0</v>
      </c>
      <c r="K2135" s="83">
        <v>20.8</v>
      </c>
      <c r="L2135" s="83">
        <v>0</v>
      </c>
      <c r="M2135" s="83">
        <v>39.173636363636398</v>
      </c>
      <c r="N2135" s="83">
        <v>0</v>
      </c>
      <c r="O2135" s="83">
        <v>0</v>
      </c>
      <c r="P2135" s="83">
        <v>0</v>
      </c>
      <c r="Q2135" s="83">
        <v>0</v>
      </c>
      <c r="R2135" s="83">
        <v>0</v>
      </c>
      <c r="S2135" s="83">
        <v>0</v>
      </c>
      <c r="T2135" s="83">
        <v>0</v>
      </c>
      <c r="U2135" s="83">
        <v>0</v>
      </c>
      <c r="V2135" s="83">
        <v>0</v>
      </c>
      <c r="W2135" s="83">
        <v>29292.072960000001</v>
      </c>
      <c r="X2135" s="83">
        <v>0</v>
      </c>
      <c r="Y2135" s="83">
        <v>0</v>
      </c>
      <c r="Z2135" s="83">
        <v>0</v>
      </c>
      <c r="AA2135" s="83">
        <v>53111.44534559</v>
      </c>
      <c r="AB2135" s="83">
        <v>0</v>
      </c>
      <c r="AC2135" s="83">
        <v>9995.16</v>
      </c>
      <c r="AD2135" s="83">
        <v>0</v>
      </c>
      <c r="AE2135" s="83">
        <v>0</v>
      </c>
      <c r="AF2135" s="83">
        <v>0</v>
      </c>
      <c r="AG2135" s="83">
        <v>0</v>
      </c>
      <c r="AH2135" s="83">
        <v>0</v>
      </c>
      <c r="AI2135" s="83">
        <v>0</v>
      </c>
      <c r="AJ2135" s="83">
        <v>0</v>
      </c>
      <c r="AK2135" s="83">
        <v>0</v>
      </c>
      <c r="AL2135" s="83">
        <v>0</v>
      </c>
      <c r="AM2135" s="83">
        <v>0</v>
      </c>
      <c r="AN2135" s="83">
        <v>92398.678305590001</v>
      </c>
      <c r="AO2135" s="83">
        <v>6.554825928E-3</v>
      </c>
      <c r="AP2135" s="83">
        <v>70.940689284766904</v>
      </c>
    </row>
    <row r="2136" spans="1:42" x14ac:dyDescent="0.2">
      <c r="A2136" s="83" t="s">
        <v>477</v>
      </c>
      <c r="B2136" s="83">
        <v>2032</v>
      </c>
      <c r="C2136" s="83" t="s">
        <v>440</v>
      </c>
      <c r="D2136" s="83" t="s">
        <v>297</v>
      </c>
      <c r="E2136" s="83">
        <v>0</v>
      </c>
      <c r="F2136" s="83">
        <v>0</v>
      </c>
      <c r="G2136" s="83">
        <v>0</v>
      </c>
      <c r="H2136" s="83">
        <v>114.1</v>
      </c>
      <c r="I2136" s="83">
        <v>0</v>
      </c>
      <c r="J2136" s="83">
        <v>0</v>
      </c>
      <c r="K2136" s="83">
        <v>20.8</v>
      </c>
      <c r="L2136" s="83">
        <v>0</v>
      </c>
      <c r="M2136" s="83">
        <v>49.761818181818199</v>
      </c>
      <c r="N2136" s="83">
        <v>0</v>
      </c>
      <c r="O2136" s="83">
        <v>0</v>
      </c>
      <c r="P2136" s="83">
        <v>0</v>
      </c>
      <c r="Q2136" s="83">
        <v>0</v>
      </c>
      <c r="R2136" s="83">
        <v>0</v>
      </c>
      <c r="S2136" s="83">
        <v>0</v>
      </c>
      <c r="T2136" s="83">
        <v>0</v>
      </c>
      <c r="U2136" s="83">
        <v>0</v>
      </c>
      <c r="V2136" s="83">
        <v>0</v>
      </c>
      <c r="W2136" s="83">
        <v>29292.072960000001</v>
      </c>
      <c r="X2136" s="83">
        <v>0</v>
      </c>
      <c r="Y2136" s="83">
        <v>0</v>
      </c>
      <c r="Z2136" s="83">
        <v>0</v>
      </c>
      <c r="AA2136" s="83">
        <v>67466.856079620004</v>
      </c>
      <c r="AB2136" s="83">
        <v>0</v>
      </c>
      <c r="AC2136" s="83">
        <v>9995.16</v>
      </c>
      <c r="AD2136" s="83">
        <v>0</v>
      </c>
      <c r="AE2136" s="83">
        <v>0</v>
      </c>
      <c r="AF2136" s="83">
        <v>0</v>
      </c>
      <c r="AG2136" s="83">
        <v>0</v>
      </c>
      <c r="AH2136" s="83">
        <v>0</v>
      </c>
      <c r="AI2136" s="83">
        <v>0</v>
      </c>
      <c r="AJ2136" s="83">
        <v>0</v>
      </c>
      <c r="AK2136" s="83">
        <v>0</v>
      </c>
      <c r="AL2136" s="83">
        <v>0</v>
      </c>
      <c r="AM2136" s="83">
        <v>0</v>
      </c>
      <c r="AN2136" s="83">
        <v>106754.08903962</v>
      </c>
      <c r="AO2136" s="83">
        <v>6.5548259279989097E-3</v>
      </c>
      <c r="AP2136" s="83">
        <v>61.401169612961503</v>
      </c>
    </row>
    <row r="2137" spans="1:42" x14ac:dyDescent="0.2">
      <c r="A2137" s="83" t="s">
        <v>477</v>
      </c>
      <c r="B2137" s="83">
        <v>2034</v>
      </c>
      <c r="C2137" s="83" t="s">
        <v>440</v>
      </c>
      <c r="D2137" s="83" t="s">
        <v>297</v>
      </c>
      <c r="E2137" s="83">
        <v>0</v>
      </c>
      <c r="F2137" s="83">
        <v>0</v>
      </c>
      <c r="G2137" s="83">
        <v>0</v>
      </c>
      <c r="H2137" s="83">
        <v>114.1</v>
      </c>
      <c r="I2137" s="83">
        <v>0</v>
      </c>
      <c r="J2137" s="83">
        <v>0</v>
      </c>
      <c r="K2137" s="83">
        <v>20.8</v>
      </c>
      <c r="L2137" s="83">
        <v>0</v>
      </c>
      <c r="M2137" s="83">
        <v>52.518181818181802</v>
      </c>
      <c r="N2137" s="83">
        <v>0</v>
      </c>
      <c r="O2137" s="83">
        <v>0</v>
      </c>
      <c r="P2137" s="83">
        <v>0</v>
      </c>
      <c r="Q2137" s="83">
        <v>0</v>
      </c>
      <c r="R2137" s="83">
        <v>0</v>
      </c>
      <c r="S2137" s="83">
        <v>0</v>
      </c>
      <c r="T2137" s="83">
        <v>0</v>
      </c>
      <c r="U2137" s="83">
        <v>0</v>
      </c>
      <c r="V2137" s="83">
        <v>0</v>
      </c>
      <c r="W2137" s="83">
        <v>29292.072960000001</v>
      </c>
      <c r="X2137" s="83">
        <v>0</v>
      </c>
      <c r="Y2137" s="83">
        <v>0</v>
      </c>
      <c r="Z2137" s="83">
        <v>0</v>
      </c>
      <c r="AA2137" s="83">
        <v>71203.921877300003</v>
      </c>
      <c r="AB2137" s="83">
        <v>0</v>
      </c>
      <c r="AC2137" s="83">
        <v>9995.16</v>
      </c>
      <c r="AD2137" s="83">
        <v>0</v>
      </c>
      <c r="AE2137" s="83">
        <v>0</v>
      </c>
      <c r="AF2137" s="83">
        <v>0</v>
      </c>
      <c r="AG2137" s="83">
        <v>0</v>
      </c>
      <c r="AH2137" s="83">
        <v>0</v>
      </c>
      <c r="AI2137" s="83">
        <v>0</v>
      </c>
      <c r="AJ2137" s="83">
        <v>0</v>
      </c>
      <c r="AK2137" s="83">
        <v>0</v>
      </c>
      <c r="AL2137" s="83">
        <v>0</v>
      </c>
      <c r="AM2137" s="83">
        <v>0</v>
      </c>
      <c r="AN2137" s="83">
        <v>110491.1548373</v>
      </c>
      <c r="AO2137" s="83">
        <v>6.554825928E-3</v>
      </c>
      <c r="AP2137" s="83">
        <v>59.324440383052199</v>
      </c>
    </row>
    <row r="2138" spans="1:42" x14ac:dyDescent="0.2">
      <c r="A2138" s="83" t="s">
        <v>477</v>
      </c>
      <c r="B2138" s="83">
        <v>2036</v>
      </c>
      <c r="C2138" s="83" t="s">
        <v>440</v>
      </c>
      <c r="D2138" s="83" t="s">
        <v>297</v>
      </c>
      <c r="E2138" s="83">
        <v>0</v>
      </c>
      <c r="F2138" s="83">
        <v>0</v>
      </c>
      <c r="G2138" s="83">
        <v>0</v>
      </c>
      <c r="H2138" s="83">
        <v>114.1</v>
      </c>
      <c r="I2138" s="83">
        <v>0</v>
      </c>
      <c r="J2138" s="83">
        <v>0</v>
      </c>
      <c r="K2138" s="83">
        <v>20.8</v>
      </c>
      <c r="L2138" s="83">
        <v>0</v>
      </c>
      <c r="M2138" s="83">
        <v>54.949090909090899</v>
      </c>
      <c r="N2138" s="83">
        <v>0</v>
      </c>
      <c r="O2138" s="83">
        <v>0</v>
      </c>
      <c r="P2138" s="83">
        <v>0</v>
      </c>
      <c r="Q2138" s="83">
        <v>0</v>
      </c>
      <c r="R2138" s="83">
        <v>0</v>
      </c>
      <c r="S2138" s="83">
        <v>0</v>
      </c>
      <c r="T2138" s="83">
        <v>0</v>
      </c>
      <c r="U2138" s="83">
        <v>0</v>
      </c>
      <c r="V2138" s="83">
        <v>0</v>
      </c>
      <c r="W2138" s="83">
        <v>29292.072960000001</v>
      </c>
      <c r="X2138" s="83">
        <v>0</v>
      </c>
      <c r="Y2138" s="83">
        <v>0</v>
      </c>
      <c r="Z2138" s="83">
        <v>0</v>
      </c>
      <c r="AA2138" s="83">
        <v>74499.737821560004</v>
      </c>
      <c r="AB2138" s="83">
        <v>0</v>
      </c>
      <c r="AC2138" s="83">
        <v>9995.16</v>
      </c>
      <c r="AD2138" s="83">
        <v>0</v>
      </c>
      <c r="AE2138" s="83">
        <v>0</v>
      </c>
      <c r="AF2138" s="83">
        <v>0</v>
      </c>
      <c r="AG2138" s="83">
        <v>0</v>
      </c>
      <c r="AH2138" s="83">
        <v>0</v>
      </c>
      <c r="AI2138" s="83">
        <v>0</v>
      </c>
      <c r="AJ2138" s="83">
        <v>0</v>
      </c>
      <c r="AK2138" s="83">
        <v>0</v>
      </c>
      <c r="AL2138" s="83">
        <v>0</v>
      </c>
      <c r="AM2138" s="83">
        <v>0</v>
      </c>
      <c r="AN2138" s="83">
        <v>113786.97078156</v>
      </c>
      <c r="AO2138" s="83">
        <v>6.554825928E-3</v>
      </c>
      <c r="AP2138" s="83">
        <v>57.606120305140003</v>
      </c>
    </row>
    <row r="2139" spans="1:42" x14ac:dyDescent="0.2">
      <c r="A2139" s="83" t="s">
        <v>477</v>
      </c>
      <c r="B2139" s="83">
        <v>2038</v>
      </c>
      <c r="C2139" s="83" t="s">
        <v>440</v>
      </c>
      <c r="D2139" s="83" t="s">
        <v>297</v>
      </c>
      <c r="E2139" s="83">
        <v>0</v>
      </c>
      <c r="F2139" s="83">
        <v>0</v>
      </c>
      <c r="G2139" s="83">
        <v>0</v>
      </c>
      <c r="H2139" s="83">
        <v>114.1</v>
      </c>
      <c r="I2139" s="83">
        <v>0</v>
      </c>
      <c r="J2139" s="83">
        <v>0</v>
      </c>
      <c r="K2139" s="83">
        <v>20.8</v>
      </c>
      <c r="L2139" s="83">
        <v>0</v>
      </c>
      <c r="M2139" s="83">
        <v>56.899090909090901</v>
      </c>
      <c r="N2139" s="83">
        <v>0</v>
      </c>
      <c r="O2139" s="83">
        <v>0</v>
      </c>
      <c r="P2139" s="83">
        <v>0</v>
      </c>
      <c r="Q2139" s="83">
        <v>0</v>
      </c>
      <c r="R2139" s="83">
        <v>0</v>
      </c>
      <c r="S2139" s="83">
        <v>0</v>
      </c>
      <c r="T2139" s="83">
        <v>0</v>
      </c>
      <c r="U2139" s="83">
        <v>0</v>
      </c>
      <c r="V2139" s="83">
        <v>0</v>
      </c>
      <c r="W2139" s="83">
        <v>29292.072960000001</v>
      </c>
      <c r="X2139" s="83">
        <v>0</v>
      </c>
      <c r="Y2139" s="83">
        <v>0</v>
      </c>
      <c r="Z2139" s="83">
        <v>0</v>
      </c>
      <c r="AA2139" s="83">
        <v>77143.539317610004</v>
      </c>
      <c r="AB2139" s="83">
        <v>0</v>
      </c>
      <c r="AC2139" s="83">
        <v>9995.16</v>
      </c>
      <c r="AD2139" s="83">
        <v>0</v>
      </c>
      <c r="AE2139" s="83">
        <v>0</v>
      </c>
      <c r="AF2139" s="83">
        <v>0</v>
      </c>
      <c r="AG2139" s="83">
        <v>0</v>
      </c>
      <c r="AH2139" s="83">
        <v>0</v>
      </c>
      <c r="AI2139" s="83">
        <v>0</v>
      </c>
      <c r="AJ2139" s="83">
        <v>0</v>
      </c>
      <c r="AK2139" s="83">
        <v>0</v>
      </c>
      <c r="AL2139" s="83">
        <v>0</v>
      </c>
      <c r="AM2139" s="83">
        <v>0</v>
      </c>
      <c r="AN2139" s="83">
        <v>116430.77227761</v>
      </c>
      <c r="AO2139" s="83">
        <v>6.554825928E-3</v>
      </c>
      <c r="AP2139" s="83">
        <v>56.298054198000997</v>
      </c>
    </row>
    <row r="2140" spans="1:42" x14ac:dyDescent="0.2">
      <c r="A2140" s="83" t="s">
        <v>477</v>
      </c>
      <c r="B2140" s="83">
        <v>2040</v>
      </c>
      <c r="C2140" s="83" t="s">
        <v>440</v>
      </c>
      <c r="D2140" s="83" t="s">
        <v>297</v>
      </c>
      <c r="E2140" s="83">
        <v>0</v>
      </c>
      <c r="F2140" s="83">
        <v>0</v>
      </c>
      <c r="G2140" s="83">
        <v>0</v>
      </c>
      <c r="H2140" s="83">
        <v>114.1</v>
      </c>
      <c r="I2140" s="83">
        <v>0</v>
      </c>
      <c r="J2140" s="83">
        <v>0</v>
      </c>
      <c r="K2140" s="83">
        <v>20.8</v>
      </c>
      <c r="L2140" s="83">
        <v>0</v>
      </c>
      <c r="M2140" s="83">
        <v>58.507272727272699</v>
      </c>
      <c r="N2140" s="83">
        <v>0</v>
      </c>
      <c r="O2140" s="83">
        <v>0</v>
      </c>
      <c r="P2140" s="83">
        <v>0</v>
      </c>
      <c r="Q2140" s="83">
        <v>0</v>
      </c>
      <c r="R2140" s="83">
        <v>0</v>
      </c>
      <c r="S2140" s="83">
        <v>0</v>
      </c>
      <c r="T2140" s="83">
        <v>0</v>
      </c>
      <c r="U2140" s="83">
        <v>0</v>
      </c>
      <c r="V2140" s="83">
        <v>0</v>
      </c>
      <c r="W2140" s="83">
        <v>29292.072960000001</v>
      </c>
      <c r="X2140" s="83">
        <v>0</v>
      </c>
      <c r="Y2140" s="83">
        <v>0</v>
      </c>
      <c r="Z2140" s="83">
        <v>0</v>
      </c>
      <c r="AA2140" s="83">
        <v>79322.065213419701</v>
      </c>
      <c r="AB2140" s="83">
        <v>0</v>
      </c>
      <c r="AC2140" s="83">
        <v>9995.16</v>
      </c>
      <c r="AD2140" s="83">
        <v>0</v>
      </c>
      <c r="AE2140" s="83">
        <v>0</v>
      </c>
      <c r="AF2140" s="83">
        <v>0</v>
      </c>
      <c r="AG2140" s="83">
        <v>0</v>
      </c>
      <c r="AH2140" s="83">
        <v>0</v>
      </c>
      <c r="AI2140" s="83">
        <v>0</v>
      </c>
      <c r="AJ2140" s="83">
        <v>0</v>
      </c>
      <c r="AK2140" s="83">
        <v>0</v>
      </c>
      <c r="AL2140" s="83">
        <v>0</v>
      </c>
      <c r="AM2140" s="83">
        <v>0</v>
      </c>
      <c r="AN2140" s="83">
        <v>118609.298173419</v>
      </c>
      <c r="AO2140" s="83">
        <v>6.554825928E-3</v>
      </c>
      <c r="AP2140" s="83">
        <v>55.264014111407398</v>
      </c>
    </row>
    <row r="2141" spans="1:42" x14ac:dyDescent="0.2">
      <c r="A2141" s="83" t="s">
        <v>477</v>
      </c>
      <c r="B2141" s="83">
        <v>2042</v>
      </c>
      <c r="C2141" s="83" t="s">
        <v>440</v>
      </c>
      <c r="D2141" s="83" t="s">
        <v>297</v>
      </c>
      <c r="E2141" s="83">
        <v>0</v>
      </c>
      <c r="F2141" s="83">
        <v>0</v>
      </c>
      <c r="G2141" s="83">
        <v>0</v>
      </c>
      <c r="H2141" s="83">
        <v>114.1</v>
      </c>
      <c r="I2141" s="83">
        <v>0</v>
      </c>
      <c r="J2141" s="83">
        <v>0</v>
      </c>
      <c r="K2141" s="83">
        <v>20.8</v>
      </c>
      <c r="L2141" s="83">
        <v>0</v>
      </c>
      <c r="M2141" s="83">
        <v>59.898181818181797</v>
      </c>
      <c r="N2141" s="83">
        <v>0</v>
      </c>
      <c r="O2141" s="83">
        <v>0</v>
      </c>
      <c r="P2141" s="83">
        <v>0</v>
      </c>
      <c r="Q2141" s="83">
        <v>0</v>
      </c>
      <c r="R2141" s="83">
        <v>0</v>
      </c>
      <c r="S2141" s="83">
        <v>0</v>
      </c>
      <c r="T2141" s="83">
        <v>0</v>
      </c>
      <c r="U2141" s="83">
        <v>0</v>
      </c>
      <c r="V2141" s="83">
        <v>0</v>
      </c>
      <c r="W2141" s="83">
        <v>29292.072960000001</v>
      </c>
      <c r="X2141" s="83">
        <v>0</v>
      </c>
      <c r="Y2141" s="83">
        <v>0</v>
      </c>
      <c r="Z2141" s="83">
        <v>0</v>
      </c>
      <c r="AA2141" s="83">
        <v>81209.693693120003</v>
      </c>
      <c r="AB2141" s="83">
        <v>0</v>
      </c>
      <c r="AC2141" s="83">
        <v>9995.16</v>
      </c>
      <c r="AD2141" s="83">
        <v>0</v>
      </c>
      <c r="AE2141" s="83">
        <v>0</v>
      </c>
      <c r="AF2141" s="83">
        <v>0</v>
      </c>
      <c r="AG2141" s="83">
        <v>0</v>
      </c>
      <c r="AH2141" s="83">
        <v>0</v>
      </c>
      <c r="AI2141" s="83">
        <v>0</v>
      </c>
      <c r="AJ2141" s="83">
        <v>0</v>
      </c>
      <c r="AK2141" s="83">
        <v>0</v>
      </c>
      <c r="AL2141" s="83">
        <v>0</v>
      </c>
      <c r="AM2141" s="83">
        <v>0</v>
      </c>
      <c r="AN2141" s="83">
        <v>120496.92665312</v>
      </c>
      <c r="AO2141" s="83">
        <v>6.554825928E-3</v>
      </c>
      <c r="AP2141" s="83">
        <v>54.398283093723002</v>
      </c>
    </row>
    <row r="2142" spans="1:42" x14ac:dyDescent="0.2">
      <c r="A2142" s="83" t="s">
        <v>477</v>
      </c>
      <c r="B2142" s="83">
        <v>2044</v>
      </c>
      <c r="C2142" s="83" t="s">
        <v>440</v>
      </c>
      <c r="D2142" s="83" t="s">
        <v>297</v>
      </c>
      <c r="E2142" s="83">
        <v>0</v>
      </c>
      <c r="F2142" s="83">
        <v>0</v>
      </c>
      <c r="G2142" s="83">
        <v>0</v>
      </c>
      <c r="H2142" s="83">
        <v>114.1</v>
      </c>
      <c r="I2142" s="83">
        <v>0</v>
      </c>
      <c r="J2142" s="83">
        <v>0</v>
      </c>
      <c r="K2142" s="83">
        <v>20.8</v>
      </c>
      <c r="L2142" s="83">
        <v>0</v>
      </c>
      <c r="M2142" s="83">
        <v>61.186363636363602</v>
      </c>
      <c r="N2142" s="83">
        <v>0</v>
      </c>
      <c r="O2142" s="83">
        <v>0</v>
      </c>
      <c r="P2142" s="83">
        <v>0</v>
      </c>
      <c r="Q2142" s="83">
        <v>0</v>
      </c>
      <c r="R2142" s="83">
        <v>0</v>
      </c>
      <c r="S2142" s="83">
        <v>0</v>
      </c>
      <c r="T2142" s="83">
        <v>0</v>
      </c>
      <c r="U2142" s="83">
        <v>0</v>
      </c>
      <c r="V2142" s="83">
        <v>0</v>
      </c>
      <c r="W2142" s="83">
        <v>29292.072960000001</v>
      </c>
      <c r="X2142" s="83">
        <v>0</v>
      </c>
      <c r="Y2142" s="83">
        <v>0</v>
      </c>
      <c r="Z2142" s="83">
        <v>0</v>
      </c>
      <c r="AA2142" s="83">
        <v>82956.20498445</v>
      </c>
      <c r="AB2142" s="83">
        <v>0</v>
      </c>
      <c r="AC2142" s="83">
        <v>9995.16</v>
      </c>
      <c r="AD2142" s="83">
        <v>0</v>
      </c>
      <c r="AE2142" s="83">
        <v>0</v>
      </c>
      <c r="AF2142" s="83">
        <v>0</v>
      </c>
      <c r="AG2142" s="83">
        <v>0</v>
      </c>
      <c r="AH2142" s="83">
        <v>0</v>
      </c>
      <c r="AI2142" s="83">
        <v>0</v>
      </c>
      <c r="AJ2142" s="83">
        <v>0</v>
      </c>
      <c r="AK2142" s="83">
        <v>0</v>
      </c>
      <c r="AL2142" s="83">
        <v>0</v>
      </c>
      <c r="AM2142" s="83">
        <v>0</v>
      </c>
      <c r="AN2142" s="83">
        <v>122243.43794444999</v>
      </c>
      <c r="AO2142" s="83">
        <v>6.554825928E-3</v>
      </c>
      <c r="AP2142" s="83">
        <v>53.621086237599499</v>
      </c>
    </row>
    <row r="2143" spans="1:42" x14ac:dyDescent="0.2">
      <c r="A2143" s="83" t="s">
        <v>477</v>
      </c>
      <c r="B2143" s="83">
        <v>2046</v>
      </c>
      <c r="C2143" s="83" t="s">
        <v>440</v>
      </c>
      <c r="D2143" s="83" t="s">
        <v>297</v>
      </c>
      <c r="E2143" s="83">
        <v>0</v>
      </c>
      <c r="F2143" s="83">
        <v>0</v>
      </c>
      <c r="G2143" s="83">
        <v>0</v>
      </c>
      <c r="H2143" s="83">
        <v>114.1</v>
      </c>
      <c r="I2143" s="83">
        <v>0</v>
      </c>
      <c r="J2143" s="83">
        <v>0</v>
      </c>
      <c r="K2143" s="83">
        <v>20.8</v>
      </c>
      <c r="L2143" s="83">
        <v>0</v>
      </c>
      <c r="M2143" s="83">
        <v>62.894545454545401</v>
      </c>
      <c r="N2143" s="83">
        <v>0</v>
      </c>
      <c r="O2143" s="83">
        <v>0</v>
      </c>
      <c r="P2143" s="83">
        <v>0</v>
      </c>
      <c r="Q2143" s="83">
        <v>0</v>
      </c>
      <c r="R2143" s="83">
        <v>0</v>
      </c>
      <c r="S2143" s="83">
        <v>0</v>
      </c>
      <c r="T2143" s="83">
        <v>0</v>
      </c>
      <c r="U2143" s="83">
        <v>0</v>
      </c>
      <c r="V2143" s="83">
        <v>0</v>
      </c>
      <c r="W2143" s="83">
        <v>29292.072960000001</v>
      </c>
      <c r="X2143" s="83">
        <v>0</v>
      </c>
      <c r="Y2143" s="83">
        <v>0</v>
      </c>
      <c r="Z2143" s="83">
        <v>0</v>
      </c>
      <c r="AA2143" s="83">
        <v>85272.150444159997</v>
      </c>
      <c r="AB2143" s="83">
        <v>0</v>
      </c>
      <c r="AC2143" s="83">
        <v>9995.16</v>
      </c>
      <c r="AD2143" s="83">
        <v>0</v>
      </c>
      <c r="AE2143" s="83">
        <v>0</v>
      </c>
      <c r="AF2143" s="83">
        <v>0</v>
      </c>
      <c r="AG2143" s="83">
        <v>0</v>
      </c>
      <c r="AH2143" s="83">
        <v>0</v>
      </c>
      <c r="AI2143" s="83">
        <v>0</v>
      </c>
      <c r="AJ2143" s="83">
        <v>0</v>
      </c>
      <c r="AK2143" s="83">
        <v>0</v>
      </c>
      <c r="AL2143" s="83">
        <v>0</v>
      </c>
      <c r="AM2143" s="83">
        <v>0</v>
      </c>
      <c r="AN2143" s="83">
        <v>124559.38340416001</v>
      </c>
      <c r="AO2143" s="83">
        <v>6.554825928E-3</v>
      </c>
      <c r="AP2143" s="83">
        <v>52.624103851987101</v>
      </c>
    </row>
    <row r="2144" spans="1:42" x14ac:dyDescent="0.2">
      <c r="A2144" s="83" t="s">
        <v>477</v>
      </c>
      <c r="B2144" s="83">
        <v>2048</v>
      </c>
      <c r="C2144" s="83" t="s">
        <v>440</v>
      </c>
      <c r="D2144" s="83" t="s">
        <v>297</v>
      </c>
      <c r="E2144" s="83">
        <v>0</v>
      </c>
      <c r="F2144" s="83">
        <v>0</v>
      </c>
      <c r="G2144" s="83">
        <v>0</v>
      </c>
      <c r="H2144" s="83">
        <v>114.1</v>
      </c>
      <c r="I2144" s="83">
        <v>0</v>
      </c>
      <c r="J2144" s="83">
        <v>0</v>
      </c>
      <c r="K2144" s="83">
        <v>20.8</v>
      </c>
      <c r="L2144" s="83">
        <v>0</v>
      </c>
      <c r="M2144" s="83">
        <v>64.0327272727273</v>
      </c>
      <c r="N2144" s="83">
        <v>0</v>
      </c>
      <c r="O2144" s="83">
        <v>0</v>
      </c>
      <c r="P2144" s="83">
        <v>0</v>
      </c>
      <c r="Q2144" s="83">
        <v>0</v>
      </c>
      <c r="R2144" s="83">
        <v>0</v>
      </c>
      <c r="S2144" s="83">
        <v>0</v>
      </c>
      <c r="T2144" s="83">
        <v>0</v>
      </c>
      <c r="U2144" s="83">
        <v>0</v>
      </c>
      <c r="V2144" s="83">
        <v>0</v>
      </c>
      <c r="W2144" s="83">
        <v>29292.072960000001</v>
      </c>
      <c r="X2144" s="83">
        <v>0</v>
      </c>
      <c r="Y2144" s="83">
        <v>0</v>
      </c>
      <c r="Z2144" s="83">
        <v>0</v>
      </c>
      <c r="AA2144" s="83">
        <v>86815.292389640003</v>
      </c>
      <c r="AB2144" s="83">
        <v>0</v>
      </c>
      <c r="AC2144" s="83">
        <v>9995.16</v>
      </c>
      <c r="AD2144" s="83">
        <v>0</v>
      </c>
      <c r="AE2144" s="83">
        <v>0</v>
      </c>
      <c r="AF2144" s="83">
        <v>0</v>
      </c>
      <c r="AG2144" s="83">
        <v>0</v>
      </c>
      <c r="AH2144" s="83">
        <v>0</v>
      </c>
      <c r="AI2144" s="83">
        <v>0</v>
      </c>
      <c r="AJ2144" s="83">
        <v>0</v>
      </c>
      <c r="AK2144" s="83">
        <v>0</v>
      </c>
      <c r="AL2144" s="83">
        <v>0</v>
      </c>
      <c r="AM2144" s="83">
        <v>0</v>
      </c>
      <c r="AN2144" s="83">
        <v>126102.52534964</v>
      </c>
      <c r="AO2144" s="83">
        <v>6.554825928E-3</v>
      </c>
      <c r="AP2144" s="83">
        <v>51.980132117304201</v>
      </c>
    </row>
    <row r="2145" spans="1:42" x14ac:dyDescent="0.2">
      <c r="A2145" s="83" t="s">
        <v>477</v>
      </c>
      <c r="B2145" s="83">
        <v>2050</v>
      </c>
      <c r="C2145" s="83" t="s">
        <v>440</v>
      </c>
      <c r="D2145" s="83" t="s">
        <v>297</v>
      </c>
      <c r="E2145" s="83">
        <v>0</v>
      </c>
      <c r="F2145" s="83">
        <v>0</v>
      </c>
      <c r="G2145" s="83">
        <v>0</v>
      </c>
      <c r="H2145" s="83">
        <v>114.1</v>
      </c>
      <c r="I2145" s="83">
        <v>0</v>
      </c>
      <c r="J2145" s="83">
        <v>0</v>
      </c>
      <c r="K2145" s="83">
        <v>20.8</v>
      </c>
      <c r="L2145" s="83">
        <v>0</v>
      </c>
      <c r="M2145" s="83">
        <v>65.155454545454504</v>
      </c>
      <c r="N2145" s="83">
        <v>0</v>
      </c>
      <c r="O2145" s="83">
        <v>0</v>
      </c>
      <c r="P2145" s="83">
        <v>0</v>
      </c>
      <c r="Q2145" s="83">
        <v>0</v>
      </c>
      <c r="R2145" s="83">
        <v>0</v>
      </c>
      <c r="S2145" s="83">
        <v>0</v>
      </c>
      <c r="T2145" s="83">
        <v>0</v>
      </c>
      <c r="U2145" s="83">
        <v>0</v>
      </c>
      <c r="V2145" s="83">
        <v>0</v>
      </c>
      <c r="W2145" s="83">
        <v>29292.072960000001</v>
      </c>
      <c r="X2145" s="83">
        <v>0</v>
      </c>
      <c r="Y2145" s="83">
        <v>0</v>
      </c>
      <c r="Z2145" s="83">
        <v>0</v>
      </c>
      <c r="AA2145" s="83">
        <v>88337.481129790001</v>
      </c>
      <c r="AB2145" s="83">
        <v>0</v>
      </c>
      <c r="AC2145" s="83">
        <v>9995.16</v>
      </c>
      <c r="AD2145" s="83">
        <v>0</v>
      </c>
      <c r="AE2145" s="83">
        <v>0</v>
      </c>
      <c r="AF2145" s="83">
        <v>0</v>
      </c>
      <c r="AG2145" s="83">
        <v>0</v>
      </c>
      <c r="AH2145" s="83">
        <v>0</v>
      </c>
      <c r="AI2145" s="83">
        <v>0</v>
      </c>
      <c r="AJ2145" s="83">
        <v>0</v>
      </c>
      <c r="AK2145" s="83">
        <v>0</v>
      </c>
      <c r="AL2145" s="83">
        <v>0</v>
      </c>
      <c r="AM2145" s="83">
        <v>0</v>
      </c>
      <c r="AN2145" s="83">
        <v>127624.71408979</v>
      </c>
      <c r="AO2145" s="83">
        <v>6.554825928E-3</v>
      </c>
      <c r="AP2145" s="83">
        <v>51.360161507499001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B7F0-0EB3-4247-BDC6-80260662A9BD}">
  <dimension ref="A1:E47"/>
  <sheetViews>
    <sheetView workbookViewId="0">
      <selection activeCell="C3" sqref="C3"/>
    </sheetView>
  </sheetViews>
  <sheetFormatPr baseColWidth="10" defaultColWidth="8.83203125" defaultRowHeight="16" x14ac:dyDescent="0.2"/>
  <cols>
    <col min="1" max="1" width="11.83203125" bestFit="1" customWidth="1"/>
    <col min="2" max="2" width="32.5" bestFit="1" customWidth="1"/>
    <col min="3" max="3" width="9.1640625" bestFit="1" customWidth="1"/>
    <col min="4" max="4" width="15.5" bestFit="1" customWidth="1"/>
    <col min="5" max="5" width="23.1640625" bestFit="1" customWidth="1"/>
  </cols>
  <sheetData>
    <row r="1" spans="1:5" x14ac:dyDescent="0.2">
      <c r="B1" s="90" t="s">
        <v>579</v>
      </c>
      <c r="C1" t="s">
        <v>587</v>
      </c>
      <c r="D1" t="s">
        <v>588</v>
      </c>
    </row>
    <row r="2" spans="1:5" ht="34" x14ac:dyDescent="0.2">
      <c r="A2" s="28" t="s">
        <v>31</v>
      </c>
      <c r="B2" s="3" t="s">
        <v>584</v>
      </c>
      <c r="C2" s="28" t="s">
        <v>586</v>
      </c>
      <c r="D2" t="s">
        <v>586</v>
      </c>
      <c r="E2" t="s">
        <v>581</v>
      </c>
    </row>
    <row r="3" spans="1:5" x14ac:dyDescent="0.2">
      <c r="A3" s="31" t="s">
        <v>142</v>
      </c>
      <c r="B3">
        <f>560+380.5</f>
        <v>940.5</v>
      </c>
      <c r="C3">
        <f>B3*0.3/1000</f>
        <v>0.28214999999999996</v>
      </c>
      <c r="D3">
        <f>0.15*0.14</f>
        <v>2.1000000000000001E-2</v>
      </c>
      <c r="E3" t="s">
        <v>582</v>
      </c>
    </row>
    <row r="4" spans="1:5" x14ac:dyDescent="0.2">
      <c r="A4" s="31" t="s">
        <v>143</v>
      </c>
      <c r="B4">
        <f>560</f>
        <v>560</v>
      </c>
      <c r="C4">
        <f t="shared" ref="C4:C47" si="0">B4*0.3/1000</f>
        <v>0.16800000000000001</v>
      </c>
      <c r="D4">
        <f t="shared" ref="D4:D47" si="1">0.15*0.14</f>
        <v>2.1000000000000001E-2</v>
      </c>
      <c r="E4" t="s">
        <v>583</v>
      </c>
    </row>
    <row r="5" spans="1:5" x14ac:dyDescent="0.2">
      <c r="A5" s="1" t="s">
        <v>111</v>
      </c>
      <c r="B5">
        <f xml:space="preserve"> 560+560</f>
        <v>1120</v>
      </c>
      <c r="C5">
        <f t="shared" si="0"/>
        <v>0.33600000000000002</v>
      </c>
      <c r="D5">
        <f t="shared" si="1"/>
        <v>2.1000000000000001E-2</v>
      </c>
    </row>
    <row r="6" spans="1:5" x14ac:dyDescent="0.2">
      <c r="A6" s="1" t="s">
        <v>112</v>
      </c>
      <c r="B6">
        <f>560</f>
        <v>560</v>
      </c>
      <c r="C6">
        <f t="shared" si="0"/>
        <v>0.16800000000000001</v>
      </c>
      <c r="D6">
        <f t="shared" si="1"/>
        <v>2.1000000000000001E-2</v>
      </c>
    </row>
    <row r="7" spans="1:5" x14ac:dyDescent="0.2">
      <c r="A7" s="31" t="s">
        <v>144</v>
      </c>
      <c r="B7">
        <f>B3</f>
        <v>940.5</v>
      </c>
      <c r="C7">
        <f t="shared" si="0"/>
        <v>0.28214999999999996</v>
      </c>
      <c r="D7">
        <f t="shared" si="1"/>
        <v>2.1000000000000001E-2</v>
      </c>
    </row>
    <row r="8" spans="1:5" x14ac:dyDescent="0.2">
      <c r="A8" s="1" t="s">
        <v>108</v>
      </c>
      <c r="B8">
        <f>560</f>
        <v>560</v>
      </c>
      <c r="C8">
        <f t="shared" si="0"/>
        <v>0.16800000000000001</v>
      </c>
      <c r="D8">
        <f t="shared" si="1"/>
        <v>2.1000000000000001E-2</v>
      </c>
    </row>
    <row r="9" spans="1:5" x14ac:dyDescent="0.2">
      <c r="A9" s="1" t="s">
        <v>145</v>
      </c>
      <c r="B9">
        <f>560</f>
        <v>560</v>
      </c>
      <c r="C9">
        <f t="shared" si="0"/>
        <v>0.16800000000000001</v>
      </c>
      <c r="D9">
        <f t="shared" si="1"/>
        <v>2.1000000000000001E-2</v>
      </c>
    </row>
    <row r="10" spans="1:5" x14ac:dyDescent="0.2">
      <c r="A10" s="1" t="s">
        <v>114</v>
      </c>
      <c r="B10">
        <f>560+380.5</f>
        <v>940.5</v>
      </c>
      <c r="C10">
        <f t="shared" si="0"/>
        <v>0.28214999999999996</v>
      </c>
      <c r="D10">
        <f t="shared" si="1"/>
        <v>2.1000000000000001E-2</v>
      </c>
    </row>
    <row r="11" spans="1:5" x14ac:dyDescent="0.2">
      <c r="A11" s="20" t="s">
        <v>194</v>
      </c>
      <c r="B11">
        <f>560+560</f>
        <v>1120</v>
      </c>
      <c r="C11">
        <f t="shared" si="0"/>
        <v>0.33600000000000002</v>
      </c>
      <c r="D11">
        <f t="shared" si="1"/>
        <v>2.1000000000000001E-2</v>
      </c>
    </row>
    <row r="12" spans="1:5" x14ac:dyDescent="0.2">
      <c r="A12" s="1" t="s">
        <v>146</v>
      </c>
      <c r="B12">
        <f>560</f>
        <v>560</v>
      </c>
      <c r="C12">
        <f t="shared" si="0"/>
        <v>0.16800000000000001</v>
      </c>
      <c r="D12">
        <f t="shared" si="1"/>
        <v>2.1000000000000001E-2</v>
      </c>
    </row>
    <row r="13" spans="1:5" x14ac:dyDescent="0.2">
      <c r="A13" s="20" t="s">
        <v>195</v>
      </c>
      <c r="B13">
        <f>560</f>
        <v>560</v>
      </c>
      <c r="C13">
        <f t="shared" si="0"/>
        <v>0.16800000000000001</v>
      </c>
      <c r="D13">
        <f t="shared" si="1"/>
        <v>2.1000000000000001E-2</v>
      </c>
    </row>
    <row r="14" spans="1:5" x14ac:dyDescent="0.2">
      <c r="A14" s="20" t="s">
        <v>196</v>
      </c>
      <c r="B14">
        <f>560</f>
        <v>560</v>
      </c>
      <c r="C14">
        <f t="shared" si="0"/>
        <v>0.16800000000000001</v>
      </c>
      <c r="D14">
        <f t="shared" si="1"/>
        <v>2.1000000000000001E-2</v>
      </c>
    </row>
    <row r="15" spans="1:5" x14ac:dyDescent="0.2">
      <c r="A15" s="1" t="s">
        <v>157</v>
      </c>
      <c r="B15">
        <f>560</f>
        <v>560</v>
      </c>
      <c r="C15">
        <f t="shared" si="0"/>
        <v>0.16800000000000001</v>
      </c>
      <c r="D15">
        <f t="shared" si="1"/>
        <v>2.1000000000000001E-2</v>
      </c>
      <c r="E15" t="s">
        <v>580</v>
      </c>
    </row>
    <row r="16" spans="1:5" x14ac:dyDescent="0.2">
      <c r="A16" s="20" t="s">
        <v>197</v>
      </c>
      <c r="B16">
        <f>560+380.5</f>
        <v>940.5</v>
      </c>
      <c r="C16">
        <f t="shared" si="0"/>
        <v>0.28214999999999996</v>
      </c>
      <c r="D16">
        <f t="shared" si="1"/>
        <v>2.1000000000000001E-2</v>
      </c>
    </row>
    <row r="17" spans="1:4" x14ac:dyDescent="0.2">
      <c r="A17" s="20" t="s">
        <v>198</v>
      </c>
      <c r="B17">
        <f>560</f>
        <v>560</v>
      </c>
      <c r="C17">
        <f t="shared" si="0"/>
        <v>0.16800000000000001</v>
      </c>
      <c r="D17">
        <f t="shared" si="1"/>
        <v>2.1000000000000001E-2</v>
      </c>
    </row>
    <row r="18" spans="1:4" x14ac:dyDescent="0.2">
      <c r="A18" s="20" t="s">
        <v>199</v>
      </c>
      <c r="B18">
        <f>560+380.5</f>
        <v>940.5</v>
      </c>
      <c r="C18">
        <f t="shared" si="0"/>
        <v>0.28214999999999996</v>
      </c>
      <c r="D18">
        <f t="shared" si="1"/>
        <v>2.1000000000000001E-2</v>
      </c>
    </row>
    <row r="19" spans="1:4" x14ac:dyDescent="0.2">
      <c r="A19" s="20" t="s">
        <v>200</v>
      </c>
      <c r="B19">
        <f>560</f>
        <v>560</v>
      </c>
      <c r="C19">
        <f t="shared" si="0"/>
        <v>0.16800000000000001</v>
      </c>
      <c r="D19">
        <f t="shared" si="1"/>
        <v>2.1000000000000001E-2</v>
      </c>
    </row>
    <row r="20" spans="1:4" x14ac:dyDescent="0.2">
      <c r="A20" s="20" t="s">
        <v>201</v>
      </c>
      <c r="B20">
        <f>560</f>
        <v>560</v>
      </c>
      <c r="C20">
        <f t="shared" si="0"/>
        <v>0.16800000000000001</v>
      </c>
      <c r="D20">
        <f t="shared" si="1"/>
        <v>2.1000000000000001E-2</v>
      </c>
    </row>
    <row r="21" spans="1:4" x14ac:dyDescent="0.2">
      <c r="A21" s="1" t="s">
        <v>158</v>
      </c>
      <c r="B21">
        <f>365.75+560</f>
        <v>925.75</v>
      </c>
      <c r="C21">
        <f t="shared" si="0"/>
        <v>0.27772499999999994</v>
      </c>
      <c r="D21">
        <f t="shared" si="1"/>
        <v>2.1000000000000001E-2</v>
      </c>
    </row>
    <row r="22" spans="1:4" x14ac:dyDescent="0.2">
      <c r="A22" s="1" t="s">
        <v>149</v>
      </c>
      <c r="B22">
        <f>B21</f>
        <v>925.75</v>
      </c>
      <c r="C22">
        <f t="shared" si="0"/>
        <v>0.27772499999999994</v>
      </c>
      <c r="D22">
        <f t="shared" si="1"/>
        <v>2.1000000000000001E-2</v>
      </c>
    </row>
    <row r="23" spans="1:4" x14ac:dyDescent="0.2">
      <c r="A23" s="1" t="s">
        <v>159</v>
      </c>
      <c r="B23">
        <f>365.75+380.5</f>
        <v>746.25</v>
      </c>
      <c r="C23">
        <f t="shared" si="0"/>
        <v>0.22387499999999999</v>
      </c>
      <c r="D23">
        <f t="shared" si="1"/>
        <v>2.1000000000000001E-2</v>
      </c>
    </row>
    <row r="24" spans="1:4" x14ac:dyDescent="0.2">
      <c r="A24" s="1" t="s">
        <v>160</v>
      </c>
      <c r="B24">
        <f>B23</f>
        <v>746.25</v>
      </c>
      <c r="C24">
        <f t="shared" si="0"/>
        <v>0.22387499999999999</v>
      </c>
      <c r="D24">
        <f t="shared" si="1"/>
        <v>2.1000000000000001E-2</v>
      </c>
    </row>
    <row r="25" spans="1:4" x14ac:dyDescent="0.2">
      <c r="A25" s="1" t="s">
        <v>147</v>
      </c>
      <c r="B25">
        <f>365.75</f>
        <v>365.75</v>
      </c>
      <c r="C25">
        <f t="shared" si="0"/>
        <v>0.10972499999999999</v>
      </c>
      <c r="D25">
        <f t="shared" si="1"/>
        <v>2.1000000000000001E-2</v>
      </c>
    </row>
    <row r="26" spans="1:4" x14ac:dyDescent="0.2">
      <c r="A26" s="1" t="s">
        <v>119</v>
      </c>
      <c r="B26">
        <f>365.75+560</f>
        <v>925.75</v>
      </c>
      <c r="C26">
        <f t="shared" si="0"/>
        <v>0.27772499999999994</v>
      </c>
      <c r="D26">
        <f t="shared" si="1"/>
        <v>2.1000000000000001E-2</v>
      </c>
    </row>
    <row r="27" spans="1:4" x14ac:dyDescent="0.2">
      <c r="A27" s="20" t="s">
        <v>202</v>
      </c>
      <c r="B27">
        <f>560+365.75</f>
        <v>925.75</v>
      </c>
      <c r="C27">
        <f t="shared" si="0"/>
        <v>0.27772499999999994</v>
      </c>
      <c r="D27">
        <f t="shared" si="1"/>
        <v>2.1000000000000001E-2</v>
      </c>
    </row>
    <row r="28" spans="1:4" x14ac:dyDescent="0.2">
      <c r="A28" s="1" t="s">
        <v>120</v>
      </c>
      <c r="B28">
        <f>365.75</f>
        <v>365.75</v>
      </c>
      <c r="C28">
        <f t="shared" si="0"/>
        <v>0.10972499999999999</v>
      </c>
      <c r="D28">
        <f t="shared" si="1"/>
        <v>2.1000000000000001E-2</v>
      </c>
    </row>
    <row r="29" spans="1:4" x14ac:dyDescent="0.2">
      <c r="A29" s="1" t="s">
        <v>121</v>
      </c>
      <c r="B29">
        <f>365.75</f>
        <v>365.75</v>
      </c>
      <c r="C29">
        <f t="shared" si="0"/>
        <v>0.10972499999999999</v>
      </c>
      <c r="D29">
        <f t="shared" si="1"/>
        <v>2.1000000000000001E-2</v>
      </c>
    </row>
    <row r="30" spans="1:4" x14ac:dyDescent="0.2">
      <c r="A30" s="1" t="s">
        <v>161</v>
      </c>
      <c r="B30">
        <f>375.53+380.5</f>
        <v>756.03</v>
      </c>
      <c r="C30">
        <f t="shared" si="0"/>
        <v>0.22680900000000001</v>
      </c>
      <c r="D30">
        <f t="shared" si="1"/>
        <v>2.1000000000000001E-2</v>
      </c>
    </row>
    <row r="31" spans="1:4" x14ac:dyDescent="0.2">
      <c r="A31" s="20" t="s">
        <v>203</v>
      </c>
      <c r="B31">
        <f>365.75+380.5</f>
        <v>746.25</v>
      </c>
      <c r="C31">
        <f t="shared" si="0"/>
        <v>0.22387499999999999</v>
      </c>
      <c r="D31">
        <f t="shared" si="1"/>
        <v>2.1000000000000001E-2</v>
      </c>
    </row>
    <row r="32" spans="1:4" x14ac:dyDescent="0.2">
      <c r="A32" s="1" t="s">
        <v>162</v>
      </c>
      <c r="B32">
        <f>365.75+560</f>
        <v>925.75</v>
      </c>
      <c r="C32">
        <f t="shared" si="0"/>
        <v>0.27772499999999994</v>
      </c>
      <c r="D32">
        <f t="shared" si="1"/>
        <v>2.1000000000000001E-2</v>
      </c>
    </row>
    <row r="33" spans="1:4" x14ac:dyDescent="0.2">
      <c r="A33" s="1" t="s">
        <v>163</v>
      </c>
      <c r="B33">
        <f>365.75</f>
        <v>365.75</v>
      </c>
      <c r="C33">
        <f t="shared" si="0"/>
        <v>0.10972499999999999</v>
      </c>
      <c r="D33">
        <f t="shared" si="1"/>
        <v>2.1000000000000001E-2</v>
      </c>
    </row>
    <row r="34" spans="1:4" x14ac:dyDescent="0.2">
      <c r="A34" s="20" t="s">
        <v>204</v>
      </c>
      <c r="B34">
        <f>365.75</f>
        <v>365.75</v>
      </c>
      <c r="C34">
        <f t="shared" si="0"/>
        <v>0.10972499999999999</v>
      </c>
      <c r="D34">
        <f t="shared" si="1"/>
        <v>2.1000000000000001E-2</v>
      </c>
    </row>
    <row r="35" spans="1:4" x14ac:dyDescent="0.2">
      <c r="A35" s="1" t="s">
        <v>166</v>
      </c>
      <c r="B35">
        <f>436.2+380.5</f>
        <v>816.7</v>
      </c>
      <c r="C35">
        <f t="shared" si="0"/>
        <v>0.24500999999999998</v>
      </c>
      <c r="D35">
        <f t="shared" si="1"/>
        <v>2.1000000000000001E-2</v>
      </c>
    </row>
    <row r="36" spans="1:4" x14ac:dyDescent="0.2">
      <c r="A36" s="1" t="s">
        <v>167</v>
      </c>
      <c r="B36">
        <f>436.2+560</f>
        <v>996.2</v>
      </c>
      <c r="C36">
        <f t="shared" si="0"/>
        <v>0.29886000000000001</v>
      </c>
      <c r="D36">
        <f t="shared" si="1"/>
        <v>2.1000000000000001E-2</v>
      </c>
    </row>
    <row r="37" spans="1:4" x14ac:dyDescent="0.2">
      <c r="A37" s="1" t="s">
        <v>168</v>
      </c>
      <c r="B37">
        <f>560+380.5</f>
        <v>940.5</v>
      </c>
      <c r="C37">
        <f t="shared" si="0"/>
        <v>0.28214999999999996</v>
      </c>
      <c r="D37">
        <f t="shared" si="1"/>
        <v>2.1000000000000001E-2</v>
      </c>
    </row>
    <row r="38" spans="1:4" x14ac:dyDescent="0.2">
      <c r="A38" s="20" t="s">
        <v>205</v>
      </c>
      <c r="B38">
        <f>560</f>
        <v>560</v>
      </c>
      <c r="C38">
        <f t="shared" si="0"/>
        <v>0.16800000000000001</v>
      </c>
      <c r="D38">
        <f t="shared" si="1"/>
        <v>2.1000000000000001E-2</v>
      </c>
    </row>
    <row r="39" spans="1:4" x14ac:dyDescent="0.2">
      <c r="A39" s="20" t="s">
        <v>206</v>
      </c>
      <c r="B39">
        <f>560+560</f>
        <v>1120</v>
      </c>
      <c r="C39">
        <f t="shared" si="0"/>
        <v>0.33600000000000002</v>
      </c>
      <c r="D39">
        <f t="shared" si="1"/>
        <v>2.1000000000000001E-2</v>
      </c>
    </row>
    <row r="40" spans="1:4" x14ac:dyDescent="0.2">
      <c r="A40" s="20" t="s">
        <v>207</v>
      </c>
      <c r="B40">
        <f>560</f>
        <v>560</v>
      </c>
      <c r="C40">
        <f t="shared" si="0"/>
        <v>0.16800000000000001</v>
      </c>
      <c r="D40">
        <f t="shared" si="1"/>
        <v>2.1000000000000001E-2</v>
      </c>
    </row>
    <row r="41" spans="1:4" x14ac:dyDescent="0.2">
      <c r="A41" s="1" t="s">
        <v>130</v>
      </c>
      <c r="B41">
        <f>560</f>
        <v>560</v>
      </c>
      <c r="C41">
        <f t="shared" si="0"/>
        <v>0.16800000000000001</v>
      </c>
      <c r="D41">
        <f t="shared" si="1"/>
        <v>2.1000000000000001E-2</v>
      </c>
    </row>
    <row r="42" spans="1:4" x14ac:dyDescent="0.2">
      <c r="A42" s="20" t="s">
        <v>208</v>
      </c>
      <c r="B42">
        <f>560</f>
        <v>560</v>
      </c>
      <c r="C42">
        <f t="shared" si="0"/>
        <v>0.16800000000000001</v>
      </c>
      <c r="D42">
        <f t="shared" si="1"/>
        <v>2.1000000000000001E-2</v>
      </c>
    </row>
    <row r="43" spans="1:4" x14ac:dyDescent="0.2">
      <c r="A43" s="40" t="s">
        <v>238</v>
      </c>
      <c r="B43">
        <f>365.75</f>
        <v>365.75</v>
      </c>
      <c r="C43">
        <f t="shared" si="0"/>
        <v>0.10972499999999999</v>
      </c>
      <c r="D43">
        <f t="shared" si="1"/>
        <v>2.1000000000000001E-2</v>
      </c>
    </row>
    <row r="44" spans="1:4" x14ac:dyDescent="0.2">
      <c r="A44" s="40" t="s">
        <v>239</v>
      </c>
      <c r="B44">
        <f>365.75</f>
        <v>365.75</v>
      </c>
      <c r="C44">
        <f t="shared" si="0"/>
        <v>0.10972499999999999</v>
      </c>
      <c r="D44">
        <f t="shared" si="1"/>
        <v>2.1000000000000001E-2</v>
      </c>
    </row>
    <row r="45" spans="1:4" x14ac:dyDescent="0.2">
      <c r="A45" s="20" t="s">
        <v>576</v>
      </c>
      <c r="B45">
        <v>560</v>
      </c>
      <c r="C45">
        <f t="shared" si="0"/>
        <v>0.16800000000000001</v>
      </c>
      <c r="D45">
        <f t="shared" si="1"/>
        <v>2.1000000000000001E-2</v>
      </c>
    </row>
    <row r="46" spans="1:4" x14ac:dyDescent="0.2">
      <c r="A46" s="88" t="s">
        <v>577</v>
      </c>
      <c r="B46">
        <v>380.5</v>
      </c>
      <c r="C46">
        <f t="shared" si="0"/>
        <v>0.11414999999999999</v>
      </c>
      <c r="D46">
        <f t="shared" si="1"/>
        <v>2.1000000000000001E-2</v>
      </c>
    </row>
    <row r="47" spans="1:4" x14ac:dyDescent="0.2">
      <c r="A47" s="88" t="s">
        <v>578</v>
      </c>
      <c r="B47">
        <v>560</v>
      </c>
      <c r="C47">
        <f t="shared" si="0"/>
        <v>0.16800000000000001</v>
      </c>
      <c r="D47">
        <f t="shared" si="1"/>
        <v>2.1000000000000001E-2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F82C-06D6-4710-9C1F-D947B17C76F1}">
  <dimension ref="A1:AE45"/>
  <sheetViews>
    <sheetView zoomScale="80" zoomScaleNormal="80" workbookViewId="0">
      <selection activeCell="K16" sqref="K16"/>
    </sheetView>
  </sheetViews>
  <sheetFormatPr baseColWidth="10" defaultColWidth="8.83203125" defaultRowHeight="16" x14ac:dyDescent="0.2"/>
  <cols>
    <col min="3" max="3" width="10.33203125" bestFit="1" customWidth="1"/>
    <col min="4" max="4" width="12.6640625" bestFit="1" customWidth="1"/>
    <col min="5" max="5" width="11.6640625" bestFit="1" customWidth="1"/>
    <col min="6" max="6" width="12.6640625" bestFit="1" customWidth="1"/>
    <col min="7" max="7" width="10.6640625" bestFit="1" customWidth="1"/>
    <col min="8" max="8" width="5.83203125" customWidth="1"/>
    <col min="9" max="9" width="15" bestFit="1" customWidth="1"/>
    <col min="10" max="11" width="12.6640625" bestFit="1" customWidth="1"/>
    <col min="13" max="13" width="42.83203125" customWidth="1"/>
    <col min="21" max="21" width="17.33203125" bestFit="1" customWidth="1"/>
    <col min="23" max="23" width="11.33203125" bestFit="1" customWidth="1"/>
    <col min="24" max="24" width="13.33203125" bestFit="1" customWidth="1"/>
    <col min="25" max="25" width="17.33203125" bestFit="1" customWidth="1"/>
    <col min="26" max="26" width="10.33203125" bestFit="1" customWidth="1"/>
  </cols>
  <sheetData>
    <row r="1" spans="1:31" ht="17" thickBot="1" x14ac:dyDescent="0.25">
      <c r="A1" s="71" t="s">
        <v>251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O1" t="s">
        <v>490</v>
      </c>
      <c r="P1">
        <v>260</v>
      </c>
      <c r="T1" t="s">
        <v>491</v>
      </c>
      <c r="U1" t="s">
        <v>492</v>
      </c>
      <c r="V1" t="s">
        <v>493</v>
      </c>
      <c r="W1" t="s">
        <v>494</v>
      </c>
      <c r="X1" t="s">
        <v>495</v>
      </c>
      <c r="Y1" t="s">
        <v>496</v>
      </c>
      <c r="Z1" t="s">
        <v>497</v>
      </c>
      <c r="AA1" t="s">
        <v>498</v>
      </c>
      <c r="AB1" t="s">
        <v>499</v>
      </c>
      <c r="AC1" t="s">
        <v>500</v>
      </c>
      <c r="AD1" t="s">
        <v>501</v>
      </c>
    </row>
    <row r="2" spans="1:31" x14ac:dyDescent="0.2">
      <c r="A2" s="72" t="s">
        <v>142</v>
      </c>
      <c r="B2" t="s">
        <v>502</v>
      </c>
      <c r="C2">
        <v>6176.4</v>
      </c>
      <c r="D2">
        <f>C2*3785.41</f>
        <v>23380206.323999997</v>
      </c>
      <c r="E2">
        <f>IF(B2="Y",D2*P$3*P$1*0.001,0)</f>
        <v>3647312.1865439992</v>
      </c>
      <c r="F2">
        <f>D2*(0.4*230+IF(B2="Y",0.4,1)*260*0.15)*0.001</f>
        <v>2515710.2004623995</v>
      </c>
      <c r="G2">
        <f>E2+F2</f>
        <v>6163022.3870063983</v>
      </c>
      <c r="I2">
        <f>SUM(G2:G43)</f>
        <v>40870037.898820803</v>
      </c>
      <c r="J2">
        <f>I4*0.04*0.03*0.503</f>
        <v>9.0042415296408065E-3</v>
      </c>
      <c r="K2">
        <f>I4*0.356*0.028</f>
        <v>0.14869827628803772</v>
      </c>
      <c r="M2" t="s">
        <v>503</v>
      </c>
      <c r="O2" t="s">
        <v>504</v>
      </c>
      <c r="P2">
        <v>230</v>
      </c>
      <c r="U2" t="s">
        <v>505</v>
      </c>
      <c r="V2" s="14">
        <v>61243</v>
      </c>
      <c r="W2">
        <v>20</v>
      </c>
      <c r="X2">
        <v>77</v>
      </c>
      <c r="Y2">
        <v>1</v>
      </c>
      <c r="Z2">
        <v>2</v>
      </c>
      <c r="AA2">
        <v>0</v>
      </c>
      <c r="AB2">
        <v>0</v>
      </c>
      <c r="AE2">
        <f>SUM(W2:AD2)</f>
        <v>100</v>
      </c>
    </row>
    <row r="3" spans="1:31" x14ac:dyDescent="0.2">
      <c r="A3" s="73" t="s">
        <v>143</v>
      </c>
      <c r="B3" t="s">
        <v>502</v>
      </c>
      <c r="C3">
        <v>4377.3</v>
      </c>
      <c r="D3">
        <f>C3*3785.41</f>
        <v>16569875.193</v>
      </c>
      <c r="E3">
        <f t="shared" ref="E3:E43" si="0">IF(B3="Y",D3*P$3*P$1*0.001,0)</f>
        <v>2584900.5301079997</v>
      </c>
      <c r="F3">
        <f t="shared" ref="F3:F8" si="1">D3*(0.4*230+IF(B3="Y",0.4,1)*260*0.15)*0.001</f>
        <v>1782918.5707667999</v>
      </c>
      <c r="G3">
        <f t="shared" ref="G3:G43" si="2">E3+F3</f>
        <v>4367819.1008747993</v>
      </c>
      <c r="I3">
        <f>I2*365/1000</f>
        <v>14917563.833069593</v>
      </c>
      <c r="J3">
        <f>J2*265</f>
        <v>2.3861240053548136</v>
      </c>
      <c r="K3">
        <f>K2*28</f>
        <v>4.163551736065056</v>
      </c>
      <c r="M3" t="s">
        <v>506</v>
      </c>
      <c r="O3" t="s">
        <v>507</v>
      </c>
      <c r="P3">
        <v>0.6</v>
      </c>
      <c r="U3" t="s">
        <v>508</v>
      </c>
      <c r="V3" s="14">
        <v>16921</v>
      </c>
      <c r="W3">
        <v>56</v>
      </c>
      <c r="X3">
        <v>0</v>
      </c>
      <c r="Y3">
        <v>0</v>
      </c>
      <c r="Z3">
        <v>0</v>
      </c>
      <c r="AA3">
        <v>44</v>
      </c>
      <c r="AB3">
        <v>0</v>
      </c>
      <c r="AE3">
        <f t="shared" ref="AE3:AE43" si="3">SUM(W3:AD3)</f>
        <v>100</v>
      </c>
    </row>
    <row r="4" spans="1:31" x14ac:dyDescent="0.2">
      <c r="A4" s="51" t="s">
        <v>111</v>
      </c>
      <c r="B4" t="s">
        <v>502</v>
      </c>
      <c r="C4">
        <v>1221.9000000000001</v>
      </c>
      <c r="D4">
        <f>C4*3785.41</f>
        <v>4625392.4790000003</v>
      </c>
      <c r="E4">
        <f t="shared" si="0"/>
        <v>721561.22672399995</v>
      </c>
      <c r="F4">
        <f t="shared" si="1"/>
        <v>497692.23074040003</v>
      </c>
      <c r="G4">
        <f t="shared" si="2"/>
        <v>1219253.4574644</v>
      </c>
      <c r="I4">
        <f>I3/10^6</f>
        <v>14.917563833069593</v>
      </c>
      <c r="J4">
        <f>J3*10^6</f>
        <v>2386124.0053548138</v>
      </c>
      <c r="K4">
        <f>K3*10^6</f>
        <v>4163551.7360650562</v>
      </c>
      <c r="O4" t="s">
        <v>509</v>
      </c>
      <c r="P4">
        <v>0.85</v>
      </c>
      <c r="U4" t="s">
        <v>510</v>
      </c>
      <c r="V4" s="14">
        <v>90000</v>
      </c>
      <c r="W4">
        <v>78</v>
      </c>
      <c r="X4">
        <v>1</v>
      </c>
      <c r="Y4">
        <v>3</v>
      </c>
      <c r="Z4">
        <v>1</v>
      </c>
      <c r="AA4">
        <v>0</v>
      </c>
      <c r="AB4">
        <v>7</v>
      </c>
      <c r="AE4">
        <f t="shared" si="3"/>
        <v>90</v>
      </c>
    </row>
    <row r="5" spans="1:31" x14ac:dyDescent="0.2">
      <c r="A5" s="51" t="s">
        <v>112</v>
      </c>
      <c r="B5" t="s">
        <v>502</v>
      </c>
      <c r="C5">
        <v>543.29999999999995</v>
      </c>
      <c r="D5">
        <f t="shared" ref="D5:D43" si="4">C5*3785.41</f>
        <v>2056613.2529999998</v>
      </c>
      <c r="E5">
        <f t="shared" si="0"/>
        <v>320831.66746800003</v>
      </c>
      <c r="F5">
        <f t="shared" si="1"/>
        <v>221291.58602279998</v>
      </c>
      <c r="G5">
        <f t="shared" si="2"/>
        <v>542123.25349080004</v>
      </c>
      <c r="O5" t="s">
        <v>511</v>
      </c>
      <c r="P5">
        <v>0.4</v>
      </c>
      <c r="U5" t="s">
        <v>512</v>
      </c>
      <c r="V5" s="14">
        <v>52178</v>
      </c>
      <c r="W5">
        <v>5</v>
      </c>
      <c r="X5">
        <v>95</v>
      </c>
      <c r="Y5">
        <v>0</v>
      </c>
      <c r="Z5">
        <v>0</v>
      </c>
      <c r="AA5">
        <v>0</v>
      </c>
      <c r="AB5">
        <v>0</v>
      </c>
      <c r="AE5">
        <f t="shared" si="3"/>
        <v>100</v>
      </c>
    </row>
    <row r="6" spans="1:31" x14ac:dyDescent="0.2">
      <c r="A6" s="73" t="s">
        <v>144</v>
      </c>
      <c r="B6" t="s">
        <v>502</v>
      </c>
      <c r="C6">
        <v>9.8000000000000007</v>
      </c>
      <c r="D6">
        <f t="shared" si="4"/>
        <v>37097.018000000004</v>
      </c>
      <c r="E6">
        <f t="shared" si="0"/>
        <v>5787.1348080000007</v>
      </c>
      <c r="F6">
        <f t="shared" si="1"/>
        <v>3991.6391368</v>
      </c>
      <c r="G6">
        <f t="shared" si="2"/>
        <v>9778.7739448000011</v>
      </c>
      <c r="U6" t="s">
        <v>513</v>
      </c>
      <c r="V6" s="14">
        <v>715500</v>
      </c>
      <c r="W6">
        <v>2</v>
      </c>
      <c r="X6">
        <v>84</v>
      </c>
      <c r="Y6">
        <v>11</v>
      </c>
      <c r="Z6">
        <v>0</v>
      </c>
      <c r="AA6">
        <v>2</v>
      </c>
      <c r="AB6">
        <v>0</v>
      </c>
      <c r="AE6">
        <f t="shared" si="3"/>
        <v>99</v>
      </c>
    </row>
    <row r="7" spans="1:31" x14ac:dyDescent="0.2">
      <c r="A7" s="51" t="s">
        <v>108</v>
      </c>
      <c r="B7" t="s">
        <v>502</v>
      </c>
      <c r="C7">
        <v>2044.5</v>
      </c>
      <c r="D7">
        <f t="shared" si="4"/>
        <v>7739270.7450000001</v>
      </c>
      <c r="E7">
        <f t="shared" si="0"/>
        <v>1207326.2362200001</v>
      </c>
      <c r="F7">
        <f t="shared" si="1"/>
        <v>832745.53216199996</v>
      </c>
      <c r="G7">
        <f t="shared" si="2"/>
        <v>2040071.768382</v>
      </c>
      <c r="U7" t="s">
        <v>514</v>
      </c>
      <c r="V7" s="14">
        <v>102912</v>
      </c>
      <c r="W7">
        <v>76</v>
      </c>
      <c r="X7">
        <v>0</v>
      </c>
      <c r="Y7">
        <v>0</v>
      </c>
      <c r="Z7">
        <v>0</v>
      </c>
      <c r="AA7">
        <v>0</v>
      </c>
      <c r="AB7">
        <v>14</v>
      </c>
      <c r="AE7">
        <f t="shared" si="3"/>
        <v>90</v>
      </c>
    </row>
    <row r="8" spans="1:31" x14ac:dyDescent="0.2">
      <c r="A8" s="51" t="s">
        <v>145</v>
      </c>
      <c r="B8" t="s">
        <v>502</v>
      </c>
      <c r="C8">
        <v>778.7</v>
      </c>
      <c r="D8">
        <f t="shared" si="4"/>
        <v>2947698.767</v>
      </c>
      <c r="E8">
        <f t="shared" si="0"/>
        <v>459841.00765199994</v>
      </c>
      <c r="F8">
        <f t="shared" si="1"/>
        <v>317172.38732919999</v>
      </c>
      <c r="G8">
        <f t="shared" si="2"/>
        <v>777013.39498119988</v>
      </c>
      <c r="M8" t="s">
        <v>515</v>
      </c>
      <c r="Q8" t="s">
        <v>516</v>
      </c>
      <c r="U8" t="s">
        <v>517</v>
      </c>
      <c r="V8" s="14">
        <v>118000</v>
      </c>
      <c r="W8">
        <v>0</v>
      </c>
      <c r="X8">
        <v>70</v>
      </c>
      <c r="Y8">
        <v>0</v>
      </c>
      <c r="Z8">
        <v>0</v>
      </c>
      <c r="AA8">
        <v>30</v>
      </c>
      <c r="AB8">
        <v>0</v>
      </c>
      <c r="AE8">
        <f t="shared" si="3"/>
        <v>100</v>
      </c>
    </row>
    <row r="9" spans="1:31" x14ac:dyDescent="0.2">
      <c r="A9" s="51" t="s">
        <v>114</v>
      </c>
      <c r="B9" t="s">
        <v>518</v>
      </c>
      <c r="C9">
        <v>1390.6</v>
      </c>
      <c r="D9">
        <f t="shared" si="4"/>
        <v>5263991.1459999997</v>
      </c>
      <c r="E9">
        <f t="shared" si="0"/>
        <v>0</v>
      </c>
      <c r="F9">
        <f>D9*(0.4*230+IF(B9="Y",0.4,1)*260*0.15)*0.001</f>
        <v>689582.840126</v>
      </c>
      <c r="G9">
        <f t="shared" si="2"/>
        <v>689582.840126</v>
      </c>
      <c r="M9" t="s">
        <v>519</v>
      </c>
      <c r="Q9" t="s">
        <v>520</v>
      </c>
      <c r="U9" t="s">
        <v>521</v>
      </c>
      <c r="V9" s="14">
        <v>21000</v>
      </c>
      <c r="W9">
        <v>20</v>
      </c>
      <c r="X9">
        <v>80</v>
      </c>
      <c r="Y9">
        <v>0</v>
      </c>
      <c r="Z9">
        <v>0</v>
      </c>
      <c r="AA9">
        <v>0</v>
      </c>
      <c r="AB9">
        <v>0</v>
      </c>
      <c r="AE9">
        <f t="shared" si="3"/>
        <v>100</v>
      </c>
    </row>
    <row r="10" spans="1:31" x14ac:dyDescent="0.2">
      <c r="A10" s="51" t="s">
        <v>194</v>
      </c>
      <c r="B10" t="s">
        <v>518</v>
      </c>
      <c r="C10">
        <v>3173.3</v>
      </c>
      <c r="D10">
        <f t="shared" si="4"/>
        <v>12012241.552999999</v>
      </c>
      <c r="E10">
        <f t="shared" si="0"/>
        <v>0</v>
      </c>
      <c r="F10">
        <f t="shared" ref="F10:F43" si="5">D10*(0.4*230+IF(B10="Y",0.4,1)*260*0.15)*0.001</f>
        <v>1573603.6434429998</v>
      </c>
      <c r="G10">
        <f t="shared" si="2"/>
        <v>1573603.6434429998</v>
      </c>
      <c r="U10" t="s">
        <v>522</v>
      </c>
      <c r="V10" s="14">
        <v>480850</v>
      </c>
      <c r="W10">
        <v>100</v>
      </c>
      <c r="X10">
        <v>0</v>
      </c>
      <c r="Y10">
        <v>0</v>
      </c>
      <c r="Z10">
        <v>0</v>
      </c>
      <c r="AA10">
        <v>0</v>
      </c>
      <c r="AB10">
        <v>0</v>
      </c>
      <c r="AE10">
        <f t="shared" si="3"/>
        <v>100</v>
      </c>
    </row>
    <row r="11" spans="1:31" x14ac:dyDescent="0.2">
      <c r="A11" s="51" t="s">
        <v>146</v>
      </c>
      <c r="B11" t="s">
        <v>518</v>
      </c>
      <c r="C11">
        <v>70</v>
      </c>
      <c r="D11">
        <f t="shared" si="4"/>
        <v>264978.7</v>
      </c>
      <c r="E11">
        <f t="shared" si="0"/>
        <v>0</v>
      </c>
      <c r="F11">
        <f t="shared" si="5"/>
        <v>34712.209700000007</v>
      </c>
      <c r="G11">
        <f t="shared" si="2"/>
        <v>34712.209700000007</v>
      </c>
      <c r="O11" t="s">
        <v>523</v>
      </c>
      <c r="P11">
        <v>200</v>
      </c>
      <c r="U11" t="s">
        <v>524</v>
      </c>
      <c r="V11" s="14">
        <v>300000</v>
      </c>
      <c r="W11">
        <v>83</v>
      </c>
      <c r="X11">
        <v>0</v>
      </c>
      <c r="Y11">
        <v>0</v>
      </c>
      <c r="Z11">
        <v>0</v>
      </c>
      <c r="AA11">
        <v>0</v>
      </c>
      <c r="AB11">
        <v>17</v>
      </c>
      <c r="AE11">
        <f t="shared" si="3"/>
        <v>100</v>
      </c>
    </row>
    <row r="12" spans="1:31" x14ac:dyDescent="0.2">
      <c r="A12" s="51" t="s">
        <v>195</v>
      </c>
      <c r="B12" t="s">
        <v>518</v>
      </c>
      <c r="C12">
        <v>76.5</v>
      </c>
      <c r="D12">
        <f t="shared" si="4"/>
        <v>289583.86499999999</v>
      </c>
      <c r="E12">
        <f t="shared" si="0"/>
        <v>0</v>
      </c>
      <c r="F12">
        <f t="shared" si="5"/>
        <v>37935.486315000002</v>
      </c>
      <c r="G12">
        <f t="shared" si="2"/>
        <v>37935.486315000002</v>
      </c>
      <c r="O12" t="s">
        <v>525</v>
      </c>
      <c r="P12" t="s">
        <v>526</v>
      </c>
      <c r="U12" t="s">
        <v>527</v>
      </c>
      <c r="V12" s="14">
        <v>200000</v>
      </c>
      <c r="W12">
        <v>25</v>
      </c>
      <c r="X12">
        <v>0</v>
      </c>
      <c r="Y12">
        <v>0</v>
      </c>
      <c r="Z12">
        <v>0</v>
      </c>
      <c r="AA12">
        <v>21</v>
      </c>
      <c r="AB12">
        <v>54</v>
      </c>
      <c r="AE12">
        <f t="shared" si="3"/>
        <v>100</v>
      </c>
    </row>
    <row r="13" spans="1:31" x14ac:dyDescent="0.2">
      <c r="A13" s="51" t="s">
        <v>196</v>
      </c>
      <c r="B13" t="s">
        <v>518</v>
      </c>
      <c r="C13">
        <v>51.5</v>
      </c>
      <c r="D13">
        <f t="shared" si="4"/>
        <v>194948.61499999999</v>
      </c>
      <c r="E13">
        <f t="shared" si="0"/>
        <v>0</v>
      </c>
      <c r="F13">
        <f t="shared" si="5"/>
        <v>25538.268564999998</v>
      </c>
      <c r="G13">
        <f t="shared" si="2"/>
        <v>25538.268564999998</v>
      </c>
      <c r="O13" t="s">
        <v>528</v>
      </c>
      <c r="P13" t="s">
        <v>526</v>
      </c>
      <c r="U13" t="s">
        <v>529</v>
      </c>
      <c r="V13" s="14">
        <v>19601</v>
      </c>
      <c r="W13">
        <v>0</v>
      </c>
      <c r="X13">
        <v>100</v>
      </c>
      <c r="Y13">
        <v>0</v>
      </c>
      <c r="Z13">
        <v>0</v>
      </c>
      <c r="AA13">
        <v>0</v>
      </c>
      <c r="AB13">
        <v>0</v>
      </c>
      <c r="AE13">
        <f t="shared" si="3"/>
        <v>100</v>
      </c>
    </row>
    <row r="14" spans="1:31" x14ac:dyDescent="0.2">
      <c r="A14" s="51" t="s">
        <v>157</v>
      </c>
      <c r="B14" t="s">
        <v>502</v>
      </c>
      <c r="C14">
        <v>3900.9</v>
      </c>
      <c r="D14">
        <f t="shared" si="4"/>
        <v>14766505.868999999</v>
      </c>
      <c r="E14">
        <f t="shared" si="0"/>
        <v>2303574.9155639997</v>
      </c>
      <c r="F14">
        <f t="shared" si="5"/>
        <v>1588876.0315043998</v>
      </c>
      <c r="G14">
        <f t="shared" si="2"/>
        <v>3892450.9470683997</v>
      </c>
      <c r="U14" t="s">
        <v>530</v>
      </c>
      <c r="V14" s="14">
        <v>23209</v>
      </c>
      <c r="W14">
        <v>75</v>
      </c>
      <c r="X14">
        <v>0</v>
      </c>
      <c r="Y14">
        <v>0</v>
      </c>
      <c r="Z14">
        <v>7</v>
      </c>
      <c r="AA14">
        <v>0</v>
      </c>
      <c r="AB14">
        <v>18</v>
      </c>
      <c r="AE14">
        <f t="shared" si="3"/>
        <v>100</v>
      </c>
    </row>
    <row r="15" spans="1:31" x14ac:dyDescent="0.2">
      <c r="A15" s="51" t="s">
        <v>197</v>
      </c>
      <c r="B15" t="s">
        <v>502</v>
      </c>
      <c r="C15">
        <v>364.8</v>
      </c>
      <c r="D15">
        <f t="shared" si="4"/>
        <v>1380917.568</v>
      </c>
      <c r="E15">
        <f t="shared" si="0"/>
        <v>215423.14060799999</v>
      </c>
      <c r="F15">
        <f t="shared" si="5"/>
        <v>148586.73031680001</v>
      </c>
      <c r="G15">
        <f t="shared" si="2"/>
        <v>364009.87092479999</v>
      </c>
      <c r="O15" t="s">
        <v>531</v>
      </c>
      <c r="P15">
        <v>40</v>
      </c>
      <c r="U15" t="s">
        <v>532</v>
      </c>
      <c r="V15" s="14">
        <v>348063</v>
      </c>
      <c r="W15">
        <v>51</v>
      </c>
      <c r="X15">
        <v>0</v>
      </c>
      <c r="Y15">
        <v>0</v>
      </c>
      <c r="Z15">
        <v>8</v>
      </c>
      <c r="AA15">
        <v>0</v>
      </c>
      <c r="AB15">
        <v>36</v>
      </c>
      <c r="AC15">
        <v>6</v>
      </c>
      <c r="AE15">
        <f t="shared" si="3"/>
        <v>101</v>
      </c>
    </row>
    <row r="16" spans="1:31" x14ac:dyDescent="0.2">
      <c r="A16" s="51" t="s">
        <v>198</v>
      </c>
      <c r="B16" t="s">
        <v>502</v>
      </c>
      <c r="C16">
        <v>79.3</v>
      </c>
      <c r="D16">
        <f t="shared" si="4"/>
        <v>300183.01299999998</v>
      </c>
      <c r="E16">
        <f t="shared" si="0"/>
        <v>46828.550027999998</v>
      </c>
      <c r="F16">
        <f t="shared" si="5"/>
        <v>32299.692198799999</v>
      </c>
      <c r="G16">
        <f t="shared" si="2"/>
        <v>79128.242226799994</v>
      </c>
      <c r="O16" t="s">
        <v>533</v>
      </c>
      <c r="P16" t="s">
        <v>534</v>
      </c>
      <c r="U16" t="s">
        <v>535</v>
      </c>
      <c r="V16" s="14">
        <v>196963</v>
      </c>
      <c r="W16">
        <v>22</v>
      </c>
      <c r="X16">
        <v>0</v>
      </c>
      <c r="Y16">
        <v>0</v>
      </c>
      <c r="Z16">
        <v>32</v>
      </c>
      <c r="AA16">
        <v>26</v>
      </c>
      <c r="AB16">
        <v>20</v>
      </c>
      <c r="AE16">
        <f t="shared" si="3"/>
        <v>100</v>
      </c>
    </row>
    <row r="17" spans="1:31" x14ac:dyDescent="0.2">
      <c r="A17" s="51" t="s">
        <v>199</v>
      </c>
      <c r="B17" t="s">
        <v>502</v>
      </c>
      <c r="C17">
        <v>256</v>
      </c>
      <c r="D17">
        <f t="shared" si="4"/>
        <v>969064.95999999996</v>
      </c>
      <c r="E17">
        <f t="shared" si="0"/>
        <v>151174.13376</v>
      </c>
      <c r="F17">
        <f t="shared" si="5"/>
        <v>104271.389696</v>
      </c>
      <c r="G17">
        <f t="shared" si="2"/>
        <v>255445.523456</v>
      </c>
      <c r="U17" t="s">
        <v>536</v>
      </c>
      <c r="V17" s="14">
        <v>66660</v>
      </c>
      <c r="W17">
        <v>85</v>
      </c>
      <c r="X17">
        <v>10</v>
      </c>
      <c r="Y17">
        <v>5</v>
      </c>
      <c r="Z17">
        <v>0</v>
      </c>
      <c r="AA17">
        <v>0</v>
      </c>
      <c r="AB17">
        <v>0</v>
      </c>
      <c r="AE17">
        <f t="shared" si="3"/>
        <v>100</v>
      </c>
    </row>
    <row r="18" spans="1:31" x14ac:dyDescent="0.2">
      <c r="A18" s="51" t="s">
        <v>200</v>
      </c>
      <c r="B18" t="s">
        <v>502</v>
      </c>
      <c r="C18">
        <v>30.7</v>
      </c>
      <c r="D18">
        <f t="shared" si="4"/>
        <v>116212.087</v>
      </c>
      <c r="E18">
        <f t="shared" si="0"/>
        <v>18129.085572</v>
      </c>
      <c r="F18">
        <f t="shared" si="5"/>
        <v>12504.420561199999</v>
      </c>
      <c r="G18">
        <f t="shared" si="2"/>
        <v>30633.506133199997</v>
      </c>
      <c r="U18" t="s">
        <v>537</v>
      </c>
      <c r="V18" s="14">
        <v>31957</v>
      </c>
      <c r="W18">
        <v>40</v>
      </c>
      <c r="X18">
        <v>0</v>
      </c>
      <c r="Y18">
        <v>0</v>
      </c>
      <c r="Z18">
        <v>0</v>
      </c>
      <c r="AA18">
        <v>24</v>
      </c>
      <c r="AB18">
        <v>36</v>
      </c>
      <c r="AE18">
        <f t="shared" si="3"/>
        <v>100</v>
      </c>
    </row>
    <row r="19" spans="1:31" x14ac:dyDescent="0.2">
      <c r="A19" s="51" t="s">
        <v>201</v>
      </c>
      <c r="B19" t="s">
        <v>502</v>
      </c>
      <c r="C19">
        <v>403.3</v>
      </c>
      <c r="D19">
        <f t="shared" si="4"/>
        <v>1526655.8529999999</v>
      </c>
      <c r="E19">
        <f t="shared" si="0"/>
        <v>238158.31306799996</v>
      </c>
      <c r="F19">
        <f t="shared" si="5"/>
        <v>164268.16978279999</v>
      </c>
      <c r="G19">
        <f t="shared" si="2"/>
        <v>402426.48285079992</v>
      </c>
      <c r="U19" t="s">
        <v>538</v>
      </c>
      <c r="V19" s="14">
        <v>85484</v>
      </c>
      <c r="W19">
        <v>23</v>
      </c>
      <c r="X19">
        <v>0</v>
      </c>
      <c r="Y19">
        <v>0</v>
      </c>
      <c r="Z19">
        <v>4</v>
      </c>
      <c r="AA19">
        <v>0</v>
      </c>
      <c r="AB19">
        <v>72</v>
      </c>
      <c r="AD19">
        <v>1</v>
      </c>
      <c r="AE19">
        <f t="shared" si="3"/>
        <v>100</v>
      </c>
    </row>
    <row r="20" spans="1:31" x14ac:dyDescent="0.2">
      <c r="A20" s="51" t="s">
        <v>158</v>
      </c>
      <c r="B20" t="s">
        <v>502</v>
      </c>
      <c r="C20">
        <v>343.1</v>
      </c>
      <c r="D20">
        <f t="shared" si="4"/>
        <v>1298774.1710000001</v>
      </c>
      <c r="E20">
        <f t="shared" si="0"/>
        <v>202608.77067600001</v>
      </c>
      <c r="F20">
        <f t="shared" si="5"/>
        <v>139748.10079960001</v>
      </c>
      <c r="G20">
        <f t="shared" si="2"/>
        <v>342356.87147560006</v>
      </c>
      <c r="U20" t="s">
        <v>539</v>
      </c>
      <c r="V20" s="14">
        <v>57235</v>
      </c>
      <c r="W20">
        <v>9</v>
      </c>
      <c r="X20">
        <v>0</v>
      </c>
      <c r="Y20">
        <v>0</v>
      </c>
      <c r="Z20">
        <v>9</v>
      </c>
      <c r="AA20">
        <v>23</v>
      </c>
      <c r="AB20">
        <v>52</v>
      </c>
      <c r="AC20">
        <v>8</v>
      </c>
      <c r="AE20">
        <f t="shared" si="3"/>
        <v>101</v>
      </c>
    </row>
    <row r="21" spans="1:31" x14ac:dyDescent="0.2">
      <c r="A21" s="51" t="s">
        <v>149</v>
      </c>
      <c r="B21" t="s">
        <v>502</v>
      </c>
      <c r="C21">
        <v>5789.7</v>
      </c>
      <c r="D21">
        <f t="shared" si="4"/>
        <v>21916388.276999999</v>
      </c>
      <c r="E21">
        <f t="shared" si="0"/>
        <v>3418956.5712119997</v>
      </c>
      <c r="F21">
        <f t="shared" si="5"/>
        <v>2358203.3786052</v>
      </c>
      <c r="G21">
        <f t="shared" si="2"/>
        <v>5777159.9498171993</v>
      </c>
      <c r="U21" t="s">
        <v>540</v>
      </c>
      <c r="V21" s="14">
        <v>32208</v>
      </c>
      <c r="W21">
        <v>33</v>
      </c>
      <c r="X21">
        <v>0</v>
      </c>
      <c r="Y21">
        <v>0</v>
      </c>
      <c r="Z21">
        <v>47</v>
      </c>
      <c r="AA21">
        <v>0</v>
      </c>
      <c r="AB21">
        <v>19</v>
      </c>
      <c r="AC21">
        <v>2</v>
      </c>
      <c r="AE21">
        <f t="shared" si="3"/>
        <v>101</v>
      </c>
    </row>
    <row r="22" spans="1:31" x14ac:dyDescent="0.2">
      <c r="A22" s="51" t="s">
        <v>159</v>
      </c>
      <c r="B22" t="s">
        <v>502</v>
      </c>
      <c r="C22">
        <v>1453.9</v>
      </c>
      <c r="D22">
        <f t="shared" si="4"/>
        <v>5503607.5990000004</v>
      </c>
      <c r="E22">
        <f t="shared" si="0"/>
        <v>858562.78544400004</v>
      </c>
      <c r="F22">
        <f t="shared" si="5"/>
        <v>592188.17765239999</v>
      </c>
      <c r="G22">
        <f t="shared" si="2"/>
        <v>1450750.9630964</v>
      </c>
      <c r="U22" t="s">
        <v>541</v>
      </c>
      <c r="V22" s="14">
        <v>619201</v>
      </c>
      <c r="W22">
        <v>34</v>
      </c>
      <c r="X22">
        <v>0</v>
      </c>
      <c r="Y22">
        <v>0</v>
      </c>
      <c r="Z22">
        <v>10</v>
      </c>
      <c r="AA22">
        <v>3</v>
      </c>
      <c r="AB22">
        <v>9</v>
      </c>
      <c r="AD22">
        <v>44</v>
      </c>
      <c r="AE22">
        <f t="shared" si="3"/>
        <v>100</v>
      </c>
    </row>
    <row r="23" spans="1:31" x14ac:dyDescent="0.2">
      <c r="A23" s="51" t="s">
        <v>160</v>
      </c>
      <c r="B23" t="s">
        <v>502</v>
      </c>
      <c r="C23">
        <v>1540.3</v>
      </c>
      <c r="D23">
        <f t="shared" si="4"/>
        <v>5830667.023</v>
      </c>
      <c r="E23">
        <f t="shared" si="0"/>
        <v>909584.0555880001</v>
      </c>
      <c r="F23">
        <f t="shared" si="5"/>
        <v>627379.77167479997</v>
      </c>
      <c r="G23">
        <f t="shared" si="2"/>
        <v>1536963.8272628002</v>
      </c>
      <c r="U23" t="s">
        <v>542</v>
      </c>
      <c r="V23" s="14">
        <v>153235</v>
      </c>
      <c r="W23">
        <v>0</v>
      </c>
      <c r="X23">
        <v>0</v>
      </c>
      <c r="Y23">
        <v>0</v>
      </c>
      <c r="Z23">
        <v>35</v>
      </c>
      <c r="AA23">
        <v>38</v>
      </c>
      <c r="AB23">
        <v>27</v>
      </c>
      <c r="AE23">
        <f t="shared" si="3"/>
        <v>100</v>
      </c>
    </row>
    <row r="24" spans="1:31" x14ac:dyDescent="0.2">
      <c r="A24" s="51" t="s">
        <v>147</v>
      </c>
      <c r="B24" t="s">
        <v>502</v>
      </c>
      <c r="C24">
        <v>255.8</v>
      </c>
      <c r="D24">
        <f t="shared" si="4"/>
        <v>968307.87800000003</v>
      </c>
      <c r="E24">
        <f t="shared" si="0"/>
        <v>151056.028968</v>
      </c>
      <c r="F24">
        <f t="shared" si="5"/>
        <v>104189.92767280001</v>
      </c>
      <c r="G24">
        <f t="shared" si="2"/>
        <v>255245.9566408</v>
      </c>
      <c r="U24" t="s">
        <v>543</v>
      </c>
      <c r="V24" s="14">
        <v>373516</v>
      </c>
      <c r="W24">
        <v>24</v>
      </c>
      <c r="X24">
        <v>0</v>
      </c>
      <c r="Y24">
        <v>0</v>
      </c>
      <c r="Z24">
        <v>0</v>
      </c>
      <c r="AA24">
        <v>47</v>
      </c>
      <c r="AB24">
        <v>29</v>
      </c>
      <c r="AE24">
        <f t="shared" si="3"/>
        <v>100</v>
      </c>
    </row>
    <row r="25" spans="1:31" x14ac:dyDescent="0.2">
      <c r="A25" s="51" t="s">
        <v>119</v>
      </c>
      <c r="B25" t="s">
        <v>502</v>
      </c>
      <c r="C25">
        <v>46</v>
      </c>
      <c r="D25">
        <f t="shared" si="4"/>
        <v>174128.86</v>
      </c>
      <c r="E25">
        <f t="shared" si="0"/>
        <v>27164.102159999999</v>
      </c>
      <c r="F25">
        <f t="shared" si="5"/>
        <v>18736.265336</v>
      </c>
      <c r="G25">
        <f t="shared" si="2"/>
        <v>45900.367495999999</v>
      </c>
      <c r="U25" t="s">
        <v>544</v>
      </c>
      <c r="V25" s="14">
        <v>151942</v>
      </c>
      <c r="W25">
        <v>31</v>
      </c>
      <c r="X25">
        <v>0</v>
      </c>
      <c r="Y25">
        <v>12</v>
      </c>
      <c r="Z25">
        <v>0</v>
      </c>
      <c r="AA25">
        <v>57</v>
      </c>
      <c r="AB25">
        <v>1</v>
      </c>
      <c r="AE25">
        <f t="shared" si="3"/>
        <v>101</v>
      </c>
    </row>
    <row r="26" spans="1:31" x14ac:dyDescent="0.2">
      <c r="A26" s="51" t="s">
        <v>202</v>
      </c>
      <c r="B26" t="s">
        <v>502</v>
      </c>
      <c r="C26">
        <v>163.9</v>
      </c>
      <c r="D26">
        <f t="shared" si="4"/>
        <v>620428.69900000002</v>
      </c>
      <c r="E26">
        <f t="shared" si="0"/>
        <v>96786.877044000008</v>
      </c>
      <c r="F26">
        <f t="shared" si="5"/>
        <v>66758.128012400004</v>
      </c>
      <c r="G26">
        <f t="shared" si="2"/>
        <v>163545.00505640003</v>
      </c>
      <c r="U26" t="s">
        <v>545</v>
      </c>
      <c r="V26" s="14">
        <v>54200</v>
      </c>
      <c r="W26">
        <v>0</v>
      </c>
      <c r="X26">
        <v>100</v>
      </c>
      <c r="Y26">
        <v>0</v>
      </c>
      <c r="Z26">
        <v>0</v>
      </c>
      <c r="AA26">
        <v>0</v>
      </c>
      <c r="AB26">
        <v>0</v>
      </c>
      <c r="AE26">
        <f t="shared" si="3"/>
        <v>100</v>
      </c>
    </row>
    <row r="27" spans="1:31" x14ac:dyDescent="0.2">
      <c r="A27" s="51" t="s">
        <v>120</v>
      </c>
      <c r="B27" t="s">
        <v>502</v>
      </c>
      <c r="C27">
        <v>196.9</v>
      </c>
      <c r="D27">
        <f t="shared" si="4"/>
        <v>745347.22900000005</v>
      </c>
      <c r="E27">
        <f t="shared" si="0"/>
        <v>116274.16772400001</v>
      </c>
      <c r="F27">
        <f t="shared" si="5"/>
        <v>80199.361840400001</v>
      </c>
      <c r="G27">
        <f t="shared" si="2"/>
        <v>196473.52956440003</v>
      </c>
      <c r="U27" t="s">
        <v>546</v>
      </c>
      <c r="V27" s="14">
        <v>170000</v>
      </c>
      <c r="W27">
        <v>50</v>
      </c>
      <c r="X27">
        <v>0</v>
      </c>
      <c r="Y27">
        <v>0</v>
      </c>
      <c r="Z27">
        <v>0</v>
      </c>
      <c r="AA27">
        <v>0</v>
      </c>
      <c r="AB27">
        <v>50</v>
      </c>
      <c r="AE27">
        <f t="shared" si="3"/>
        <v>100</v>
      </c>
    </row>
    <row r="28" spans="1:31" x14ac:dyDescent="0.2">
      <c r="A28" s="51" t="s">
        <v>161</v>
      </c>
      <c r="B28" t="s">
        <v>502</v>
      </c>
      <c r="C28">
        <v>346.4</v>
      </c>
      <c r="D28">
        <f t="shared" si="4"/>
        <v>1311266.024</v>
      </c>
      <c r="E28">
        <f t="shared" si="0"/>
        <v>204557.499744</v>
      </c>
      <c r="F28">
        <f t="shared" si="5"/>
        <v>141092.22418239998</v>
      </c>
      <c r="G28">
        <f t="shared" si="2"/>
        <v>345649.72392639995</v>
      </c>
      <c r="U28" t="s">
        <v>547</v>
      </c>
      <c r="V28" s="14">
        <v>10699</v>
      </c>
      <c r="W28">
        <v>54</v>
      </c>
      <c r="X28">
        <v>0</v>
      </c>
      <c r="Y28">
        <v>0</v>
      </c>
      <c r="Z28">
        <v>12</v>
      </c>
      <c r="AA28">
        <v>0</v>
      </c>
      <c r="AB28">
        <v>24</v>
      </c>
      <c r="AC28">
        <v>10</v>
      </c>
      <c r="AE28">
        <f t="shared" si="3"/>
        <v>100</v>
      </c>
    </row>
    <row r="29" spans="1:31" x14ac:dyDescent="0.2">
      <c r="A29" s="51" t="s">
        <v>203</v>
      </c>
      <c r="B29" t="s">
        <v>518</v>
      </c>
      <c r="C29">
        <v>387.3</v>
      </c>
      <c r="D29">
        <f t="shared" si="4"/>
        <v>1466089.2930000001</v>
      </c>
      <c r="E29">
        <f t="shared" si="0"/>
        <v>0</v>
      </c>
      <c r="F29">
        <f t="shared" si="5"/>
        <v>192057.69738300002</v>
      </c>
      <c r="G29">
        <f t="shared" si="2"/>
        <v>192057.69738300002</v>
      </c>
      <c r="U29" t="s">
        <v>548</v>
      </c>
      <c r="V29" s="14">
        <v>33902</v>
      </c>
      <c r="W29">
        <v>98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E29">
        <f t="shared" si="3"/>
        <v>100</v>
      </c>
    </row>
    <row r="30" spans="1:31" x14ac:dyDescent="0.2">
      <c r="A30" s="51" t="s">
        <v>238</v>
      </c>
      <c r="B30" t="s">
        <v>518</v>
      </c>
      <c r="C30">
        <v>192</v>
      </c>
      <c r="D30">
        <f t="shared" si="4"/>
        <v>726798.72</v>
      </c>
      <c r="E30">
        <f t="shared" si="0"/>
        <v>0</v>
      </c>
      <c r="F30">
        <f t="shared" si="5"/>
        <v>95210.63231999999</v>
      </c>
      <c r="G30">
        <f t="shared" si="2"/>
        <v>95210.63231999999</v>
      </c>
      <c r="U30" t="s">
        <v>549</v>
      </c>
      <c r="V30" s="14">
        <v>56478</v>
      </c>
      <c r="W30">
        <v>17</v>
      </c>
      <c r="X30">
        <v>0</v>
      </c>
      <c r="Y30">
        <v>0</v>
      </c>
      <c r="Z30">
        <v>2</v>
      </c>
      <c r="AA30">
        <v>0</v>
      </c>
      <c r="AB30">
        <v>81</v>
      </c>
      <c r="AE30">
        <f t="shared" si="3"/>
        <v>100</v>
      </c>
    </row>
    <row r="31" spans="1:31" x14ac:dyDescent="0.2">
      <c r="A31" s="51" t="s">
        <v>162</v>
      </c>
      <c r="B31" t="s">
        <v>518</v>
      </c>
      <c r="C31">
        <v>83.5</v>
      </c>
      <c r="D31">
        <f t="shared" si="4"/>
        <v>316081.73499999999</v>
      </c>
      <c r="E31">
        <f t="shared" si="0"/>
        <v>0</v>
      </c>
      <c r="F31">
        <f t="shared" si="5"/>
        <v>41406.707284999997</v>
      </c>
      <c r="G31">
        <f t="shared" si="2"/>
        <v>41406.707284999997</v>
      </c>
      <c r="U31" t="s">
        <v>550</v>
      </c>
      <c r="V31" s="14">
        <v>27021</v>
      </c>
      <c r="W31">
        <v>15</v>
      </c>
      <c r="X31">
        <v>0</v>
      </c>
      <c r="Y31">
        <v>0</v>
      </c>
      <c r="Z31">
        <v>53</v>
      </c>
      <c r="AA31">
        <v>17</v>
      </c>
      <c r="AB31">
        <v>15</v>
      </c>
      <c r="AE31">
        <f t="shared" si="3"/>
        <v>100</v>
      </c>
    </row>
    <row r="32" spans="1:31" x14ac:dyDescent="0.2">
      <c r="A32" s="51" t="s">
        <v>163</v>
      </c>
      <c r="B32" t="s">
        <v>518</v>
      </c>
      <c r="C32">
        <v>39.9</v>
      </c>
      <c r="D32">
        <f t="shared" si="4"/>
        <v>151037.859</v>
      </c>
      <c r="E32">
        <f t="shared" si="0"/>
        <v>0</v>
      </c>
      <c r="F32">
        <f t="shared" si="5"/>
        <v>19785.959529</v>
      </c>
      <c r="G32">
        <f t="shared" si="2"/>
        <v>19785.959529</v>
      </c>
      <c r="U32" t="s">
        <v>551</v>
      </c>
      <c r="V32" s="14">
        <v>236960</v>
      </c>
      <c r="W32">
        <v>5</v>
      </c>
      <c r="X32">
        <v>0</v>
      </c>
      <c r="Y32">
        <v>0</v>
      </c>
      <c r="Z32">
        <v>11</v>
      </c>
      <c r="AA32">
        <v>28</v>
      </c>
      <c r="AB32">
        <v>56</v>
      </c>
      <c r="AE32">
        <f t="shared" si="3"/>
        <v>100</v>
      </c>
    </row>
    <row r="33" spans="1:31" x14ac:dyDescent="0.2">
      <c r="A33" s="51" t="s">
        <v>204</v>
      </c>
      <c r="B33" t="s">
        <v>518</v>
      </c>
      <c r="C33">
        <v>82.8</v>
      </c>
      <c r="D33">
        <f t="shared" si="4"/>
        <v>313431.94799999997</v>
      </c>
      <c r="E33">
        <f t="shared" si="0"/>
        <v>0</v>
      </c>
      <c r="F33">
        <f t="shared" si="5"/>
        <v>41059.585187999997</v>
      </c>
      <c r="G33">
        <f t="shared" si="2"/>
        <v>41059.585187999997</v>
      </c>
      <c r="U33" t="s">
        <v>552</v>
      </c>
      <c r="V33" s="14">
        <v>72935</v>
      </c>
      <c r="W33">
        <v>39</v>
      </c>
      <c r="X33">
        <v>0</v>
      </c>
      <c r="Y33">
        <v>0</v>
      </c>
      <c r="Z33">
        <v>52</v>
      </c>
      <c r="AA33">
        <v>3</v>
      </c>
      <c r="AB33">
        <v>6</v>
      </c>
      <c r="AE33">
        <f t="shared" si="3"/>
        <v>100</v>
      </c>
    </row>
    <row r="34" spans="1:31" x14ac:dyDescent="0.2">
      <c r="A34" s="51" t="s">
        <v>239</v>
      </c>
      <c r="B34" t="s">
        <v>518</v>
      </c>
      <c r="C34">
        <v>147</v>
      </c>
      <c r="D34">
        <f t="shared" si="4"/>
        <v>556455.27</v>
      </c>
      <c r="E34">
        <f t="shared" si="0"/>
        <v>0</v>
      </c>
      <c r="F34">
        <f t="shared" si="5"/>
        <v>72895.640370000008</v>
      </c>
      <c r="G34">
        <f t="shared" si="2"/>
        <v>72895.640370000008</v>
      </c>
      <c r="U34" t="s">
        <v>553</v>
      </c>
      <c r="V34" s="14">
        <v>353260</v>
      </c>
      <c r="W34">
        <v>19</v>
      </c>
      <c r="X34">
        <v>0</v>
      </c>
      <c r="Y34">
        <v>0</v>
      </c>
      <c r="Z34">
        <v>29</v>
      </c>
      <c r="AA34">
        <v>25</v>
      </c>
      <c r="AB34">
        <v>26</v>
      </c>
      <c r="AC34">
        <v>1</v>
      </c>
      <c r="AE34">
        <f t="shared" si="3"/>
        <v>100</v>
      </c>
    </row>
    <row r="35" spans="1:31" ht="17" thickBot="1" x14ac:dyDescent="0.25">
      <c r="A35" s="84" t="s">
        <v>554</v>
      </c>
      <c r="B35" s="85" t="s">
        <v>518</v>
      </c>
      <c r="C35" s="85">
        <v>7897</v>
      </c>
      <c r="D35" s="85">
        <f t="shared" si="4"/>
        <v>29893382.77</v>
      </c>
      <c r="E35">
        <f t="shared" si="0"/>
        <v>0</v>
      </c>
      <c r="F35">
        <f t="shared" si="5"/>
        <v>3916033.1428700001</v>
      </c>
      <c r="G35" s="85">
        <f t="shared" si="2"/>
        <v>3916033.1428700001</v>
      </c>
      <c r="H35" s="85"/>
      <c r="U35" t="s">
        <v>555</v>
      </c>
      <c r="V35" s="14">
        <v>122384</v>
      </c>
      <c r="W35">
        <v>50</v>
      </c>
      <c r="X35">
        <v>0</v>
      </c>
      <c r="Y35">
        <v>0</v>
      </c>
      <c r="Z35">
        <v>0</v>
      </c>
      <c r="AA35">
        <v>26</v>
      </c>
      <c r="AB35">
        <v>24</v>
      </c>
      <c r="AE35">
        <f t="shared" si="3"/>
        <v>100</v>
      </c>
    </row>
    <row r="36" spans="1:31" x14ac:dyDescent="0.2">
      <c r="A36" s="51" t="s">
        <v>166</v>
      </c>
      <c r="B36" t="s">
        <v>502</v>
      </c>
      <c r="C36">
        <v>0</v>
      </c>
      <c r="D36">
        <f t="shared" si="4"/>
        <v>0</v>
      </c>
      <c r="E36">
        <f t="shared" si="0"/>
        <v>0</v>
      </c>
      <c r="F36">
        <f t="shared" si="5"/>
        <v>0</v>
      </c>
      <c r="G36">
        <f t="shared" si="2"/>
        <v>0</v>
      </c>
      <c r="U36" t="s">
        <v>556</v>
      </c>
      <c r="V36" s="14">
        <v>7797</v>
      </c>
      <c r="W36">
        <v>18</v>
      </c>
      <c r="X36">
        <v>0</v>
      </c>
      <c r="Y36">
        <v>0</v>
      </c>
      <c r="Z36">
        <v>0</v>
      </c>
      <c r="AA36">
        <v>0</v>
      </c>
      <c r="AB36">
        <v>82</v>
      </c>
      <c r="AE36">
        <f t="shared" si="3"/>
        <v>100</v>
      </c>
    </row>
    <row r="37" spans="1:31" x14ac:dyDescent="0.2">
      <c r="A37" s="51" t="s">
        <v>167</v>
      </c>
      <c r="B37" t="s">
        <v>502</v>
      </c>
      <c r="C37">
        <v>0</v>
      </c>
      <c r="D37">
        <f t="shared" si="4"/>
        <v>0</v>
      </c>
      <c r="E37">
        <f t="shared" si="0"/>
        <v>0</v>
      </c>
      <c r="F37">
        <f t="shared" si="5"/>
        <v>0</v>
      </c>
      <c r="G37">
        <f t="shared" si="2"/>
        <v>0</v>
      </c>
      <c r="U37" t="s">
        <v>557</v>
      </c>
      <c r="V37" s="14">
        <v>323695</v>
      </c>
      <c r="W37">
        <v>37</v>
      </c>
      <c r="X37">
        <v>0</v>
      </c>
      <c r="Y37">
        <v>0</v>
      </c>
      <c r="Z37">
        <v>12</v>
      </c>
      <c r="AA37">
        <v>24</v>
      </c>
      <c r="AB37">
        <v>19</v>
      </c>
      <c r="AD37">
        <v>8</v>
      </c>
      <c r="AE37">
        <f t="shared" si="3"/>
        <v>100</v>
      </c>
    </row>
    <row r="38" spans="1:31" x14ac:dyDescent="0.2">
      <c r="A38" s="51" t="s">
        <v>168</v>
      </c>
      <c r="B38" t="s">
        <v>502</v>
      </c>
      <c r="C38">
        <v>852</v>
      </c>
      <c r="D38">
        <f t="shared" si="4"/>
        <v>3225169.32</v>
      </c>
      <c r="E38">
        <f t="shared" si="0"/>
        <v>503126.4139199999</v>
      </c>
      <c r="F38">
        <f t="shared" si="5"/>
        <v>347028.21883199998</v>
      </c>
      <c r="G38">
        <f t="shared" si="2"/>
        <v>850154.63275199989</v>
      </c>
      <c r="U38" t="s">
        <v>558</v>
      </c>
      <c r="V38" s="14">
        <v>52753</v>
      </c>
      <c r="W38">
        <v>69</v>
      </c>
      <c r="X38">
        <v>0</v>
      </c>
      <c r="Y38">
        <v>0</v>
      </c>
      <c r="Z38">
        <v>7</v>
      </c>
      <c r="AA38">
        <v>0</v>
      </c>
      <c r="AB38">
        <v>24</v>
      </c>
      <c r="AE38">
        <f t="shared" si="3"/>
        <v>100</v>
      </c>
    </row>
    <row r="39" spans="1:31" x14ac:dyDescent="0.2">
      <c r="A39" s="51" t="s">
        <v>205</v>
      </c>
      <c r="B39" t="s">
        <v>502</v>
      </c>
      <c r="C39">
        <v>1486.8</v>
      </c>
      <c r="D39">
        <f t="shared" si="4"/>
        <v>5628147.5879999995</v>
      </c>
      <c r="E39">
        <f t="shared" si="0"/>
        <v>877991.023728</v>
      </c>
      <c r="F39">
        <f t="shared" si="5"/>
        <v>605588.68046880001</v>
      </c>
      <c r="G39">
        <f t="shared" si="2"/>
        <v>1483579.7041968</v>
      </c>
      <c r="U39" t="s">
        <v>559</v>
      </c>
      <c r="V39" s="14">
        <v>60677</v>
      </c>
      <c r="W39">
        <v>91</v>
      </c>
      <c r="X39">
        <v>0</v>
      </c>
      <c r="Y39">
        <v>0</v>
      </c>
      <c r="Z39">
        <v>3</v>
      </c>
      <c r="AA39">
        <v>0</v>
      </c>
      <c r="AB39">
        <v>6</v>
      </c>
      <c r="AE39">
        <f t="shared" si="3"/>
        <v>100</v>
      </c>
    </row>
    <row r="40" spans="1:31" x14ac:dyDescent="0.2">
      <c r="A40" s="51" t="s">
        <v>206</v>
      </c>
      <c r="B40" t="s">
        <v>502</v>
      </c>
      <c r="C40">
        <v>881.5</v>
      </c>
      <c r="D40">
        <f t="shared" si="4"/>
        <v>3336838.915</v>
      </c>
      <c r="E40">
        <f t="shared" si="0"/>
        <v>520546.87074000004</v>
      </c>
      <c r="F40">
        <f t="shared" si="5"/>
        <v>359043.86725400004</v>
      </c>
      <c r="G40">
        <f t="shared" si="2"/>
        <v>879590.73799400008</v>
      </c>
      <c r="U40" t="s">
        <v>560</v>
      </c>
      <c r="V40" s="14">
        <v>304000</v>
      </c>
      <c r="W40">
        <v>37</v>
      </c>
      <c r="X40">
        <v>0</v>
      </c>
      <c r="Y40">
        <v>0</v>
      </c>
      <c r="Z40">
        <v>1</v>
      </c>
      <c r="AA40">
        <v>15</v>
      </c>
      <c r="AB40">
        <v>46</v>
      </c>
      <c r="AE40">
        <f t="shared" si="3"/>
        <v>99</v>
      </c>
    </row>
    <row r="41" spans="1:31" x14ac:dyDescent="0.2">
      <c r="A41" s="51" t="s">
        <v>207</v>
      </c>
      <c r="B41" t="s">
        <v>502</v>
      </c>
      <c r="C41">
        <v>116.9</v>
      </c>
      <c r="D41">
        <f t="shared" si="4"/>
        <v>442514.429</v>
      </c>
      <c r="E41">
        <f t="shared" si="0"/>
        <v>69032.250923999993</v>
      </c>
      <c r="F41">
        <f t="shared" si="5"/>
        <v>47614.552560399992</v>
      </c>
      <c r="G41">
        <f t="shared" si="2"/>
        <v>116646.80348439998</v>
      </c>
      <c r="U41" t="s">
        <v>561</v>
      </c>
      <c r="V41" s="14">
        <v>27433</v>
      </c>
      <c r="W41">
        <v>0</v>
      </c>
      <c r="X41">
        <v>0</v>
      </c>
      <c r="Y41">
        <v>0</v>
      </c>
      <c r="Z41">
        <v>7</v>
      </c>
      <c r="AA41">
        <v>89</v>
      </c>
      <c r="AB41">
        <v>4</v>
      </c>
      <c r="AE41">
        <f t="shared" si="3"/>
        <v>100</v>
      </c>
    </row>
    <row r="42" spans="1:31" x14ac:dyDescent="0.2">
      <c r="A42" s="51" t="s">
        <v>130</v>
      </c>
      <c r="B42" t="s">
        <v>502</v>
      </c>
      <c r="C42">
        <v>499.9</v>
      </c>
      <c r="D42">
        <f t="shared" si="4"/>
        <v>1892326.4589999998</v>
      </c>
      <c r="E42">
        <f t="shared" si="0"/>
        <v>295202.92760399997</v>
      </c>
      <c r="F42">
        <f t="shared" si="5"/>
        <v>203614.32698839999</v>
      </c>
      <c r="G42">
        <f t="shared" si="2"/>
        <v>498817.25459239993</v>
      </c>
      <c r="U42" t="s">
        <v>562</v>
      </c>
      <c r="V42" s="14">
        <v>37364</v>
      </c>
      <c r="W42">
        <v>38</v>
      </c>
      <c r="X42">
        <v>0</v>
      </c>
      <c r="Y42">
        <v>0</v>
      </c>
      <c r="Z42">
        <v>0</v>
      </c>
      <c r="AA42">
        <v>8</v>
      </c>
      <c r="AB42">
        <v>55</v>
      </c>
      <c r="AE42">
        <f t="shared" si="3"/>
        <v>101</v>
      </c>
    </row>
    <row r="43" spans="1:31" x14ac:dyDescent="0.2">
      <c r="A43" s="51" t="s">
        <v>208</v>
      </c>
      <c r="B43" t="s">
        <v>502</v>
      </c>
      <c r="C43">
        <v>44.3</v>
      </c>
      <c r="D43">
        <f t="shared" si="4"/>
        <v>167693.66299999997</v>
      </c>
      <c r="E43">
        <f t="shared" si="0"/>
        <v>26160.211427999995</v>
      </c>
      <c r="F43">
        <f t="shared" si="5"/>
        <v>18043.838138799994</v>
      </c>
      <c r="G43">
        <f t="shared" si="2"/>
        <v>44204.049566799993</v>
      </c>
      <c r="U43" t="s">
        <v>563</v>
      </c>
      <c r="V43" s="14">
        <v>9419</v>
      </c>
      <c r="W43">
        <v>57</v>
      </c>
      <c r="X43">
        <v>0</v>
      </c>
      <c r="Y43">
        <v>0</v>
      </c>
      <c r="Z43">
        <v>5</v>
      </c>
      <c r="AA43">
        <v>0</v>
      </c>
      <c r="AB43">
        <v>7</v>
      </c>
      <c r="AE43">
        <f t="shared" si="3"/>
        <v>69</v>
      </c>
    </row>
    <row r="44" spans="1:31" x14ac:dyDescent="0.2">
      <c r="E44">
        <f>SUM(E2:E43)</f>
        <v>20198458.685027994</v>
      </c>
      <c r="F44">
        <f>SUM(F2:F43)</f>
        <v>20671579.213792801</v>
      </c>
      <c r="G44">
        <f>SUM(G2:G43)</f>
        <v>40870037.898820803</v>
      </c>
      <c r="V44" s="86">
        <f>SUM(V2:V43)/(10^6)</f>
        <v>6.2788550000000001</v>
      </c>
      <c r="W44" s="86">
        <f>SUMPRODUCT($V2:$V43,W2:W43)/(10^8)</f>
        <v>2.3126095100000001</v>
      </c>
      <c r="X44" s="86">
        <f t="shared" ref="X44:AD44" si="6">SUMPRODUCT($V2:$V43,X2:X43)/(10^8)</f>
        <v>0.87851321000000004</v>
      </c>
      <c r="Y44" s="86">
        <f t="shared" si="6"/>
        <v>0.10358347</v>
      </c>
      <c r="Z44" s="86">
        <f t="shared" si="6"/>
        <v>0.46684276000000002</v>
      </c>
      <c r="AA44" s="86">
        <f t="shared" si="6"/>
        <v>0.85412069000000002</v>
      </c>
      <c r="AB44" s="86">
        <f t="shared" si="6"/>
        <v>1.30680025</v>
      </c>
      <c r="AC44" s="86">
        <f t="shared" si="6"/>
        <v>3.1048260000000001E-2</v>
      </c>
      <c r="AD44" s="86">
        <f t="shared" si="6"/>
        <v>0.29919888</v>
      </c>
      <c r="AE44" s="86"/>
    </row>
    <row r="45" spans="1:31" x14ac:dyDescent="0.2">
      <c r="E45">
        <f>E44*365/10^9</f>
        <v>7.3724374200352178</v>
      </c>
      <c r="F45">
        <f>F44*365/10^9</f>
        <v>7.5451264130343727</v>
      </c>
      <c r="W45" s="87">
        <f>W44/$V44</f>
        <v>0.36831707532663205</v>
      </c>
      <c r="X45" s="87">
        <f t="shared" ref="X45:AD45" si="7">X44/$V44</f>
        <v>0.13991614872456842</v>
      </c>
      <c r="Y45" s="87">
        <f t="shared" si="7"/>
        <v>1.6497190968735542E-2</v>
      </c>
      <c r="Z45" s="87">
        <f t="shared" si="7"/>
        <v>7.4351575247397814E-2</v>
      </c>
      <c r="AA45" s="87">
        <f t="shared" si="7"/>
        <v>0.13603128118104335</v>
      </c>
      <c r="AB45" s="87">
        <f t="shared" si="7"/>
        <v>0.20812715853447802</v>
      </c>
      <c r="AC45" s="87">
        <f t="shared" si="7"/>
        <v>4.9448920225104737E-3</v>
      </c>
      <c r="AD45" s="87">
        <f t="shared" si="7"/>
        <v>4.7651821868796143E-2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5E20-9E4A-4FA6-A0B4-83485A5F5D64}">
  <dimension ref="A1:D14"/>
  <sheetViews>
    <sheetView zoomScale="80" zoomScaleNormal="80" workbookViewId="0">
      <selection activeCell="F20" sqref="F20"/>
    </sheetView>
  </sheetViews>
  <sheetFormatPr baseColWidth="10" defaultColWidth="8.83203125" defaultRowHeight="16" x14ac:dyDescent="0.2"/>
  <cols>
    <col min="1" max="1" width="49.33203125" bestFit="1" customWidth="1"/>
    <col min="2" max="2" width="10.6640625" bestFit="1" customWidth="1"/>
    <col min="3" max="3" width="10.33203125" bestFit="1" customWidth="1"/>
    <col min="4" max="4" width="10.1640625" bestFit="1" customWidth="1"/>
  </cols>
  <sheetData>
    <row r="1" spans="1:4" x14ac:dyDescent="0.2">
      <c r="A1" t="s">
        <v>567</v>
      </c>
    </row>
    <row r="2" spans="1:4" x14ac:dyDescent="0.2">
      <c r="A2" t="s">
        <v>489</v>
      </c>
    </row>
    <row r="3" spans="1:4" x14ac:dyDescent="0.2">
      <c r="A3" t="s">
        <v>503</v>
      </c>
    </row>
    <row r="4" spans="1:4" x14ac:dyDescent="0.2">
      <c r="A4" t="s">
        <v>506</v>
      </c>
    </row>
    <row r="6" spans="1:4" x14ac:dyDescent="0.2">
      <c r="A6" t="s">
        <v>571</v>
      </c>
      <c r="B6">
        <v>260</v>
      </c>
    </row>
    <row r="7" spans="1:4" x14ac:dyDescent="0.2">
      <c r="A7" t="s">
        <v>572</v>
      </c>
      <c r="B7">
        <v>230</v>
      </c>
    </row>
    <row r="8" spans="1:4" x14ac:dyDescent="0.2">
      <c r="A8" t="s">
        <v>568</v>
      </c>
      <c r="B8">
        <v>0.6</v>
      </c>
    </row>
    <row r="9" spans="1:4" x14ac:dyDescent="0.2">
      <c r="A9" t="s">
        <v>569</v>
      </c>
      <c r="B9">
        <v>0.85</v>
      </c>
    </row>
    <row r="10" spans="1:4" x14ac:dyDescent="0.2">
      <c r="A10" t="s">
        <v>570</v>
      </c>
      <c r="B10">
        <v>0.4</v>
      </c>
    </row>
    <row r="12" spans="1:4" x14ac:dyDescent="0.2">
      <c r="B12" t="s">
        <v>564</v>
      </c>
      <c r="C12" t="s">
        <v>573</v>
      </c>
      <c r="D12" t="s">
        <v>574</v>
      </c>
    </row>
    <row r="13" spans="1:4" x14ac:dyDescent="0.2">
      <c r="A13" t="s">
        <v>565</v>
      </c>
      <c r="B13">
        <f>B$8*B$6*0.001</f>
        <v>0.156</v>
      </c>
      <c r="C13">
        <f>(B$10*B$7+(1-B$8)*B$6*(1-B$9))*0.001</f>
        <v>0.1076</v>
      </c>
      <c r="D13">
        <f>SUM(B13:C13)</f>
        <v>0.2636</v>
      </c>
    </row>
    <row r="14" spans="1:4" x14ac:dyDescent="0.2">
      <c r="A14" t="s">
        <v>566</v>
      </c>
      <c r="B14">
        <v>0</v>
      </c>
      <c r="C14">
        <f>(B$10*B$7+B$6*(1-B$9))*0.001</f>
        <v>0.13100000000000001</v>
      </c>
      <c r="D14">
        <f>SUM(B14:C14)</f>
        <v>0.13100000000000001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590B-B60C-4EA1-B622-9D84A7411E15}">
  <dimension ref="A1:Q73"/>
  <sheetViews>
    <sheetView zoomScale="77" workbookViewId="0">
      <selection activeCell="E69" sqref="E69"/>
    </sheetView>
  </sheetViews>
  <sheetFormatPr baseColWidth="10" defaultColWidth="8.83203125" defaultRowHeight="16" x14ac:dyDescent="0.2"/>
  <cols>
    <col min="2" max="2" width="22.6640625" bestFit="1" customWidth="1"/>
    <col min="3" max="3" width="27.6640625" bestFit="1" customWidth="1"/>
    <col min="4" max="4" width="23.1640625" bestFit="1" customWidth="1"/>
    <col min="5" max="5" width="20.1640625" bestFit="1" customWidth="1"/>
    <col min="8" max="8" width="22.6640625" bestFit="1" customWidth="1"/>
    <col min="9" max="9" width="27.6640625" bestFit="1" customWidth="1"/>
    <col min="10" max="10" width="23.1640625" bestFit="1" customWidth="1"/>
    <col min="11" max="11" width="20.1640625" bestFit="1" customWidth="1"/>
  </cols>
  <sheetData>
    <row r="1" spans="1:17" x14ac:dyDescent="0.2">
      <c r="A1" s="42"/>
      <c r="B1" s="91" t="s">
        <v>244</v>
      </c>
      <c r="C1" s="92"/>
      <c r="D1" s="92"/>
      <c r="E1" s="92"/>
      <c r="G1" s="69"/>
    </row>
    <row r="2" spans="1:17" x14ac:dyDescent="0.2">
      <c r="A2" s="43" t="s">
        <v>243</v>
      </c>
      <c r="B2" s="44" t="s">
        <v>245</v>
      </c>
      <c r="C2" s="16" t="s">
        <v>246</v>
      </c>
      <c r="D2" s="16" t="s">
        <v>247</v>
      </c>
      <c r="E2" s="16" t="s">
        <v>248</v>
      </c>
      <c r="G2" s="71" t="s">
        <v>251</v>
      </c>
      <c r="H2" s="16" t="s">
        <v>245</v>
      </c>
      <c r="I2" s="16" t="s">
        <v>246</v>
      </c>
      <c r="J2" s="16" t="s">
        <v>247</v>
      </c>
      <c r="K2" s="16" t="s">
        <v>248</v>
      </c>
    </row>
    <row r="3" spans="1:17" ht="17" thickBot="1" x14ac:dyDescent="0.25">
      <c r="A3" s="45"/>
      <c r="B3" s="46" t="s">
        <v>249</v>
      </c>
      <c r="C3" s="47" t="s">
        <v>250</v>
      </c>
      <c r="D3" s="47" t="s">
        <v>249</v>
      </c>
      <c r="E3" s="47" t="s">
        <v>249</v>
      </c>
      <c r="G3" s="69"/>
      <c r="H3" s="16" t="s">
        <v>249</v>
      </c>
      <c r="I3" s="16" t="s">
        <v>250</v>
      </c>
      <c r="J3" s="16" t="s">
        <v>249</v>
      </c>
      <c r="K3" s="16" t="s">
        <v>249</v>
      </c>
    </row>
    <row r="4" spans="1:17" x14ac:dyDescent="0.2">
      <c r="A4" s="42" t="s">
        <v>141</v>
      </c>
      <c r="B4" s="48">
        <v>1416</v>
      </c>
      <c r="C4" s="49">
        <v>0</v>
      </c>
      <c r="D4" s="49">
        <v>0</v>
      </c>
      <c r="E4" s="50">
        <v>1416</v>
      </c>
      <c r="G4" s="72" t="s">
        <v>142</v>
      </c>
      <c r="H4" s="49">
        <v>1412</v>
      </c>
      <c r="I4" s="49">
        <v>0</v>
      </c>
      <c r="J4" s="49">
        <v>0</v>
      </c>
      <c r="K4" s="50">
        <v>1412</v>
      </c>
    </row>
    <row r="5" spans="1:17" x14ac:dyDescent="0.2">
      <c r="A5" s="43" t="s">
        <v>142</v>
      </c>
      <c r="B5" s="51">
        <v>1412</v>
      </c>
      <c r="C5" s="52">
        <v>0</v>
      </c>
      <c r="D5" s="52">
        <v>0</v>
      </c>
      <c r="E5" s="53">
        <v>1412</v>
      </c>
      <c r="G5" s="73" t="s">
        <v>143</v>
      </c>
      <c r="H5" s="52">
        <v>781</v>
      </c>
      <c r="I5" s="52">
        <v>0</v>
      </c>
      <c r="J5" s="52">
        <v>631</v>
      </c>
      <c r="K5" s="53">
        <v>1412</v>
      </c>
    </row>
    <row r="6" spans="1:17" x14ac:dyDescent="0.2">
      <c r="A6" s="43" t="s">
        <v>143</v>
      </c>
      <c r="B6" s="51">
        <v>781</v>
      </c>
      <c r="C6" s="52">
        <v>0</v>
      </c>
      <c r="D6" s="52">
        <v>631</v>
      </c>
      <c r="E6" s="53">
        <v>1412</v>
      </c>
      <c r="G6" s="62" t="s">
        <v>111</v>
      </c>
      <c r="H6" s="79">
        <v>1527.2666666666667</v>
      </c>
      <c r="I6" s="79">
        <v>0</v>
      </c>
      <c r="J6" s="79"/>
      <c r="K6" s="80">
        <v>1527.2666666666667</v>
      </c>
    </row>
    <row r="7" spans="1:17" x14ac:dyDescent="0.2">
      <c r="A7" s="43" t="s">
        <v>144</v>
      </c>
      <c r="B7" s="51">
        <v>1587</v>
      </c>
      <c r="C7" s="52">
        <v>2751</v>
      </c>
      <c r="D7" s="52">
        <v>0</v>
      </c>
      <c r="E7" s="53">
        <v>1587</v>
      </c>
      <c r="G7" s="62" t="s">
        <v>112</v>
      </c>
      <c r="H7" s="79">
        <v>1240.3499999999999</v>
      </c>
      <c r="I7" s="79">
        <v>903</v>
      </c>
      <c r="J7" s="79"/>
      <c r="K7" s="80">
        <v>1240.3499999999999</v>
      </c>
    </row>
    <row r="8" spans="1:17" x14ac:dyDescent="0.2">
      <c r="A8" s="43" t="s">
        <v>108</v>
      </c>
      <c r="B8" s="51">
        <v>1568</v>
      </c>
      <c r="C8" s="52">
        <v>6752</v>
      </c>
      <c r="D8" s="52">
        <v>0</v>
      </c>
      <c r="E8" s="53">
        <v>1568</v>
      </c>
      <c r="G8" s="73" t="s">
        <v>144</v>
      </c>
      <c r="H8" s="52">
        <v>1587</v>
      </c>
      <c r="I8" s="52">
        <v>2751</v>
      </c>
      <c r="J8" s="52">
        <v>0</v>
      </c>
      <c r="K8" s="53">
        <v>1587</v>
      </c>
    </row>
    <row r="9" spans="1:17" x14ac:dyDescent="0.2">
      <c r="A9" s="43" t="s">
        <v>145</v>
      </c>
      <c r="B9" s="51">
        <v>1439</v>
      </c>
      <c r="C9" s="52">
        <v>2591</v>
      </c>
      <c r="D9" s="52">
        <v>0</v>
      </c>
      <c r="E9" s="53">
        <v>1439</v>
      </c>
      <c r="G9" s="51" t="s">
        <v>108</v>
      </c>
      <c r="H9" s="52">
        <v>1568</v>
      </c>
      <c r="I9" s="52">
        <v>6752</v>
      </c>
      <c r="J9" s="52">
        <v>0</v>
      </c>
      <c r="K9" s="53">
        <v>1568</v>
      </c>
    </row>
    <row r="10" spans="1:17" x14ac:dyDescent="0.2">
      <c r="A10" s="43" t="s">
        <v>146</v>
      </c>
      <c r="B10" s="51">
        <v>1558</v>
      </c>
      <c r="C10" s="52">
        <v>625</v>
      </c>
      <c r="D10" s="52">
        <v>0</v>
      </c>
      <c r="E10" s="53">
        <v>1558</v>
      </c>
      <c r="G10" s="51" t="s">
        <v>145</v>
      </c>
      <c r="H10" s="52">
        <v>1439</v>
      </c>
      <c r="I10" s="52">
        <v>2591</v>
      </c>
      <c r="J10" s="52">
        <v>0</v>
      </c>
      <c r="K10" s="53">
        <v>1439</v>
      </c>
    </row>
    <row r="11" spans="1:17" x14ac:dyDescent="0.2">
      <c r="A11" s="43" t="s">
        <v>157</v>
      </c>
      <c r="B11" s="51">
        <v>1155</v>
      </c>
      <c r="C11" s="52">
        <v>0</v>
      </c>
      <c r="D11" s="52">
        <v>0</v>
      </c>
      <c r="E11" s="53">
        <v>1155</v>
      </c>
      <c r="G11" s="62" t="s">
        <v>114</v>
      </c>
      <c r="H11" s="79">
        <v>1665.1916666666668</v>
      </c>
      <c r="I11" s="79">
        <v>595.20000000000005</v>
      </c>
      <c r="J11" s="79"/>
      <c r="K11" s="79">
        <v>1665.1916666666668</v>
      </c>
      <c r="M11" t="s">
        <v>194</v>
      </c>
      <c r="N11">
        <v>1841.6666666666667</v>
      </c>
      <c r="O11">
        <v>595.20000000000005</v>
      </c>
      <c r="Q11">
        <v>1841.6666666666667</v>
      </c>
    </row>
    <row r="12" spans="1:17" x14ac:dyDescent="0.2">
      <c r="A12" s="43" t="s">
        <v>158</v>
      </c>
      <c r="B12" s="51">
        <v>2137</v>
      </c>
      <c r="C12" s="52">
        <v>625</v>
      </c>
      <c r="D12" s="52">
        <v>0</v>
      </c>
      <c r="E12" s="53">
        <v>2137</v>
      </c>
      <c r="G12" s="75" t="s">
        <v>194</v>
      </c>
      <c r="H12" s="81">
        <v>1841.6666666666667</v>
      </c>
      <c r="I12" s="81">
        <v>595.20000000000005</v>
      </c>
      <c r="J12" s="81"/>
      <c r="K12" s="82">
        <v>1841.6666666666699</v>
      </c>
      <c r="M12" t="s">
        <v>195</v>
      </c>
      <c r="N12">
        <v>1788</v>
      </c>
      <c r="O12">
        <v>6722.3</v>
      </c>
      <c r="Q12">
        <v>1788</v>
      </c>
    </row>
    <row r="13" spans="1:17" x14ac:dyDescent="0.2">
      <c r="A13" s="43" t="s">
        <v>149</v>
      </c>
      <c r="B13" s="51">
        <v>2087</v>
      </c>
      <c r="C13" s="52">
        <v>625</v>
      </c>
      <c r="D13" s="52">
        <v>0</v>
      </c>
      <c r="E13" s="53">
        <v>2087</v>
      </c>
      <c r="G13" s="51" t="s">
        <v>146</v>
      </c>
      <c r="H13" s="52">
        <v>1558</v>
      </c>
      <c r="I13" s="52">
        <v>625</v>
      </c>
      <c r="J13" s="52">
        <v>0</v>
      </c>
      <c r="K13" s="53">
        <v>1558</v>
      </c>
      <c r="M13" t="s">
        <v>196</v>
      </c>
      <c r="N13">
        <v>1660.7</v>
      </c>
      <c r="O13">
        <v>2561.1000000000004</v>
      </c>
      <c r="Q13">
        <v>1660.7</v>
      </c>
    </row>
    <row r="14" spans="1:17" x14ac:dyDescent="0.2">
      <c r="A14" s="43" t="s">
        <v>159</v>
      </c>
      <c r="B14" s="51">
        <v>1755</v>
      </c>
      <c r="C14" s="52">
        <v>0</v>
      </c>
      <c r="D14" s="52">
        <v>0</v>
      </c>
      <c r="E14" s="53">
        <v>1755</v>
      </c>
      <c r="G14" s="75" t="s">
        <v>195</v>
      </c>
      <c r="H14" s="70">
        <v>1788</v>
      </c>
      <c r="I14" s="70">
        <v>6722.3</v>
      </c>
      <c r="J14" s="70"/>
      <c r="K14" s="70">
        <v>1788</v>
      </c>
      <c r="M14" t="s">
        <v>197</v>
      </c>
      <c r="N14">
        <v>1341.0666666666666</v>
      </c>
      <c r="Q14">
        <v>1341.0666666666666</v>
      </c>
    </row>
    <row r="15" spans="1:17" x14ac:dyDescent="0.2">
      <c r="A15" s="43" t="s">
        <v>160</v>
      </c>
      <c r="B15" s="51">
        <v>2254</v>
      </c>
      <c r="C15" s="52">
        <v>8251</v>
      </c>
      <c r="D15" s="52">
        <v>0</v>
      </c>
      <c r="E15" s="53">
        <v>2254</v>
      </c>
      <c r="G15" s="75" t="s">
        <v>196</v>
      </c>
      <c r="H15" s="70">
        <v>1660.7</v>
      </c>
      <c r="I15" s="70">
        <v>2561.1000000000004</v>
      </c>
      <c r="J15" s="70"/>
      <c r="K15" s="70">
        <v>1660.7</v>
      </c>
      <c r="M15" t="s">
        <v>198</v>
      </c>
      <c r="N15">
        <v>1054.1499999999999</v>
      </c>
      <c r="O15">
        <v>903</v>
      </c>
      <c r="Q15">
        <v>1054.1499999999999</v>
      </c>
    </row>
    <row r="16" spans="1:17" x14ac:dyDescent="0.2">
      <c r="A16" s="43" t="s">
        <v>147</v>
      </c>
      <c r="B16" s="51">
        <v>1678</v>
      </c>
      <c r="C16" s="52">
        <v>8411</v>
      </c>
      <c r="D16" s="52">
        <v>576</v>
      </c>
      <c r="E16" s="53">
        <v>2254</v>
      </c>
      <c r="G16" s="51" t="s">
        <v>157</v>
      </c>
      <c r="H16" s="52">
        <v>1155</v>
      </c>
      <c r="I16" s="52">
        <v>0</v>
      </c>
      <c r="J16" s="52">
        <v>0</v>
      </c>
      <c r="K16" s="53">
        <v>1155</v>
      </c>
      <c r="M16" t="s">
        <v>199</v>
      </c>
      <c r="N16">
        <v>1147.8999999999999</v>
      </c>
      <c r="O16">
        <v>2750.8</v>
      </c>
      <c r="Q16">
        <v>1147.8999999999999</v>
      </c>
    </row>
    <row r="17" spans="1:17" x14ac:dyDescent="0.2">
      <c r="A17" s="43" t="s">
        <v>161</v>
      </c>
      <c r="B17" s="51">
        <v>2020</v>
      </c>
      <c r="C17" s="52">
        <v>3366</v>
      </c>
      <c r="D17" s="52">
        <v>0</v>
      </c>
      <c r="E17" s="53">
        <v>2020</v>
      </c>
      <c r="G17" s="75" t="s">
        <v>197</v>
      </c>
      <c r="H17" s="81">
        <v>1341.0666666666666</v>
      </c>
      <c r="I17" s="81"/>
      <c r="J17" s="81"/>
      <c r="K17" s="82">
        <v>1341.0666666666666</v>
      </c>
      <c r="M17" t="s">
        <v>200</v>
      </c>
      <c r="N17">
        <v>1287.3999999999999</v>
      </c>
      <c r="O17">
        <v>6127.1</v>
      </c>
      <c r="Q17">
        <v>1287.3999999999999</v>
      </c>
    </row>
    <row r="18" spans="1:17" x14ac:dyDescent="0.2">
      <c r="A18" s="43" t="s">
        <v>162</v>
      </c>
      <c r="B18" s="51">
        <v>2501</v>
      </c>
      <c r="C18" s="52">
        <v>625</v>
      </c>
      <c r="D18" s="52">
        <v>0</v>
      </c>
      <c r="E18" s="53">
        <v>2501</v>
      </c>
      <c r="G18" s="75" t="s">
        <v>198</v>
      </c>
      <c r="H18" s="70">
        <v>1054.1499999999999</v>
      </c>
      <c r="I18" s="70">
        <v>903</v>
      </c>
      <c r="J18" s="70"/>
      <c r="K18" s="70">
        <v>1054.1499999999999</v>
      </c>
      <c r="M18" t="s">
        <v>201</v>
      </c>
      <c r="N18">
        <v>1160.0999999999999</v>
      </c>
      <c r="O18">
        <v>1965.9</v>
      </c>
      <c r="Q18">
        <v>1160.0999999999999</v>
      </c>
    </row>
    <row r="19" spans="1:17" x14ac:dyDescent="0.2">
      <c r="A19" s="43" t="s">
        <v>163</v>
      </c>
      <c r="B19" s="51">
        <v>2342</v>
      </c>
      <c r="C19" s="52">
        <v>1343</v>
      </c>
      <c r="D19" s="52">
        <v>0</v>
      </c>
      <c r="E19" s="53">
        <v>2342</v>
      </c>
      <c r="G19" s="75" t="s">
        <v>199</v>
      </c>
      <c r="H19" s="70">
        <v>1147.8999999999999</v>
      </c>
      <c r="I19" s="70">
        <v>2750.8</v>
      </c>
      <c r="J19" s="70"/>
      <c r="K19" s="70">
        <v>1147.8999999999999</v>
      </c>
      <c r="M19" t="s">
        <v>202</v>
      </c>
      <c r="N19">
        <v>2124.4499999999998</v>
      </c>
      <c r="O19">
        <v>9153.6</v>
      </c>
      <c r="Q19">
        <v>2124.4499999999998</v>
      </c>
    </row>
    <row r="20" spans="1:17" x14ac:dyDescent="0.2">
      <c r="A20" s="43" t="s">
        <v>164</v>
      </c>
      <c r="B20" s="51">
        <v>2294</v>
      </c>
      <c r="C20" s="52">
        <v>11604</v>
      </c>
      <c r="D20" s="52">
        <v>0</v>
      </c>
      <c r="E20" s="53">
        <v>2294</v>
      </c>
      <c r="G20" s="75" t="s">
        <v>200</v>
      </c>
      <c r="H20" s="70">
        <v>1287.3999999999999</v>
      </c>
      <c r="I20" s="70">
        <v>6127.1</v>
      </c>
      <c r="J20" s="70"/>
      <c r="K20" s="70">
        <v>1287.3999999999999</v>
      </c>
      <c r="M20" t="s">
        <v>203</v>
      </c>
      <c r="N20">
        <v>2434.8916666666664</v>
      </c>
      <c r="O20">
        <v>625</v>
      </c>
      <c r="Q20">
        <v>2434.8916666666664</v>
      </c>
    </row>
    <row r="21" spans="1:17" x14ac:dyDescent="0.2">
      <c r="A21" s="43" t="s">
        <v>165</v>
      </c>
      <c r="B21" s="51">
        <v>2144</v>
      </c>
      <c r="C21" s="52">
        <v>8157</v>
      </c>
      <c r="D21" s="52">
        <v>0</v>
      </c>
      <c r="E21" s="53">
        <v>2144</v>
      </c>
      <c r="G21" s="75" t="s">
        <v>201</v>
      </c>
      <c r="H21" s="70">
        <v>1160.0999999999999</v>
      </c>
      <c r="I21" s="70">
        <v>1965.9</v>
      </c>
      <c r="J21" s="70"/>
      <c r="K21" s="70">
        <v>1160.0999999999999</v>
      </c>
      <c r="M21" t="s">
        <v>204</v>
      </c>
      <c r="N21">
        <v>2557.6999999999998</v>
      </c>
      <c r="O21">
        <v>6752.1</v>
      </c>
      <c r="Q21">
        <v>2557.6999999999998</v>
      </c>
    </row>
    <row r="22" spans="1:17" x14ac:dyDescent="0.2">
      <c r="A22" s="43" t="s">
        <v>166</v>
      </c>
      <c r="B22" s="51">
        <v>6587</v>
      </c>
      <c r="C22" s="52">
        <v>22002</v>
      </c>
      <c r="D22" s="52">
        <v>0</v>
      </c>
      <c r="E22" s="53">
        <v>6587</v>
      </c>
      <c r="G22" s="51" t="s">
        <v>158</v>
      </c>
      <c r="H22" s="52">
        <v>2137</v>
      </c>
      <c r="I22" s="52">
        <v>625</v>
      </c>
      <c r="J22" s="52">
        <v>0</v>
      </c>
      <c r="K22" s="53">
        <v>2137</v>
      </c>
      <c r="M22" t="s">
        <v>205</v>
      </c>
      <c r="N22">
        <v>1556.5916666666667</v>
      </c>
      <c r="P22">
        <v>631</v>
      </c>
      <c r="Q22">
        <v>925.5916666666667</v>
      </c>
    </row>
    <row r="23" spans="1:17" x14ac:dyDescent="0.2">
      <c r="A23" s="43" t="s">
        <v>150</v>
      </c>
      <c r="B23" s="51">
        <v>5328</v>
      </c>
      <c r="C23" s="52">
        <v>0</v>
      </c>
      <c r="D23" s="52">
        <v>0</v>
      </c>
      <c r="E23" s="53">
        <v>5328</v>
      </c>
      <c r="G23" s="51" t="s">
        <v>149</v>
      </c>
      <c r="H23" s="52">
        <v>2087</v>
      </c>
      <c r="I23" s="52">
        <v>625</v>
      </c>
      <c r="J23" s="52">
        <v>0</v>
      </c>
      <c r="K23" s="53">
        <v>2087</v>
      </c>
      <c r="M23" t="s">
        <v>206</v>
      </c>
      <c r="N23">
        <v>1733.0666666666666</v>
      </c>
      <c r="Q23">
        <v>1733.0666666666666</v>
      </c>
    </row>
    <row r="24" spans="1:17" x14ac:dyDescent="0.2">
      <c r="A24" s="43" t="s">
        <v>167</v>
      </c>
      <c r="B24" s="51">
        <v>6645</v>
      </c>
      <c r="C24" s="52">
        <v>17126</v>
      </c>
      <c r="D24" s="52">
        <v>0</v>
      </c>
      <c r="E24" s="53">
        <v>6645</v>
      </c>
      <c r="G24" s="51" t="s">
        <v>159</v>
      </c>
      <c r="H24" s="52">
        <v>1755</v>
      </c>
      <c r="I24" s="52">
        <v>0</v>
      </c>
      <c r="J24" s="52">
        <v>0</v>
      </c>
      <c r="K24" s="53">
        <v>1755</v>
      </c>
      <c r="M24" t="s">
        <v>207</v>
      </c>
      <c r="N24">
        <v>1446.1499999999999</v>
      </c>
      <c r="O24">
        <v>903</v>
      </c>
      <c r="Q24">
        <v>1446.1499999999999</v>
      </c>
    </row>
    <row r="25" spans="1:17" x14ac:dyDescent="0.2">
      <c r="A25" s="43" t="s">
        <v>151</v>
      </c>
      <c r="B25" s="51">
        <v>5551</v>
      </c>
      <c r="C25" s="52">
        <v>625</v>
      </c>
      <c r="D25" s="52">
        <v>0</v>
      </c>
      <c r="E25" s="53">
        <v>5551</v>
      </c>
      <c r="G25" s="51" t="s">
        <v>160</v>
      </c>
      <c r="H25" s="52">
        <v>2254</v>
      </c>
      <c r="I25" s="52">
        <v>8251</v>
      </c>
      <c r="J25" s="52">
        <v>0</v>
      </c>
      <c r="K25" s="53">
        <v>2254</v>
      </c>
      <c r="M25" t="s">
        <v>208</v>
      </c>
      <c r="N25">
        <v>1552.1</v>
      </c>
      <c r="O25">
        <v>1965.9</v>
      </c>
      <c r="Q25">
        <v>1552.1</v>
      </c>
    </row>
    <row r="26" spans="1:17" x14ac:dyDescent="0.2">
      <c r="A26" s="43" t="s">
        <v>168</v>
      </c>
      <c r="B26" s="51">
        <v>1547</v>
      </c>
      <c r="C26" s="52">
        <v>0</v>
      </c>
      <c r="D26" s="52">
        <v>0</v>
      </c>
      <c r="E26" s="53">
        <v>1547</v>
      </c>
      <c r="G26" s="51" t="s">
        <v>147</v>
      </c>
      <c r="H26" s="52">
        <v>1678</v>
      </c>
      <c r="I26" s="52">
        <v>8411</v>
      </c>
      <c r="J26" s="52">
        <v>576</v>
      </c>
      <c r="K26" s="53">
        <v>2254</v>
      </c>
      <c r="M26" t="s">
        <v>238</v>
      </c>
      <c r="N26">
        <v>2434.8916666666664</v>
      </c>
      <c r="O26">
        <v>625</v>
      </c>
      <c r="P26">
        <v>631</v>
      </c>
      <c r="Q26">
        <v>1803.8916666666664</v>
      </c>
    </row>
    <row r="27" spans="1:17" x14ac:dyDescent="0.2">
      <c r="A27" s="43" t="s">
        <v>169</v>
      </c>
      <c r="B27" s="51">
        <v>2059</v>
      </c>
      <c r="C27" s="52">
        <v>0</v>
      </c>
      <c r="D27" s="52">
        <v>0</v>
      </c>
      <c r="E27" s="53">
        <v>2059</v>
      </c>
      <c r="G27" s="51" t="s">
        <v>119</v>
      </c>
      <c r="H27" s="64">
        <v>2411.3666666666668</v>
      </c>
      <c r="I27" s="63">
        <v>8250.6</v>
      </c>
      <c r="J27" s="64"/>
      <c r="K27" s="74">
        <v>2411.3666666666668</v>
      </c>
      <c r="M27" t="s">
        <v>239</v>
      </c>
      <c r="N27">
        <v>2430.4</v>
      </c>
      <c r="O27">
        <v>2590.9</v>
      </c>
      <c r="Q27">
        <v>2430.4</v>
      </c>
    </row>
    <row r="28" spans="1:17" ht="17" thickBot="1" x14ac:dyDescent="0.25">
      <c r="A28" s="45" t="s">
        <v>148</v>
      </c>
      <c r="B28" s="54">
        <v>1384</v>
      </c>
      <c r="C28" s="55">
        <v>0</v>
      </c>
      <c r="D28" s="55">
        <v>675</v>
      </c>
      <c r="E28" s="56">
        <v>2059</v>
      </c>
      <c r="G28" s="75" t="s">
        <v>202</v>
      </c>
      <c r="H28" s="70">
        <v>2124.4499999999998</v>
      </c>
      <c r="I28" s="70">
        <v>9153.6</v>
      </c>
      <c r="J28" s="70"/>
      <c r="K28" s="70">
        <v>2124.4499999999998</v>
      </c>
      <c r="M28" s="1"/>
    </row>
    <row r="29" spans="1:17" x14ac:dyDescent="0.2">
      <c r="A29" s="57" t="s">
        <v>109</v>
      </c>
      <c r="B29" s="58">
        <v>1237.05</v>
      </c>
      <c r="C29" s="59">
        <v>903</v>
      </c>
      <c r="D29" s="60"/>
      <c r="E29" s="58">
        <v>1237.05</v>
      </c>
      <c r="G29" s="51" t="s">
        <v>120</v>
      </c>
      <c r="H29" s="64">
        <v>2357.6999999999998</v>
      </c>
      <c r="I29" s="63">
        <v>14377.7</v>
      </c>
      <c r="J29" s="64"/>
      <c r="K29" s="74">
        <v>2357.6999999999998</v>
      </c>
    </row>
    <row r="30" spans="1:17" x14ac:dyDescent="0.2">
      <c r="A30" s="61" t="s">
        <v>110</v>
      </c>
      <c r="B30" s="62">
        <v>1343</v>
      </c>
      <c r="C30" s="63">
        <v>1965.9</v>
      </c>
      <c r="D30" s="64"/>
      <c r="E30" s="62">
        <v>1343</v>
      </c>
      <c r="G30" s="51" t="s">
        <v>161</v>
      </c>
      <c r="H30" s="52">
        <v>2020</v>
      </c>
      <c r="I30" s="52">
        <v>3366</v>
      </c>
      <c r="J30" s="52">
        <v>0</v>
      </c>
      <c r="K30" s="53">
        <v>2020</v>
      </c>
    </row>
    <row r="31" spans="1:17" x14ac:dyDescent="0.2">
      <c r="A31" s="61" t="s">
        <v>111</v>
      </c>
      <c r="B31" s="62">
        <v>1527.2666666666667</v>
      </c>
      <c r="C31" s="63">
        <v>0</v>
      </c>
      <c r="D31" s="64"/>
      <c r="E31" s="62">
        <v>1527.2666666666667</v>
      </c>
      <c r="G31" s="75" t="s">
        <v>203</v>
      </c>
      <c r="H31" s="70">
        <v>2434.8916666666664</v>
      </c>
      <c r="I31" s="70">
        <v>625</v>
      </c>
      <c r="J31" s="70"/>
      <c r="K31" s="70">
        <v>2434.8916666666664</v>
      </c>
    </row>
    <row r="32" spans="1:17" x14ac:dyDescent="0.2">
      <c r="A32" s="61" t="s">
        <v>112</v>
      </c>
      <c r="B32" s="62">
        <v>1240.3499999999999</v>
      </c>
      <c r="C32" s="63">
        <v>903</v>
      </c>
      <c r="D32" s="64"/>
      <c r="E32" s="62">
        <v>1240.3499999999999</v>
      </c>
      <c r="G32" s="51" t="s">
        <v>162</v>
      </c>
      <c r="H32" s="52">
        <v>2501</v>
      </c>
      <c r="I32" s="52">
        <v>625</v>
      </c>
      <c r="J32" s="52">
        <v>0</v>
      </c>
      <c r="K32" s="53">
        <v>2501</v>
      </c>
    </row>
    <row r="33" spans="1:11" x14ac:dyDescent="0.2">
      <c r="A33" s="61" t="s">
        <v>113</v>
      </c>
      <c r="B33" s="62">
        <v>1212.4000000000001</v>
      </c>
      <c r="C33" s="63">
        <v>0</v>
      </c>
      <c r="D33" s="64"/>
      <c r="E33" s="62">
        <v>1212.4000000000001</v>
      </c>
      <c r="G33" s="51" t="s">
        <v>163</v>
      </c>
      <c r="H33" s="52">
        <v>2342</v>
      </c>
      <c r="I33" s="52">
        <v>1343</v>
      </c>
      <c r="J33" s="52">
        <v>0</v>
      </c>
      <c r="K33" s="53">
        <v>2342</v>
      </c>
    </row>
    <row r="34" spans="1:11" x14ac:dyDescent="0.2">
      <c r="A34" s="61" t="s">
        <v>114</v>
      </c>
      <c r="B34" s="62">
        <v>1665.1916666666668</v>
      </c>
      <c r="C34" s="63">
        <v>595.20000000000005</v>
      </c>
      <c r="D34" s="64"/>
      <c r="E34" s="62">
        <v>1665.1916666666668</v>
      </c>
      <c r="G34" s="75" t="s">
        <v>204</v>
      </c>
      <c r="H34" s="70">
        <v>2557.6999999999998</v>
      </c>
      <c r="I34" s="70">
        <v>6752.1</v>
      </c>
      <c r="J34" s="70"/>
      <c r="K34" s="70">
        <v>2557.6999999999998</v>
      </c>
    </row>
    <row r="35" spans="1:11" x14ac:dyDescent="0.2">
      <c r="A35" s="61" t="s">
        <v>115</v>
      </c>
      <c r="B35" s="62">
        <v>1026.2</v>
      </c>
      <c r="C35" s="63">
        <v>0</v>
      </c>
      <c r="D35" s="64"/>
      <c r="E35" s="62">
        <v>1026.2</v>
      </c>
      <c r="G35" s="51" t="s">
        <v>166</v>
      </c>
      <c r="H35" s="52">
        <v>6587</v>
      </c>
      <c r="I35" s="52">
        <v>22002</v>
      </c>
      <c r="J35" s="52">
        <v>0</v>
      </c>
      <c r="K35" s="53">
        <v>6587</v>
      </c>
    </row>
    <row r="36" spans="1:11" x14ac:dyDescent="0.2">
      <c r="A36" s="61" t="s">
        <v>116</v>
      </c>
      <c r="B36" s="62">
        <v>1926.7916666666667</v>
      </c>
      <c r="C36" s="63">
        <v>625</v>
      </c>
      <c r="D36" s="64"/>
      <c r="E36" s="62">
        <v>1926.7916666666667</v>
      </c>
      <c r="G36" s="51" t="s">
        <v>167</v>
      </c>
      <c r="H36" s="52">
        <v>6645</v>
      </c>
      <c r="I36" s="52">
        <v>17126</v>
      </c>
      <c r="J36" s="52">
        <v>0</v>
      </c>
      <c r="K36" s="53">
        <v>6645</v>
      </c>
    </row>
    <row r="37" spans="1:11" x14ac:dyDescent="0.2">
      <c r="A37" s="61" t="s">
        <v>117</v>
      </c>
      <c r="B37" s="62">
        <v>1816.35</v>
      </c>
      <c r="C37" s="63">
        <v>1528</v>
      </c>
      <c r="D37" s="64"/>
      <c r="E37" s="62">
        <v>1816.35</v>
      </c>
      <c r="G37" s="51" t="s">
        <v>168</v>
      </c>
      <c r="H37" s="52">
        <v>1547</v>
      </c>
      <c r="I37" s="52">
        <v>0</v>
      </c>
      <c r="J37" s="52">
        <v>0</v>
      </c>
      <c r="K37" s="53">
        <v>1547</v>
      </c>
    </row>
    <row r="38" spans="1:11" x14ac:dyDescent="0.2">
      <c r="A38" s="61" t="s">
        <v>118</v>
      </c>
      <c r="B38" s="62">
        <v>1788.4</v>
      </c>
      <c r="C38" s="63">
        <v>625</v>
      </c>
      <c r="D38" s="64"/>
      <c r="E38" s="62">
        <v>1788.4</v>
      </c>
      <c r="G38" s="75" t="s">
        <v>205</v>
      </c>
      <c r="H38" s="70">
        <v>925.5916666666667</v>
      </c>
      <c r="I38" s="70"/>
      <c r="J38" s="70">
        <v>631</v>
      </c>
      <c r="K38" s="70">
        <v>1556.5916666666667</v>
      </c>
    </row>
    <row r="39" spans="1:11" x14ac:dyDescent="0.2">
      <c r="A39" s="61" t="s">
        <v>119</v>
      </c>
      <c r="B39" s="62">
        <v>2411.3666666666668</v>
      </c>
      <c r="C39" s="63">
        <v>8250.6</v>
      </c>
      <c r="D39" s="64"/>
      <c r="E39" s="62">
        <v>2411.3666666666668</v>
      </c>
      <c r="G39" s="75" t="s">
        <v>206</v>
      </c>
      <c r="H39" s="70">
        <v>1733.0666666666666</v>
      </c>
      <c r="I39" s="70"/>
      <c r="J39" s="70"/>
      <c r="K39" s="70">
        <v>1733.0666666666666</v>
      </c>
    </row>
    <row r="40" spans="1:11" x14ac:dyDescent="0.2">
      <c r="A40" s="61" t="s">
        <v>120</v>
      </c>
      <c r="B40" s="62">
        <v>2357.6999999999998</v>
      </c>
      <c r="C40" s="63">
        <v>14377.7</v>
      </c>
      <c r="D40" s="64"/>
      <c r="E40" s="62">
        <v>2357.6999999999998</v>
      </c>
      <c r="G40" s="75" t="s">
        <v>207</v>
      </c>
      <c r="H40" s="70">
        <v>1446.1499999999999</v>
      </c>
      <c r="I40" s="70">
        <v>903</v>
      </c>
      <c r="J40" s="70"/>
      <c r="K40" s="70">
        <v>1446.1499999999999</v>
      </c>
    </row>
    <row r="41" spans="1:11" x14ac:dyDescent="0.2">
      <c r="A41" s="61" t="s">
        <v>121</v>
      </c>
      <c r="B41" s="62">
        <v>2230.4</v>
      </c>
      <c r="C41" s="63">
        <v>10216.5</v>
      </c>
      <c r="D41" s="64"/>
      <c r="E41" s="62">
        <v>2230.4</v>
      </c>
      <c r="G41" s="51" t="s">
        <v>130</v>
      </c>
      <c r="H41" s="64">
        <v>1679.3999999999999</v>
      </c>
      <c r="I41" s="63">
        <v>6127.1</v>
      </c>
      <c r="J41" s="64"/>
      <c r="K41" s="74">
        <v>1679.3999999999999</v>
      </c>
    </row>
    <row r="42" spans="1:11" x14ac:dyDescent="0.2">
      <c r="A42" s="61" t="s">
        <v>122</v>
      </c>
      <c r="B42" s="62">
        <v>2096.5</v>
      </c>
      <c r="C42" s="63">
        <v>8250.6</v>
      </c>
      <c r="D42" s="64"/>
      <c r="E42" s="62">
        <v>2096.5</v>
      </c>
      <c r="G42" s="75" t="s">
        <v>208</v>
      </c>
      <c r="H42" s="70">
        <v>1552.1</v>
      </c>
      <c r="I42" s="70">
        <v>1965.9</v>
      </c>
      <c r="J42" s="70"/>
      <c r="K42" s="70">
        <v>1552.1</v>
      </c>
    </row>
    <row r="43" spans="1:11" x14ac:dyDescent="0.2">
      <c r="A43" s="61" t="s">
        <v>123</v>
      </c>
      <c r="B43" s="62">
        <v>2397.6999999999998</v>
      </c>
      <c r="C43" s="63">
        <v>17730.800000000003</v>
      </c>
      <c r="D43" s="64"/>
      <c r="E43" s="62">
        <v>2397.6999999999998</v>
      </c>
      <c r="G43" s="75" t="s">
        <v>238</v>
      </c>
      <c r="H43" s="70">
        <v>1803.8916666666664</v>
      </c>
      <c r="I43" s="70">
        <v>625</v>
      </c>
      <c r="J43" s="70">
        <v>631</v>
      </c>
      <c r="K43" s="70">
        <v>2434.8916666666664</v>
      </c>
    </row>
    <row r="44" spans="1:11" x14ac:dyDescent="0.2">
      <c r="A44" s="61" t="s">
        <v>124</v>
      </c>
      <c r="B44" s="62">
        <v>2270.4</v>
      </c>
      <c r="C44" s="63">
        <v>13569.6</v>
      </c>
      <c r="D44" s="64"/>
      <c r="E44" s="62">
        <v>2270.4</v>
      </c>
      <c r="G44" s="75" t="s">
        <v>239</v>
      </c>
      <c r="H44" s="70">
        <v>2430.4</v>
      </c>
      <c r="I44" s="70">
        <v>2590.9</v>
      </c>
      <c r="J44" s="70"/>
      <c r="K44" s="70">
        <v>2430.4</v>
      </c>
    </row>
    <row r="45" spans="1:11" ht="17" thickBot="1" x14ac:dyDescent="0.25">
      <c r="A45" s="61" t="s">
        <v>125</v>
      </c>
      <c r="B45" s="62">
        <v>2136.5</v>
      </c>
      <c r="C45" s="63">
        <v>11603.7</v>
      </c>
      <c r="D45" s="64"/>
      <c r="E45" s="62">
        <v>2136.5</v>
      </c>
      <c r="G45" s="76" t="s">
        <v>242</v>
      </c>
      <c r="H45" s="77"/>
      <c r="I45" s="77"/>
      <c r="J45" s="77"/>
      <c r="K45" s="78"/>
    </row>
    <row r="46" spans="1:11" x14ac:dyDescent="0.2">
      <c r="A46" s="61" t="s">
        <v>126</v>
      </c>
      <c r="B46" s="62">
        <v>1437.25</v>
      </c>
      <c r="C46" s="63">
        <v>9692.7999999999993</v>
      </c>
      <c r="D46" s="64"/>
      <c r="E46" s="62">
        <v>1437.25</v>
      </c>
    </row>
    <row r="47" spans="1:11" x14ac:dyDescent="0.2">
      <c r="A47" s="61" t="s">
        <v>127</v>
      </c>
      <c r="B47" s="62">
        <v>1670.5</v>
      </c>
      <c r="C47" s="63">
        <v>14916.9</v>
      </c>
      <c r="D47" s="64"/>
      <c r="E47" s="62">
        <v>1670.5</v>
      </c>
    </row>
    <row r="48" spans="1:11" x14ac:dyDescent="0.2">
      <c r="A48" s="61" t="s">
        <v>128</v>
      </c>
      <c r="B48" s="62">
        <v>1409.3000000000002</v>
      </c>
      <c r="C48" s="63">
        <v>8789.7999999999993</v>
      </c>
      <c r="D48" s="64"/>
      <c r="E48" s="62">
        <v>1409.3000000000002</v>
      </c>
    </row>
    <row r="49" spans="1:5" x14ac:dyDescent="0.2">
      <c r="A49" s="61" t="s">
        <v>129</v>
      </c>
      <c r="B49" s="62">
        <v>6429.5</v>
      </c>
      <c r="C49" s="63">
        <v>220015</v>
      </c>
      <c r="D49" s="64"/>
      <c r="E49" s="62">
        <v>6429.5</v>
      </c>
    </row>
    <row r="50" spans="1:5" x14ac:dyDescent="0.2">
      <c r="A50" s="61" t="s">
        <v>130</v>
      </c>
      <c r="B50" s="62">
        <v>1679.3999999999999</v>
      </c>
      <c r="C50" s="63">
        <v>6127.1</v>
      </c>
      <c r="D50" s="64"/>
      <c r="E50" s="62">
        <v>1679.3999999999999</v>
      </c>
    </row>
    <row r="51" spans="1:5" x14ac:dyDescent="0.2">
      <c r="A51" s="61" t="s">
        <v>131</v>
      </c>
      <c r="B51" s="62">
        <v>1418.2</v>
      </c>
      <c r="C51" s="63">
        <v>0</v>
      </c>
      <c r="D51" s="64"/>
      <c r="E51" s="62">
        <v>1418.2</v>
      </c>
    </row>
    <row r="52" spans="1:5" x14ac:dyDescent="0.2">
      <c r="A52" s="61" t="s">
        <v>132</v>
      </c>
      <c r="B52" s="62">
        <v>1591.5</v>
      </c>
      <c r="C52" s="63">
        <v>6127.1</v>
      </c>
      <c r="D52" s="64"/>
      <c r="E52" s="62">
        <v>1591.5</v>
      </c>
    </row>
    <row r="53" spans="1:5" ht="17" thickBot="1" x14ac:dyDescent="0.25">
      <c r="A53" s="65" t="s">
        <v>133</v>
      </c>
      <c r="B53" s="66">
        <v>1330.3000000000002</v>
      </c>
      <c r="C53" s="67">
        <v>0</v>
      </c>
      <c r="D53" s="68"/>
      <c r="E53" s="66">
        <v>1330.3000000000002</v>
      </c>
    </row>
    <row r="54" spans="1:5" x14ac:dyDescent="0.2">
      <c r="A54" s="75" t="s">
        <v>194</v>
      </c>
      <c r="B54" s="81">
        <v>1841.6666666666667</v>
      </c>
      <c r="C54" s="81">
        <v>595.20000000000005</v>
      </c>
      <c r="D54" s="81"/>
      <c r="E54" s="82">
        <v>1841.6666666666699</v>
      </c>
    </row>
    <row r="55" spans="1:5" x14ac:dyDescent="0.2">
      <c r="A55" s="75" t="s">
        <v>195</v>
      </c>
      <c r="B55" s="70">
        <v>1788</v>
      </c>
      <c r="C55" s="70">
        <v>6722.3</v>
      </c>
      <c r="D55" s="70"/>
      <c r="E55" s="70">
        <v>1788</v>
      </c>
    </row>
    <row r="56" spans="1:5" x14ac:dyDescent="0.2">
      <c r="A56" s="75" t="s">
        <v>196</v>
      </c>
      <c r="B56" s="70">
        <v>1660.7</v>
      </c>
      <c r="C56" s="70">
        <v>2561.1000000000004</v>
      </c>
      <c r="D56" s="70"/>
      <c r="E56" s="70">
        <v>1660.7</v>
      </c>
    </row>
    <row r="57" spans="1:5" x14ac:dyDescent="0.2">
      <c r="A57" s="75" t="s">
        <v>197</v>
      </c>
      <c r="B57" s="81">
        <v>1341.0666666666666</v>
      </c>
      <c r="C57" s="81"/>
      <c r="D57" s="81"/>
      <c r="E57" s="82">
        <v>1341.0666666666666</v>
      </c>
    </row>
    <row r="58" spans="1:5" x14ac:dyDescent="0.2">
      <c r="A58" s="75" t="s">
        <v>198</v>
      </c>
      <c r="B58" s="70">
        <v>1054.1499999999999</v>
      </c>
      <c r="C58" s="70">
        <v>903</v>
      </c>
      <c r="D58" s="70"/>
      <c r="E58" s="70">
        <v>1054.1499999999999</v>
      </c>
    </row>
    <row r="59" spans="1:5" x14ac:dyDescent="0.2">
      <c r="A59" s="75" t="s">
        <v>199</v>
      </c>
      <c r="B59" s="70">
        <v>1147.8999999999999</v>
      </c>
      <c r="C59" s="70">
        <v>2750.8</v>
      </c>
      <c r="D59" s="70"/>
      <c r="E59" s="70">
        <v>1147.8999999999999</v>
      </c>
    </row>
    <row r="60" spans="1:5" x14ac:dyDescent="0.2">
      <c r="A60" s="75" t="s">
        <v>200</v>
      </c>
      <c r="B60" s="70">
        <v>1287.3999999999999</v>
      </c>
      <c r="C60" s="70">
        <v>6127.1</v>
      </c>
      <c r="D60" s="70"/>
      <c r="E60" s="70">
        <v>1287.3999999999999</v>
      </c>
    </row>
    <row r="61" spans="1:5" x14ac:dyDescent="0.2">
      <c r="A61" s="75" t="s">
        <v>201</v>
      </c>
      <c r="B61" s="70">
        <v>1160.0999999999999</v>
      </c>
      <c r="C61" s="70">
        <v>1965.9</v>
      </c>
      <c r="D61" s="70"/>
      <c r="E61" s="70">
        <v>1160.0999999999999</v>
      </c>
    </row>
    <row r="62" spans="1:5" x14ac:dyDescent="0.2">
      <c r="A62" s="75" t="s">
        <v>202</v>
      </c>
      <c r="B62" s="70">
        <v>2124.4499999999998</v>
      </c>
      <c r="C62" s="70">
        <v>9153.6</v>
      </c>
      <c r="D62" s="70"/>
      <c r="E62" s="70">
        <v>2124.4499999999998</v>
      </c>
    </row>
    <row r="63" spans="1:5" x14ac:dyDescent="0.2">
      <c r="A63" s="75" t="s">
        <v>203</v>
      </c>
      <c r="B63" s="70">
        <v>2434.8916666666664</v>
      </c>
      <c r="C63" s="70">
        <v>625</v>
      </c>
      <c r="D63" s="70"/>
      <c r="E63" s="70">
        <v>2434.8916666666664</v>
      </c>
    </row>
    <row r="64" spans="1:5" x14ac:dyDescent="0.2">
      <c r="A64" s="75" t="s">
        <v>204</v>
      </c>
      <c r="B64" s="70">
        <v>2557.6999999999998</v>
      </c>
      <c r="C64" s="70">
        <v>6752.1</v>
      </c>
      <c r="D64" s="70"/>
      <c r="E64" s="70">
        <v>2557.6999999999998</v>
      </c>
    </row>
    <row r="65" spans="1:5" x14ac:dyDescent="0.2">
      <c r="A65" s="75" t="s">
        <v>205</v>
      </c>
      <c r="B65" s="70">
        <v>925.5916666666667</v>
      </c>
      <c r="C65" s="70"/>
      <c r="D65" s="70">
        <v>631</v>
      </c>
      <c r="E65" s="70">
        <v>1556.5916666666667</v>
      </c>
    </row>
    <row r="66" spans="1:5" x14ac:dyDescent="0.2">
      <c r="A66" s="75" t="s">
        <v>206</v>
      </c>
      <c r="B66" s="70">
        <v>1733.0666666666666</v>
      </c>
      <c r="C66" s="70"/>
      <c r="D66" s="70"/>
      <c r="E66" s="70">
        <v>1733.0666666666666</v>
      </c>
    </row>
    <row r="67" spans="1:5" x14ac:dyDescent="0.2">
      <c r="A67" s="75" t="s">
        <v>207</v>
      </c>
      <c r="B67" s="70">
        <v>1446.1499999999999</v>
      </c>
      <c r="C67" s="70">
        <v>903</v>
      </c>
      <c r="D67" s="70"/>
      <c r="E67" s="70">
        <v>1446.1499999999999</v>
      </c>
    </row>
    <row r="68" spans="1:5" x14ac:dyDescent="0.2">
      <c r="A68" s="75" t="s">
        <v>208</v>
      </c>
      <c r="B68" s="70">
        <v>1552.1</v>
      </c>
      <c r="C68" s="70">
        <v>1965.9</v>
      </c>
      <c r="D68" s="70"/>
      <c r="E68" s="70">
        <v>1552.1</v>
      </c>
    </row>
    <row r="69" spans="1:5" x14ac:dyDescent="0.2">
      <c r="A69" s="75" t="s">
        <v>238</v>
      </c>
      <c r="B69" s="70">
        <v>1803.8916666666664</v>
      </c>
      <c r="C69" s="70">
        <v>625</v>
      </c>
      <c r="D69" s="70">
        <v>631</v>
      </c>
      <c r="E69" s="70">
        <v>2434.8916666666664</v>
      </c>
    </row>
    <row r="70" spans="1:5" x14ac:dyDescent="0.2">
      <c r="A70" s="75" t="s">
        <v>239</v>
      </c>
      <c r="B70" s="70">
        <v>2430.4</v>
      </c>
      <c r="C70" s="70">
        <v>2590.9</v>
      </c>
      <c r="D70" s="70"/>
      <c r="E70" s="70">
        <v>2430.4</v>
      </c>
    </row>
    <row r="71" spans="1:5" x14ac:dyDescent="0.2">
      <c r="A71" s="20" t="s">
        <v>576</v>
      </c>
      <c r="B71" s="89">
        <v>1386.3</v>
      </c>
      <c r="C71" s="70"/>
      <c r="D71" s="70"/>
      <c r="E71" s="89">
        <v>1386.3</v>
      </c>
    </row>
    <row r="72" spans="1:5" x14ac:dyDescent="0.2">
      <c r="A72" s="88" t="s">
        <v>577</v>
      </c>
      <c r="B72" s="89">
        <v>660</v>
      </c>
      <c r="C72" s="70"/>
      <c r="D72" s="70"/>
      <c r="E72" s="89">
        <v>660</v>
      </c>
    </row>
    <row r="73" spans="1:5" x14ac:dyDescent="0.2">
      <c r="A73" s="88" t="s">
        <v>578</v>
      </c>
      <c r="B73" s="89">
        <v>660</v>
      </c>
      <c r="C73" s="70"/>
      <c r="D73" s="70"/>
      <c r="E73" s="89">
        <v>660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23EF-4637-408D-8FBA-B05914338415}">
  <dimension ref="A1:I14"/>
  <sheetViews>
    <sheetView workbookViewId="0">
      <selection activeCell="F4" sqref="F4"/>
    </sheetView>
  </sheetViews>
  <sheetFormatPr baseColWidth="10" defaultColWidth="8.83203125" defaultRowHeight="16" x14ac:dyDescent="0.2"/>
  <sheetData>
    <row r="1" spans="1:9" x14ac:dyDescent="0.2">
      <c r="F1" t="s">
        <v>230</v>
      </c>
    </row>
    <row r="2" spans="1:9" x14ac:dyDescent="0.2">
      <c r="A2" t="s">
        <v>209</v>
      </c>
      <c r="C2" t="s">
        <v>229</v>
      </c>
      <c r="F2" t="s">
        <v>220</v>
      </c>
      <c r="G2" t="s">
        <v>211</v>
      </c>
      <c r="H2" t="s">
        <v>164</v>
      </c>
      <c r="I2" t="s">
        <v>216</v>
      </c>
    </row>
    <row r="3" spans="1:9" x14ac:dyDescent="0.2">
      <c r="A3" t="s">
        <v>220</v>
      </c>
      <c r="B3" t="s">
        <v>4</v>
      </c>
      <c r="C3">
        <f>COUNTIF(TT_Emissions!B:B,"*"&amp;A3&amp;"*")</f>
        <v>25</v>
      </c>
      <c r="E3" s="34" t="s">
        <v>220</v>
      </c>
      <c r="F3" s="33">
        <f>COUNTIFS(TT_Emissions!$B:$B,"*"&amp;$A3&amp;"*", TT_Emissions!$B:$B,"*"&amp;F$2&amp;"*")</f>
        <v>25</v>
      </c>
      <c r="G3">
        <f>COUNTIFS(TT_Emissions!$B:$B,"*"&amp;$A3&amp;"*", TT_Emissions!$B:$B,"*"&amp;G$2&amp;"*")</f>
        <v>15</v>
      </c>
      <c r="H3">
        <f>COUNTIFS(TT_Emissions!$B:$B,"*"&amp;$A3&amp;"*", TT_Emissions!$B:$B,"*"&amp;H$2&amp;"*")</f>
        <v>18</v>
      </c>
      <c r="I3">
        <f>COUNTIFS(TT_Emissions!$B:$B,"*"&amp;$A3&amp;"*", TT_Emissions!$B:$B,"*"&amp;I$2&amp;"*")</f>
        <v>18</v>
      </c>
    </row>
    <row r="4" spans="1:9" x14ac:dyDescent="0.2">
      <c r="A4" t="s">
        <v>211</v>
      </c>
      <c r="B4" t="s">
        <v>224</v>
      </c>
      <c r="C4">
        <f>COUNTIF(TT_Emissions!B:B,"*"&amp;A4&amp;"*")</f>
        <v>44</v>
      </c>
      <c r="E4" s="34" t="s">
        <v>211</v>
      </c>
      <c r="F4">
        <f>COUNTIFS(TT_Emissions!$B:$B,"*"&amp;$A4&amp;"*", TT_Emissions!$B:$B,"*"&amp;F$2&amp;"*")</f>
        <v>15</v>
      </c>
      <c r="G4" s="33">
        <f>COUNTIFS(TT_Emissions!$B:$B,"*"&amp;$A4&amp;"*", TT_Emissions!$B:$B,"*"&amp;G$2&amp;"*")</f>
        <v>44</v>
      </c>
      <c r="H4">
        <f>COUNTIFS(TT_Emissions!$B:$B,"*"&amp;$A4&amp;"*", TT_Emissions!$B:$B,"*"&amp;H$2&amp;"*")</f>
        <v>12</v>
      </c>
      <c r="I4">
        <f>COUNTIFS(TT_Emissions!$B:$B,"*"&amp;$A4&amp;"*", TT_Emissions!$B:$B,"*"&amp;I$2&amp;"*")</f>
        <v>17</v>
      </c>
    </row>
    <row r="5" spans="1:9" x14ac:dyDescent="0.2">
      <c r="A5" t="s">
        <v>164</v>
      </c>
      <c r="B5" t="s">
        <v>223</v>
      </c>
      <c r="C5">
        <f>COUNTIF(TT_Emissions!B:B,"*"&amp;A5&amp;"*")</f>
        <v>23</v>
      </c>
      <c r="E5" s="34" t="s">
        <v>164</v>
      </c>
      <c r="F5">
        <f>COUNTIFS(TT_Emissions!$B:$B,"*"&amp;$A5&amp;"*", TT_Emissions!$B:$B,"*"&amp;F$2&amp;"*")</f>
        <v>18</v>
      </c>
      <c r="G5">
        <f>COUNTIFS(TT_Emissions!$B:$B,"*"&amp;$A5&amp;"*", TT_Emissions!$B:$B,"*"&amp;G$2&amp;"*")</f>
        <v>12</v>
      </c>
      <c r="H5" s="33">
        <f>COUNTIFS(TT_Emissions!$B:$B,"*"&amp;$A5&amp;"*", TT_Emissions!$B:$B,"*"&amp;H$2&amp;"*")</f>
        <v>23</v>
      </c>
      <c r="I5">
        <f>COUNTIFS(TT_Emissions!$B:$B,"*"&amp;$A5&amp;"*", TT_Emissions!$B:$B,"*"&amp;I$2&amp;"*")</f>
        <v>16</v>
      </c>
    </row>
    <row r="6" spans="1:9" x14ac:dyDescent="0.2">
      <c r="A6" t="s">
        <v>216</v>
      </c>
      <c r="B6" t="s">
        <v>222</v>
      </c>
      <c r="C6">
        <f>COUNTIF(TT_Emissions!B:B,"*"&amp;A6&amp;"*")</f>
        <v>42</v>
      </c>
      <c r="E6" s="34" t="s">
        <v>216</v>
      </c>
      <c r="F6">
        <f>COUNTIFS(TT_Emissions!$B:$B,"*"&amp;$A6&amp;"*", TT_Emissions!$B:$B,"*"&amp;F$2&amp;"*")</f>
        <v>18</v>
      </c>
      <c r="G6">
        <f>COUNTIFS(TT_Emissions!$B:$B,"*"&amp;$A6&amp;"*", TT_Emissions!$B:$B,"*"&amp;G$2&amp;"*")</f>
        <v>17</v>
      </c>
      <c r="H6">
        <f>COUNTIFS(TT_Emissions!$B:$B,"*"&amp;$A6&amp;"*", TT_Emissions!$B:$B,"*"&amp;H$2&amp;"*")</f>
        <v>16</v>
      </c>
      <c r="I6" s="33">
        <f>COUNTIFS(TT_Emissions!$B:$B,"*"&amp;$A6&amp;"*", TT_Emissions!$B:$B,"*"&amp;I$2&amp;"*")</f>
        <v>42</v>
      </c>
    </row>
    <row r="10" spans="1:9" x14ac:dyDescent="0.2">
      <c r="A10" t="s">
        <v>221</v>
      </c>
    </row>
    <row r="11" spans="1:9" x14ac:dyDescent="0.2">
      <c r="A11" s="23" t="s">
        <v>228</v>
      </c>
      <c r="E11">
        <v>77</v>
      </c>
    </row>
    <row r="12" spans="1:9" x14ac:dyDescent="0.2">
      <c r="A12" s="30" t="s">
        <v>226</v>
      </c>
      <c r="B12" s="30"/>
      <c r="E12">
        <f>COUNTIF(TT_Emissions!B3:B81,"&lt;&gt;*L2*")</f>
        <v>39</v>
      </c>
    </row>
    <row r="13" spans="1:9" x14ac:dyDescent="0.2">
      <c r="A13" s="23" t="s">
        <v>227</v>
      </c>
      <c r="B13" s="23"/>
      <c r="E13">
        <f>E11-E14-E12</f>
        <v>20</v>
      </c>
    </row>
    <row r="14" spans="1:9" x14ac:dyDescent="0.2">
      <c r="A14" s="24" t="s">
        <v>225</v>
      </c>
      <c r="B14" s="24"/>
      <c r="E14">
        <f>COUNTIF(TT_Emissions!B:B,"L2")</f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5F8A-0660-9A42-BB8A-AF6B4FF3D7D9}">
  <dimension ref="A1:AH83"/>
  <sheetViews>
    <sheetView zoomScale="70" zoomScaleNormal="70" workbookViewId="0">
      <pane xSplit="1" ySplit="2" topLeftCell="T27" activePane="bottomRight" state="frozen"/>
      <selection pane="topRight" activeCell="B1" sqref="B1"/>
      <selection pane="bottomLeft" activeCell="A3" sqref="A3"/>
      <selection pane="bottomRight" activeCell="A41" sqref="A41"/>
    </sheetView>
  </sheetViews>
  <sheetFormatPr baseColWidth="10" defaultColWidth="10.6640625" defaultRowHeight="16" x14ac:dyDescent="0.2"/>
  <cols>
    <col min="1" max="1" width="13.33203125" bestFit="1" customWidth="1"/>
    <col min="2" max="2" width="12.33203125" customWidth="1"/>
    <col min="3" max="13" width="11" customWidth="1"/>
    <col min="14" max="14" width="11" style="16" customWidth="1"/>
    <col min="15" max="15" width="11" style="17" customWidth="1"/>
    <col min="16" max="34" width="11.1640625" customWidth="1"/>
  </cols>
  <sheetData>
    <row r="1" spans="1:34" x14ac:dyDescent="0.2">
      <c r="D1" s="95" t="s">
        <v>235</v>
      </c>
      <c r="E1" s="95"/>
      <c r="F1" s="95"/>
      <c r="G1" s="95"/>
      <c r="H1" s="95"/>
      <c r="I1" s="95"/>
      <c r="J1" s="95"/>
      <c r="K1" s="94" t="s">
        <v>234</v>
      </c>
      <c r="L1" s="94"/>
      <c r="M1" s="94"/>
      <c r="N1" s="16" t="s">
        <v>233</v>
      </c>
      <c r="P1" s="25" t="s">
        <v>61</v>
      </c>
      <c r="Q1" s="25"/>
      <c r="R1" s="25"/>
      <c r="S1" s="25"/>
      <c r="T1" s="25"/>
      <c r="U1" s="25"/>
      <c r="V1" s="26" t="s">
        <v>62</v>
      </c>
      <c r="W1" s="26"/>
      <c r="X1" s="26"/>
      <c r="Y1" s="26"/>
      <c r="Z1" s="26"/>
      <c r="AA1" s="26"/>
      <c r="AB1" s="26"/>
      <c r="AC1" s="27"/>
      <c r="AD1" s="27"/>
      <c r="AE1" s="27" t="s">
        <v>81</v>
      </c>
      <c r="AF1" s="93" t="s">
        <v>63</v>
      </c>
      <c r="AG1" s="93"/>
      <c r="AH1" s="93"/>
    </row>
    <row r="2" spans="1:34" s="28" customFormat="1" ht="66.25" customHeight="1" x14ac:dyDescent="0.2">
      <c r="A2" s="28" t="s">
        <v>31</v>
      </c>
      <c r="B2" s="28" t="s">
        <v>209</v>
      </c>
      <c r="C2" s="28" t="s">
        <v>479</v>
      </c>
      <c r="D2" s="28" t="s">
        <v>34</v>
      </c>
      <c r="E2" s="28" t="s">
        <v>0</v>
      </c>
      <c r="F2" s="28" t="s">
        <v>33</v>
      </c>
      <c r="G2" s="39" t="s">
        <v>36</v>
      </c>
      <c r="H2" s="28" t="s">
        <v>37</v>
      </c>
      <c r="I2" s="28" t="s">
        <v>32</v>
      </c>
      <c r="J2" s="35" t="s">
        <v>39</v>
      </c>
      <c r="K2" s="28" t="s">
        <v>35</v>
      </c>
      <c r="L2" s="28" t="s">
        <v>38</v>
      </c>
      <c r="M2" s="28" t="s">
        <v>232</v>
      </c>
      <c r="N2" s="3" t="s">
        <v>236</v>
      </c>
      <c r="O2" s="36" t="s">
        <v>231</v>
      </c>
      <c r="P2" s="28" t="s">
        <v>34</v>
      </c>
      <c r="Q2" s="28" t="s">
        <v>0</v>
      </c>
      <c r="R2" s="28" t="s">
        <v>33</v>
      </c>
      <c r="S2" s="28" t="s">
        <v>55</v>
      </c>
      <c r="T2" s="28" t="s">
        <v>91</v>
      </c>
      <c r="U2" s="28" t="s">
        <v>87</v>
      </c>
      <c r="V2" s="28" t="s">
        <v>34</v>
      </c>
      <c r="W2" s="28" t="s">
        <v>0</v>
      </c>
      <c r="X2" s="28" t="s">
        <v>33</v>
      </c>
      <c r="Y2" s="28" t="s">
        <v>55</v>
      </c>
      <c r="Z2" s="28" t="s">
        <v>37</v>
      </c>
      <c r="AA2" s="28" t="s">
        <v>59</v>
      </c>
      <c r="AB2" s="28" t="s">
        <v>575</v>
      </c>
      <c r="AC2" s="21" t="s">
        <v>82</v>
      </c>
      <c r="AD2" s="28" t="s">
        <v>90</v>
      </c>
      <c r="AE2" s="28" t="s">
        <v>88</v>
      </c>
      <c r="AF2" s="28" t="s">
        <v>61</v>
      </c>
      <c r="AG2" s="28" t="s">
        <v>62</v>
      </c>
      <c r="AH2" s="28" t="s">
        <v>81</v>
      </c>
    </row>
    <row r="3" spans="1:34" x14ac:dyDescent="0.2">
      <c r="A3" s="29" t="s">
        <v>141</v>
      </c>
      <c r="B3" s="30" t="s">
        <v>210</v>
      </c>
      <c r="C3">
        <v>1</v>
      </c>
      <c r="D3">
        <v>1</v>
      </c>
      <c r="E3">
        <v>1</v>
      </c>
      <c r="F3">
        <v>1</v>
      </c>
      <c r="G3">
        <v>0.5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 s="16" cm="1">
        <f t="array" ref="N3">_xlfn.IFS($K3=0,1,TT_Emissions!$L3=1,"4-2",TT_Emissions!$M3=1,"4-1",TRUE,"Avg")</f>
        <v>1</v>
      </c>
      <c r="O3" s="17">
        <v>1</v>
      </c>
      <c r="P3" s="4">
        <f>INDEX(Methane!$C$4:$N$13,MATCH(P$2,Methane!$A$4:$A$13,0),MATCH(IF($N$1="*",$N3,$O3),Methane!$C$2:$N$2,0))*D3</f>
        <v>3.3E-4</v>
      </c>
      <c r="Q3" s="4">
        <f>INDEX(Methane!$C$4:$N$13,MATCH(Q$2,Methane!$A$4:$A$13,0),MATCH(IF($N$1="*",$N3,$O3),Methane!$C$2:$N$2,0))*E3</f>
        <v>2.5000000000000001E-3</v>
      </c>
      <c r="R3" s="4">
        <f>INDEX(Methane!$C$4:$N$13,MATCH(R$2,Methane!$A$4:$A$13,0),MATCH(IF($N$1="*",$N3,$O3),Methane!$C$2:$N$2,0))*F3</f>
        <v>0</v>
      </c>
      <c r="S3" s="4">
        <f>INDEX(Methane!$C$4:$N$13,MATCH(S$2,Methane!$A$4:$A$13,0),MATCH(IF($N$1="*",$N3,$O3),Methane!$C$2:$N$2,0))*G3</f>
        <v>1.2999999999999999E-3</v>
      </c>
      <c r="T3" s="4">
        <f>INDEX(Methane!$C$4:$N$13,MATCH(T$2,Methane!$A$4:$A$13,0),MATCH(IF($N$1="*",$N3,$O3),Methane!$C$2:$N$2,0))*H3</f>
        <v>0</v>
      </c>
      <c r="U3" s="4">
        <f>INDEX(Methane!$C$4:$N$13,MATCH(U$2,Methane!$A$4:$A$13,0),MATCH(IF($N$1="*",$N3,$O3),Methane!$C$2:$N$2,0))*I3</f>
        <v>1.4194507391999999E-4</v>
      </c>
      <c r="V3" s="4">
        <f>INDEX(N2O!$C$4:$N$13,MATCH(V$2,N2O!$A$4:$A$13,0),MATCH(IF($N$1="*",$N3,$O3),N2O!$C$2:$N$2,0))*D3</f>
        <v>2.4000000000000001E-5</v>
      </c>
      <c r="W3" s="4">
        <f>INDEX(N2O!$C$4:$N$13,MATCH(W$2,N2O!$A$4:$A$13,0),MATCH(IF($N$1="*",$N3,$O3),N2O!$C$2:$N$2,0))*E3</f>
        <v>0</v>
      </c>
      <c r="X3" s="4">
        <f>INDEX(N2O!$C$4:$N$13,MATCH(X$2,N2O!$A$4:$A$13,0),MATCH(IF($N$1="*",$N3,$O3),N2O!$C$2:$N$2,0))*F3</f>
        <v>2.4000000000000001E-4</v>
      </c>
      <c r="Y3" s="4">
        <f>INDEX(N2O!$C$4:$N$13,MATCH(Y$2,N2O!$A$4:$A$13,0),MATCH(IF($N$1="*",$N3,$O3),N2O!$C$2:$N$2,0))*G3</f>
        <v>0</v>
      </c>
      <c r="Z3" s="4">
        <f>INDEX(N2O!$C$4:$N$13,MATCH(Z$2,N2O!$A$4:$A$13,0),MATCH(IF($N$1="*",$N3,$O3),N2O!$C$2:$N$2,0))*H3</f>
        <v>0</v>
      </c>
      <c r="AA3" s="4">
        <f>INDEX(N2O!$C$4:$N$13,MATCH(AA$2,N2O!$A$4:$A$13,0),MATCH(IF($N$1="*",$N3,$O3),N2O!$C$2:$N$2,0))*I3</f>
        <v>0</v>
      </c>
      <c r="AB3" s="4">
        <f>IF(C3,Biosolid!D$13,Biosolid!D$14)*0.0002875*(1-H3)*G3</f>
        <v>3.7892499999999997E-5</v>
      </c>
      <c r="AC3" s="4">
        <f>(S3/Biogas_Flare!$B$21)*Biogas_Flare!$B$20*(12/66)*(44/12)*$G3</f>
        <v>1.0609195402298847E-3</v>
      </c>
      <c r="AD3" s="4">
        <f>INDEX(Methane!$C$4:$N$13,MATCH(AD$2,Methane!$A$4:$A$13,0),MATCH(IF($N$1="*",$N3,$O3),Methane!$C$2:$N$2,0))*H3</f>
        <v>0</v>
      </c>
      <c r="AE3" s="4">
        <f>INDEX(Methane!$C$4:$N$13,MATCH(AE$2,Methane!$A$4:$A$13,0),MATCH(IF($N$1="*",$N3,$O3),Methane!$C$2:$N$2,0))*I3</f>
        <v>0.23376579361199998</v>
      </c>
      <c r="AF3" s="4">
        <f t="shared" ref="AF3:AF34" si="0">SUM(P3:U3)</f>
        <v>4.2719450739199995E-3</v>
      </c>
      <c r="AG3" s="4">
        <f t="shared" ref="AG3:AG34" si="1">SUM(V3:AA3)</f>
        <v>2.6400000000000002E-4</v>
      </c>
      <c r="AH3" s="4">
        <f t="shared" ref="AH3:AH34" si="2">SUM(AC3:AE3)</f>
        <v>0.23482671315222986</v>
      </c>
    </row>
    <row r="4" spans="1:34" x14ac:dyDescent="0.2">
      <c r="A4" s="19" t="s">
        <v>109</v>
      </c>
      <c r="B4" s="22" t="s">
        <v>211</v>
      </c>
      <c r="C4">
        <v>1</v>
      </c>
      <c r="D4">
        <v>1</v>
      </c>
      <c r="E4">
        <v>0</v>
      </c>
      <c r="F4">
        <v>1</v>
      </c>
      <c r="G4">
        <v>0.5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6" cm="1">
        <f t="array" ref="N4">_xlfn.IFS($K4=0,1,TT_Emissions!$L4=1,"4-2",TT_Emissions!$M4=1,"4-1",TRUE,"Avg")</f>
        <v>1</v>
      </c>
      <c r="O4" s="17">
        <v>1</v>
      </c>
      <c r="P4" s="4">
        <f>INDEX(Methane!$C$4:$N$13,MATCH(P$2,Methane!$A$4:$A$13,0),MATCH(IF($N$1="*",$N4,$O4),Methane!$C$2:$N$2,0))*D4</f>
        <v>3.3E-4</v>
      </c>
      <c r="Q4" s="4">
        <f>INDEX(Methane!$C$4:$N$13,MATCH(Q$2,Methane!$A$4:$A$13,0),MATCH(IF($N$1="*",$N4,$O4),Methane!$C$2:$N$2,0))*E4</f>
        <v>0</v>
      </c>
      <c r="R4" s="4">
        <f>INDEX(Methane!$C$4:$N$13,MATCH(R$2,Methane!$A$4:$A$13,0),MATCH(IF($N$1="*",$N4,$O4),Methane!$C$2:$N$2,0))*F4</f>
        <v>0</v>
      </c>
      <c r="S4" s="4">
        <f>INDEX(Methane!$C$4:$N$13,MATCH(S$2,Methane!$A$4:$A$13,0),MATCH(IF($N$1="*",$N4,$O4),Methane!$C$2:$N$2,0))*G4</f>
        <v>1.2999999999999999E-3</v>
      </c>
      <c r="T4" s="4">
        <f>INDEX(Methane!$C$4:$N$13,MATCH(T$2,Methane!$A$4:$A$13,0),MATCH(IF($N$1="*",$N4,$O4),Methane!$C$2:$N$2,0))*H4</f>
        <v>0</v>
      </c>
      <c r="U4" s="4">
        <f>INDEX(Methane!$C$4:$N$13,MATCH(U$2,Methane!$A$4:$A$13,0),MATCH(IF($N$1="*",$N4,$O4),Methane!$C$2:$N$2,0))*I4</f>
        <v>0</v>
      </c>
      <c r="V4" s="4">
        <f>INDEX(N2O!$C$4:$N$13,MATCH(V$2,N2O!$A$4:$A$13,0),MATCH(IF($N$1="*",$N4,$O4),N2O!$C$2:$N$2,0))*D4</f>
        <v>2.4000000000000001E-5</v>
      </c>
      <c r="W4" s="4">
        <f>INDEX(N2O!$C$4:$N$13,MATCH(W$2,N2O!$A$4:$A$13,0),MATCH(IF($N$1="*",$N4,$O4),N2O!$C$2:$N$2,0))*E4</f>
        <v>0</v>
      </c>
      <c r="X4" s="4">
        <f>INDEX(N2O!$C$4:$N$13,MATCH(X$2,N2O!$A$4:$A$13,0),MATCH(IF($N$1="*",$N4,$O4),N2O!$C$2:$N$2,0))*F4</f>
        <v>2.4000000000000001E-4</v>
      </c>
      <c r="Y4" s="4">
        <f>INDEX(N2O!$C$4:$N$13,MATCH(Y$2,N2O!$A$4:$A$13,0),MATCH(IF($N$1="*",$N4,$O4),N2O!$C$2:$N$2,0))*G4</f>
        <v>0</v>
      </c>
      <c r="Z4" s="4">
        <f>INDEX(N2O!$C$4:$N$13,MATCH(Z$2,N2O!$A$4:$A$13,0),MATCH(IF($N$1="*",$N4,$O4),N2O!$C$2:$N$2,0))*H4</f>
        <v>0</v>
      </c>
      <c r="AA4" s="4">
        <f>INDEX(N2O!$C$4:$N$13,MATCH(AA$2,N2O!$A$4:$A$13,0),MATCH(IF($N$1="*",$N4,$O4),N2O!$C$2:$N$2,0))*I4</f>
        <v>0</v>
      </c>
      <c r="AB4" s="4">
        <f>IF(C4,Biosolid!D$13,Biosolid!D$14)*0.0002875*(1-H4)*G4</f>
        <v>3.7892499999999997E-5</v>
      </c>
      <c r="AC4" s="4">
        <f>(S4/Biogas_Flare!$B$21)*Biogas_Flare!$B$20*(12/66)*(44/12)*$G4</f>
        <v>1.0609195402298847E-3</v>
      </c>
      <c r="AD4" s="4">
        <f>INDEX(Methane!$C$4:$N$13,MATCH(AD$2,Methane!$A$4:$A$13,0),MATCH(IF($N$1="*",$N4,$O4),Methane!$C$2:$N$2,0))*H4</f>
        <v>0</v>
      </c>
      <c r="AE4" s="4">
        <f>INDEX(Methane!$C$4:$N$13,MATCH(AE$2,Methane!$A$4:$A$13,0),MATCH(IF($N$1="*",$N4,$O4),Methane!$C$2:$N$2,0))*I4</f>
        <v>0</v>
      </c>
      <c r="AF4" s="4">
        <f t="shared" si="0"/>
        <v>1.6299999999999999E-3</v>
      </c>
      <c r="AG4" s="4">
        <f t="shared" si="1"/>
        <v>2.6400000000000002E-4</v>
      </c>
      <c r="AH4" s="4">
        <f t="shared" si="2"/>
        <v>1.0609195402298847E-3</v>
      </c>
    </row>
    <row r="5" spans="1:34" x14ac:dyDescent="0.2">
      <c r="A5" s="19" t="s">
        <v>110</v>
      </c>
      <c r="B5" s="22" t="s">
        <v>211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 s="16" cm="1">
        <f t="array" ref="N5">_xlfn.IFS($K5=0,1,TT_Emissions!$L5=1,"4-2",TT_Emissions!$M5=1,"4-1",TRUE,"Avg")</f>
        <v>1</v>
      </c>
      <c r="O5" s="17">
        <v>1</v>
      </c>
      <c r="P5" s="4">
        <f>INDEX(Methane!$C$4:$N$13,MATCH(P$2,Methane!$A$4:$A$13,0),MATCH(IF($N$1="*",$N5,$O5),Methane!$C$2:$N$2,0))*D5</f>
        <v>3.3E-4</v>
      </c>
      <c r="Q5" s="4">
        <f>INDEX(Methane!$C$4:$N$13,MATCH(Q$2,Methane!$A$4:$A$13,0),MATCH(IF($N$1="*",$N5,$O5),Methane!$C$2:$N$2,0))*E5</f>
        <v>2.5000000000000001E-3</v>
      </c>
      <c r="R5" s="4">
        <f>INDEX(Methane!$C$4:$N$13,MATCH(R$2,Methane!$A$4:$A$13,0),MATCH(IF($N$1="*",$N5,$O5),Methane!$C$2:$N$2,0))*F5</f>
        <v>0</v>
      </c>
      <c r="S5" s="4">
        <f>INDEX(Methane!$C$4:$N$13,MATCH(S$2,Methane!$A$4:$A$13,0),MATCH(IF($N$1="*",$N5,$O5),Methane!$C$2:$N$2,0))*G5</f>
        <v>0</v>
      </c>
      <c r="T5" s="4">
        <f>INDEX(Methane!$C$4:$N$13,MATCH(T$2,Methane!$A$4:$A$13,0),MATCH(IF($N$1="*",$N5,$O5),Methane!$C$2:$N$2,0))*H5</f>
        <v>0</v>
      </c>
      <c r="U5" s="4">
        <f>INDEX(Methane!$C$4:$N$13,MATCH(U$2,Methane!$A$4:$A$13,0),MATCH(IF($N$1="*",$N5,$O5),Methane!$C$2:$N$2,0))*I5</f>
        <v>0</v>
      </c>
      <c r="V5" s="4">
        <f>INDEX(N2O!$C$4:$N$13,MATCH(V$2,N2O!$A$4:$A$13,0),MATCH(IF($N$1="*",$N5,$O5),N2O!$C$2:$N$2,0))*D5</f>
        <v>2.4000000000000001E-5</v>
      </c>
      <c r="W5" s="4">
        <f>INDEX(N2O!$C$4:$N$13,MATCH(W$2,N2O!$A$4:$A$13,0),MATCH(IF($N$1="*",$N5,$O5),N2O!$C$2:$N$2,0))*E5</f>
        <v>0</v>
      </c>
      <c r="X5" s="4">
        <f>INDEX(N2O!$C$4:$N$13,MATCH(X$2,N2O!$A$4:$A$13,0),MATCH(IF($N$1="*",$N5,$O5),N2O!$C$2:$N$2,0))*F5</f>
        <v>2.4000000000000001E-4</v>
      </c>
      <c r="Y5" s="4">
        <f>INDEX(N2O!$C$4:$N$13,MATCH(Y$2,N2O!$A$4:$A$13,0),MATCH(IF($N$1="*",$N5,$O5),N2O!$C$2:$N$2,0))*G5</f>
        <v>0</v>
      </c>
      <c r="Z5" s="4">
        <f>INDEX(N2O!$C$4:$N$13,MATCH(Z$2,N2O!$A$4:$A$13,0),MATCH(IF($N$1="*",$N5,$O5),N2O!$C$2:$N$2,0))*H5</f>
        <v>0</v>
      </c>
      <c r="AA5" s="4">
        <f>INDEX(N2O!$C$4:$N$13,MATCH(AA$2,N2O!$A$4:$A$13,0),MATCH(IF($N$1="*",$N5,$O5),N2O!$C$2:$N$2,0))*I5</f>
        <v>0</v>
      </c>
      <c r="AB5" s="4">
        <f>IF(C5,Biosolid!D$13,Biosolid!D$14)*0.0002875*(1-H5)*G5</f>
        <v>0</v>
      </c>
      <c r="AC5" s="4">
        <f>(S5/Biogas_Flare!$B$21)*Biogas_Flare!$B$20*(12/66)*(44/12)*$G5</f>
        <v>0</v>
      </c>
      <c r="AD5" s="4">
        <f>INDEX(Methane!$C$4:$N$13,MATCH(AD$2,Methane!$A$4:$A$13,0),MATCH(IF($N$1="*",$N5,$O5),Methane!$C$2:$N$2,0))*H5</f>
        <v>0.25739999999999996</v>
      </c>
      <c r="AE5" s="4">
        <f>INDEX(Methane!$C$4:$N$13,MATCH(AE$2,Methane!$A$4:$A$13,0),MATCH(IF($N$1="*",$N5,$O5),Methane!$C$2:$N$2,0))*I5</f>
        <v>0</v>
      </c>
      <c r="AF5" s="4">
        <f t="shared" si="0"/>
        <v>2.8300000000000001E-3</v>
      </c>
      <c r="AG5" s="4">
        <f t="shared" si="1"/>
        <v>2.6400000000000002E-4</v>
      </c>
      <c r="AH5" s="4">
        <f t="shared" si="2"/>
        <v>0.25739999999999996</v>
      </c>
    </row>
    <row r="6" spans="1:34" x14ac:dyDescent="0.2">
      <c r="A6" s="31" t="s">
        <v>142</v>
      </c>
      <c r="B6" s="32" t="s">
        <v>212</v>
      </c>
      <c r="C6">
        <v>1</v>
      </c>
      <c r="D6">
        <v>1</v>
      </c>
      <c r="E6">
        <v>1</v>
      </c>
      <c r="F6">
        <v>1</v>
      </c>
      <c r="G6">
        <v>0.5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s="16" cm="1">
        <f t="array" ref="N6">_xlfn.IFS($K6=0,1,TT_Emissions!$L6=1,"4-2",TT_Emissions!$M6=1,"4-1",TRUE,"Avg")</f>
        <v>1</v>
      </c>
      <c r="O6" s="17">
        <v>1</v>
      </c>
      <c r="P6" s="4">
        <f>INDEX(Methane!$C$4:$N$13,MATCH(P$2,Methane!$A$4:$A$13,0),MATCH(IF($N$1="*",$N6,$O6),Methane!$C$2:$N$2,0))*D6</f>
        <v>3.3E-4</v>
      </c>
      <c r="Q6" s="4">
        <f>INDEX(Methane!$C$4:$N$13,MATCH(Q$2,Methane!$A$4:$A$13,0),MATCH(IF($N$1="*",$N6,$O6),Methane!$C$2:$N$2,0))*E6</f>
        <v>2.5000000000000001E-3</v>
      </c>
      <c r="R6" s="4">
        <f>INDEX(Methane!$C$4:$N$13,MATCH(R$2,Methane!$A$4:$A$13,0),MATCH(IF($N$1="*",$N6,$O6),Methane!$C$2:$N$2,0))*F6</f>
        <v>0</v>
      </c>
      <c r="S6" s="4">
        <f>INDEX(Methane!$C$4:$N$13,MATCH(S$2,Methane!$A$4:$A$13,0),MATCH(IF($N$1="*",$N6,$O6),Methane!$C$2:$N$2,0))*G6</f>
        <v>1.2999999999999999E-3</v>
      </c>
      <c r="T6" s="4">
        <f>INDEX(Methane!$C$4:$N$13,MATCH(T$2,Methane!$A$4:$A$13,0),MATCH(IF($N$1="*",$N6,$O6),Methane!$C$2:$N$2,0))*H6</f>
        <v>0</v>
      </c>
      <c r="U6" s="4">
        <f>INDEX(Methane!$C$4:$N$13,MATCH(U$2,Methane!$A$4:$A$13,0),MATCH(IF($N$1="*",$N6,$O6),Methane!$C$2:$N$2,0))*I6</f>
        <v>1.4194507391999999E-4</v>
      </c>
      <c r="V6" s="4">
        <f>INDEX(N2O!$C$4:$N$13,MATCH(V$2,N2O!$A$4:$A$13,0),MATCH(IF($N$1="*",$N6,$O6),N2O!$C$2:$N$2,0))*D6</f>
        <v>2.4000000000000001E-5</v>
      </c>
      <c r="W6" s="4">
        <f>INDEX(N2O!$C$4:$N$13,MATCH(W$2,N2O!$A$4:$A$13,0),MATCH(IF($N$1="*",$N6,$O6),N2O!$C$2:$N$2,0))*E6</f>
        <v>0</v>
      </c>
      <c r="X6" s="4">
        <f>INDEX(N2O!$C$4:$N$13,MATCH(X$2,N2O!$A$4:$A$13,0),MATCH(IF($N$1="*",$N6,$O6),N2O!$C$2:$N$2,0))*F6</f>
        <v>2.4000000000000001E-4</v>
      </c>
      <c r="Y6" s="4">
        <f>INDEX(N2O!$C$4:$N$13,MATCH(Y$2,N2O!$A$4:$A$13,0),MATCH(IF($N$1="*",$N6,$O6),N2O!$C$2:$N$2,0))*G6</f>
        <v>0</v>
      </c>
      <c r="Z6" s="4">
        <f>INDEX(N2O!$C$4:$N$13,MATCH(Z$2,N2O!$A$4:$A$13,0),MATCH(IF($N$1="*",$N6,$O6),N2O!$C$2:$N$2,0))*H6</f>
        <v>0</v>
      </c>
      <c r="AA6" s="4">
        <f>INDEX(N2O!$C$4:$N$13,MATCH(AA$2,N2O!$A$4:$A$13,0),MATCH(IF($N$1="*",$N6,$O6),N2O!$C$2:$N$2,0))*I6</f>
        <v>0</v>
      </c>
      <c r="AB6" s="4">
        <f>IF(C6,Biosolid!D$13,Biosolid!D$14)*0.0002875*(1-H6)*G6</f>
        <v>3.7892499999999997E-5</v>
      </c>
      <c r="AC6" s="4">
        <f>(S6/Biogas_Flare!$B$21)*Biogas_Flare!$B$20*(12/66)*(44/12)*$G6</f>
        <v>1.0609195402298847E-3</v>
      </c>
      <c r="AD6" s="4">
        <f>INDEX(Methane!$C$4:$N$13,MATCH(AD$2,Methane!$A$4:$A$13,0),MATCH(IF($N$1="*",$N6,$O6),Methane!$C$2:$N$2,0))*H6</f>
        <v>0</v>
      </c>
      <c r="AE6" s="4">
        <f>INDEX(Methane!$C$4:$N$13,MATCH(AE$2,Methane!$A$4:$A$13,0),MATCH(IF($N$1="*",$N6,$O6),Methane!$C$2:$N$2,0))*I6</f>
        <v>0.23376579361199998</v>
      </c>
      <c r="AF6" s="4">
        <f t="shared" si="0"/>
        <v>4.2719450739199995E-3</v>
      </c>
      <c r="AG6" s="4">
        <f t="shared" si="1"/>
        <v>2.6400000000000002E-4</v>
      </c>
      <c r="AH6" s="4">
        <f t="shared" si="2"/>
        <v>0.23482671315222986</v>
      </c>
    </row>
    <row r="7" spans="1:34" x14ac:dyDescent="0.2">
      <c r="A7" s="31" t="s">
        <v>143</v>
      </c>
      <c r="B7" s="32" t="s">
        <v>213</v>
      </c>
      <c r="C7">
        <v>1</v>
      </c>
      <c r="D7">
        <v>1</v>
      </c>
      <c r="E7">
        <v>1</v>
      </c>
      <c r="F7">
        <v>1</v>
      </c>
      <c r="G7">
        <v>0.5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 s="16" cm="1">
        <f t="array" ref="N7">_xlfn.IFS($K7=0,1,TT_Emissions!$L7=1,"4-2",TT_Emissions!$M7=1,"4-1",TRUE,"Avg")</f>
        <v>1</v>
      </c>
      <c r="O7" s="17">
        <v>1</v>
      </c>
      <c r="P7" s="4">
        <f>INDEX(Methane!$C$4:$N$13,MATCH(P$2,Methane!$A$4:$A$13,0),MATCH(IF($N$1="*",$N7,$O7),Methane!$C$2:$N$2,0))*D7</f>
        <v>3.3E-4</v>
      </c>
      <c r="Q7" s="4">
        <f>INDEX(Methane!$C$4:$N$13,MATCH(Q$2,Methane!$A$4:$A$13,0),MATCH(IF($N$1="*",$N7,$O7),Methane!$C$2:$N$2,0))*E7</f>
        <v>2.5000000000000001E-3</v>
      </c>
      <c r="R7" s="4">
        <f>INDEX(Methane!$C$4:$N$13,MATCH(R$2,Methane!$A$4:$A$13,0),MATCH(IF($N$1="*",$N7,$O7),Methane!$C$2:$N$2,0))*F7</f>
        <v>0</v>
      </c>
      <c r="S7" s="4">
        <f>INDEX(Methane!$C$4:$N$13,MATCH(S$2,Methane!$A$4:$A$13,0),MATCH(IF($N$1="*",$N7,$O7),Methane!$C$2:$N$2,0))*G7</f>
        <v>1.2999999999999999E-3</v>
      </c>
      <c r="T7" s="4">
        <f>INDEX(Methane!$C$4:$N$13,MATCH(T$2,Methane!$A$4:$A$13,0),MATCH(IF($N$1="*",$N7,$O7),Methane!$C$2:$N$2,0))*H7</f>
        <v>0</v>
      </c>
      <c r="U7" s="4">
        <f>INDEX(Methane!$C$4:$N$13,MATCH(U$2,Methane!$A$4:$A$13,0),MATCH(IF($N$1="*",$N7,$O7),Methane!$C$2:$N$2,0))*I7</f>
        <v>0</v>
      </c>
      <c r="V7" s="4">
        <f>INDEX(N2O!$C$4:$N$13,MATCH(V$2,N2O!$A$4:$A$13,0),MATCH(IF($N$1="*",$N7,$O7),N2O!$C$2:$N$2,0))*D7</f>
        <v>2.4000000000000001E-5</v>
      </c>
      <c r="W7" s="4">
        <f>INDEX(N2O!$C$4:$N$13,MATCH(W$2,N2O!$A$4:$A$13,0),MATCH(IF($N$1="*",$N7,$O7),N2O!$C$2:$N$2,0))*E7</f>
        <v>0</v>
      </c>
      <c r="X7" s="4">
        <f>INDEX(N2O!$C$4:$N$13,MATCH(X$2,N2O!$A$4:$A$13,0),MATCH(IF($N$1="*",$N7,$O7),N2O!$C$2:$N$2,0))*F7</f>
        <v>2.4000000000000001E-4</v>
      </c>
      <c r="Y7" s="4">
        <f>INDEX(N2O!$C$4:$N$13,MATCH(Y$2,N2O!$A$4:$A$13,0),MATCH(IF($N$1="*",$N7,$O7),N2O!$C$2:$N$2,0))*G7</f>
        <v>0</v>
      </c>
      <c r="Z7" s="4">
        <f>INDEX(N2O!$C$4:$N$13,MATCH(Z$2,N2O!$A$4:$A$13,0),MATCH(IF($N$1="*",$N7,$O7),N2O!$C$2:$N$2,0))*H7</f>
        <v>0</v>
      </c>
      <c r="AA7" s="4">
        <f>INDEX(N2O!$C$4:$N$13,MATCH(AA$2,N2O!$A$4:$A$13,0),MATCH(IF($N$1="*",$N7,$O7),N2O!$C$2:$N$2,0))*I7</f>
        <v>0</v>
      </c>
      <c r="AB7" s="4">
        <f>IF(C7,Biosolid!D$13,Biosolid!D$14)*0.0002875*(1-H7)*G7</f>
        <v>3.7892499999999997E-5</v>
      </c>
      <c r="AC7" s="4">
        <f>(S7/Biogas_Flare!$B$21)*Biogas_Flare!$B$20*(12/66)*(44/12)*$G7</f>
        <v>1.0609195402298847E-3</v>
      </c>
      <c r="AD7" s="4">
        <f>INDEX(Methane!$C$4:$N$13,MATCH(AD$2,Methane!$A$4:$A$13,0),MATCH(IF($N$1="*",$N7,$O7),Methane!$C$2:$N$2,0))*H7</f>
        <v>0</v>
      </c>
      <c r="AE7" s="4">
        <f>INDEX(Methane!$C$4:$N$13,MATCH(AE$2,Methane!$A$4:$A$13,0),MATCH(IF($N$1="*",$N7,$O7),Methane!$C$2:$N$2,0))*I7</f>
        <v>0</v>
      </c>
      <c r="AF7" s="4">
        <f t="shared" si="0"/>
        <v>4.13E-3</v>
      </c>
      <c r="AG7" s="4">
        <f t="shared" si="1"/>
        <v>2.6400000000000002E-4</v>
      </c>
      <c r="AH7" s="4">
        <f t="shared" si="2"/>
        <v>1.0609195402298847E-3</v>
      </c>
    </row>
    <row r="8" spans="1:34" x14ac:dyDescent="0.2">
      <c r="A8" s="1" t="s">
        <v>111</v>
      </c>
      <c r="B8" s="23" t="s">
        <v>214</v>
      </c>
      <c r="C8">
        <v>1</v>
      </c>
      <c r="D8">
        <v>1</v>
      </c>
      <c r="E8">
        <v>0</v>
      </c>
      <c r="F8">
        <v>1</v>
      </c>
      <c r="G8">
        <v>0.5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6" cm="1">
        <f t="array" ref="N8">_xlfn.IFS($K8=0,1,TT_Emissions!$L8=1,"4-2",TT_Emissions!$M8=1,"4-1",TRUE,"Avg")</f>
        <v>1</v>
      </c>
      <c r="O8" s="17">
        <v>1</v>
      </c>
      <c r="P8" s="4">
        <f>INDEX(Methane!$C$4:$N$13,MATCH(P$2,Methane!$A$4:$A$13,0),MATCH(IF($N$1="*",$N8,$O8),Methane!$C$2:$N$2,0))*D8</f>
        <v>3.3E-4</v>
      </c>
      <c r="Q8" s="4">
        <f>INDEX(Methane!$C$4:$N$13,MATCH(Q$2,Methane!$A$4:$A$13,0),MATCH(IF($N$1="*",$N8,$O8),Methane!$C$2:$N$2,0))*E8</f>
        <v>0</v>
      </c>
      <c r="R8" s="4">
        <f>INDEX(Methane!$C$4:$N$13,MATCH(R$2,Methane!$A$4:$A$13,0),MATCH(IF($N$1="*",$N8,$O8),Methane!$C$2:$N$2,0))*F8</f>
        <v>0</v>
      </c>
      <c r="S8" s="4">
        <f>INDEX(Methane!$C$4:$N$13,MATCH(S$2,Methane!$A$4:$A$13,0),MATCH(IF($N$1="*",$N8,$O8),Methane!$C$2:$N$2,0))*G8</f>
        <v>1.2999999999999999E-3</v>
      </c>
      <c r="T8" s="4">
        <f>INDEX(Methane!$C$4:$N$13,MATCH(T$2,Methane!$A$4:$A$13,0),MATCH(IF($N$1="*",$N8,$O8),Methane!$C$2:$N$2,0))*H8</f>
        <v>0</v>
      </c>
      <c r="U8" s="4">
        <f>INDEX(Methane!$C$4:$N$13,MATCH(U$2,Methane!$A$4:$A$13,0),MATCH(IF($N$1="*",$N8,$O8),Methane!$C$2:$N$2,0))*I8</f>
        <v>0</v>
      </c>
      <c r="V8" s="4">
        <f>INDEX(N2O!$C$4:$N$13,MATCH(V$2,N2O!$A$4:$A$13,0),MATCH(IF($N$1="*",$N8,$O8),N2O!$C$2:$N$2,0))*D8</f>
        <v>2.4000000000000001E-5</v>
      </c>
      <c r="W8" s="4">
        <f>INDEX(N2O!$C$4:$N$13,MATCH(W$2,N2O!$A$4:$A$13,0),MATCH(IF($N$1="*",$N8,$O8),N2O!$C$2:$N$2,0))*E8</f>
        <v>0</v>
      </c>
      <c r="X8" s="4">
        <f>INDEX(N2O!$C$4:$N$13,MATCH(X$2,N2O!$A$4:$A$13,0),MATCH(IF($N$1="*",$N8,$O8),N2O!$C$2:$N$2,0))*F8</f>
        <v>2.4000000000000001E-4</v>
      </c>
      <c r="Y8" s="4">
        <f>INDEX(N2O!$C$4:$N$13,MATCH(Y$2,N2O!$A$4:$A$13,0),MATCH(IF($N$1="*",$N8,$O8),N2O!$C$2:$N$2,0))*G8</f>
        <v>0</v>
      </c>
      <c r="Z8" s="4">
        <f>INDEX(N2O!$C$4:$N$13,MATCH(Z$2,N2O!$A$4:$A$13,0),MATCH(IF($N$1="*",$N8,$O8),N2O!$C$2:$N$2,0))*H8</f>
        <v>0</v>
      </c>
      <c r="AA8" s="4">
        <f>INDEX(N2O!$C$4:$N$13,MATCH(AA$2,N2O!$A$4:$A$13,0),MATCH(IF($N$1="*",$N8,$O8),N2O!$C$2:$N$2,0))*I8</f>
        <v>0</v>
      </c>
      <c r="AB8" s="4">
        <f>IF(C8,Biosolid!D$13,Biosolid!D$14)*0.0002875*(1-H8)*G8</f>
        <v>3.7892499999999997E-5</v>
      </c>
      <c r="AC8" s="4">
        <f>(S8/Biogas_Flare!$B$21)*Biogas_Flare!$B$20*(12/66)*(44/12)*$G8</f>
        <v>1.0609195402298847E-3</v>
      </c>
      <c r="AD8" s="4">
        <f>INDEX(Methane!$C$4:$N$13,MATCH(AD$2,Methane!$A$4:$A$13,0),MATCH(IF($N$1="*",$N8,$O8),Methane!$C$2:$N$2,0))*H8</f>
        <v>0</v>
      </c>
      <c r="AE8" s="4">
        <f>INDEX(Methane!$C$4:$N$13,MATCH(AE$2,Methane!$A$4:$A$13,0),MATCH(IF($N$1="*",$N8,$O8),Methane!$C$2:$N$2,0))*I8</f>
        <v>0</v>
      </c>
      <c r="AF8" s="4">
        <f t="shared" si="0"/>
        <v>1.6299999999999999E-3</v>
      </c>
      <c r="AG8" s="4">
        <f t="shared" si="1"/>
        <v>2.6400000000000002E-4</v>
      </c>
      <c r="AH8" s="4">
        <f t="shared" si="2"/>
        <v>1.0609195402298847E-3</v>
      </c>
    </row>
    <row r="9" spans="1:34" x14ac:dyDescent="0.2">
      <c r="A9" s="1" t="s">
        <v>112</v>
      </c>
      <c r="B9" s="23" t="s">
        <v>214</v>
      </c>
      <c r="C9">
        <v>1</v>
      </c>
      <c r="D9">
        <v>1</v>
      </c>
      <c r="E9">
        <v>0</v>
      </c>
      <c r="F9">
        <v>1</v>
      </c>
      <c r="G9">
        <v>0.5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6" cm="1">
        <f t="array" ref="N9">_xlfn.IFS($K9=0,1,TT_Emissions!$L9=1,"4-2",TT_Emissions!$M9=1,"4-1",TRUE,"Avg")</f>
        <v>1</v>
      </c>
      <c r="O9" s="17">
        <v>1</v>
      </c>
      <c r="P9" s="4">
        <f>INDEX(Methane!$C$4:$N$13,MATCH(P$2,Methane!$A$4:$A$13,0),MATCH(IF($N$1="*",$N9,$O9),Methane!$C$2:$N$2,0))*D9</f>
        <v>3.3E-4</v>
      </c>
      <c r="Q9" s="4">
        <f>INDEX(Methane!$C$4:$N$13,MATCH(Q$2,Methane!$A$4:$A$13,0),MATCH(IF($N$1="*",$N9,$O9),Methane!$C$2:$N$2,0))*E9</f>
        <v>0</v>
      </c>
      <c r="R9" s="4">
        <f>INDEX(Methane!$C$4:$N$13,MATCH(R$2,Methane!$A$4:$A$13,0),MATCH(IF($N$1="*",$N9,$O9),Methane!$C$2:$N$2,0))*F9</f>
        <v>0</v>
      </c>
      <c r="S9" s="4">
        <f>INDEX(Methane!$C$4:$N$13,MATCH(S$2,Methane!$A$4:$A$13,0),MATCH(IF($N$1="*",$N9,$O9),Methane!$C$2:$N$2,0))*G9</f>
        <v>1.2999999999999999E-3</v>
      </c>
      <c r="T9" s="4">
        <f>INDEX(Methane!$C$4:$N$13,MATCH(T$2,Methane!$A$4:$A$13,0),MATCH(IF($N$1="*",$N9,$O9),Methane!$C$2:$N$2,0))*H9</f>
        <v>0</v>
      </c>
      <c r="U9" s="4">
        <f>INDEX(Methane!$C$4:$N$13,MATCH(U$2,Methane!$A$4:$A$13,0),MATCH(IF($N$1="*",$N9,$O9),Methane!$C$2:$N$2,0))*I9</f>
        <v>0</v>
      </c>
      <c r="V9" s="4">
        <f>INDEX(N2O!$C$4:$N$13,MATCH(V$2,N2O!$A$4:$A$13,0),MATCH(IF($N$1="*",$N9,$O9),N2O!$C$2:$N$2,0))*D9</f>
        <v>2.4000000000000001E-5</v>
      </c>
      <c r="W9" s="4">
        <f>INDEX(N2O!$C$4:$N$13,MATCH(W$2,N2O!$A$4:$A$13,0),MATCH(IF($N$1="*",$N9,$O9),N2O!$C$2:$N$2,0))*E9</f>
        <v>0</v>
      </c>
      <c r="X9" s="4">
        <f>INDEX(N2O!$C$4:$N$13,MATCH(X$2,N2O!$A$4:$A$13,0),MATCH(IF($N$1="*",$N9,$O9),N2O!$C$2:$N$2,0))*F9</f>
        <v>2.4000000000000001E-4</v>
      </c>
      <c r="Y9" s="4">
        <f>INDEX(N2O!$C$4:$N$13,MATCH(Y$2,N2O!$A$4:$A$13,0),MATCH(IF($N$1="*",$N9,$O9),N2O!$C$2:$N$2,0))*G9</f>
        <v>0</v>
      </c>
      <c r="Z9" s="4">
        <f>INDEX(N2O!$C$4:$N$13,MATCH(Z$2,N2O!$A$4:$A$13,0),MATCH(IF($N$1="*",$N9,$O9),N2O!$C$2:$N$2,0))*H9</f>
        <v>0</v>
      </c>
      <c r="AA9" s="4">
        <f>INDEX(N2O!$C$4:$N$13,MATCH(AA$2,N2O!$A$4:$A$13,0),MATCH(IF($N$1="*",$N9,$O9),N2O!$C$2:$N$2,0))*I9</f>
        <v>0</v>
      </c>
      <c r="AB9" s="4">
        <f>IF(C9,Biosolid!D$13,Biosolid!D$14)*0.0002875*(1-H9)*G9</f>
        <v>3.7892499999999997E-5</v>
      </c>
      <c r="AC9" s="4">
        <f>(S9/Biogas_Flare!$B$21)*Biogas_Flare!$B$20*(12/66)*(44/12)*$G9</f>
        <v>1.0609195402298847E-3</v>
      </c>
      <c r="AD9" s="4">
        <f>INDEX(Methane!$C$4:$N$13,MATCH(AD$2,Methane!$A$4:$A$13,0),MATCH(IF($N$1="*",$N9,$O9),Methane!$C$2:$N$2,0))*H9</f>
        <v>0</v>
      </c>
      <c r="AE9" s="4">
        <f>INDEX(Methane!$C$4:$N$13,MATCH(AE$2,Methane!$A$4:$A$13,0),MATCH(IF($N$1="*",$N9,$O9),Methane!$C$2:$N$2,0))*I9</f>
        <v>0</v>
      </c>
      <c r="AF9" s="4">
        <f t="shared" si="0"/>
        <v>1.6299999999999999E-3</v>
      </c>
      <c r="AG9" s="4">
        <f t="shared" si="1"/>
        <v>2.6400000000000002E-4</v>
      </c>
      <c r="AH9" s="4">
        <f t="shared" si="2"/>
        <v>1.0609195402298847E-3</v>
      </c>
    </row>
    <row r="10" spans="1:34" x14ac:dyDescent="0.2">
      <c r="A10" s="31" t="s">
        <v>144</v>
      </c>
      <c r="B10" s="32" t="s">
        <v>212</v>
      </c>
      <c r="C10">
        <v>1</v>
      </c>
      <c r="D10">
        <v>1</v>
      </c>
      <c r="E10">
        <v>1</v>
      </c>
      <c r="F10">
        <v>1</v>
      </c>
      <c r="G10">
        <v>0.5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6" cm="1">
        <f t="array" ref="N10">_xlfn.IFS($K10=0,1,TT_Emissions!$L10=1,"4-2",TT_Emissions!$M10=1,"4-1",TRUE,"Avg")</f>
        <v>1</v>
      </c>
      <c r="O10" s="17">
        <v>1</v>
      </c>
      <c r="P10" s="4">
        <f>INDEX(Methane!$C$4:$N$13,MATCH(P$2,Methane!$A$4:$A$13,0),MATCH(IF($N$1="*",$N10,$O10),Methane!$C$2:$N$2,0))*D10</f>
        <v>3.3E-4</v>
      </c>
      <c r="Q10" s="4">
        <f>INDEX(Methane!$C$4:$N$13,MATCH(Q$2,Methane!$A$4:$A$13,0),MATCH(IF($N$1="*",$N10,$O10),Methane!$C$2:$N$2,0))*E10</f>
        <v>2.5000000000000001E-3</v>
      </c>
      <c r="R10" s="4">
        <f>INDEX(Methane!$C$4:$N$13,MATCH(R$2,Methane!$A$4:$A$13,0),MATCH(IF($N$1="*",$N10,$O10),Methane!$C$2:$N$2,0))*F10</f>
        <v>0</v>
      </c>
      <c r="S10" s="4">
        <f>INDEX(Methane!$C$4:$N$13,MATCH(S$2,Methane!$A$4:$A$13,0),MATCH(IF($N$1="*",$N10,$O10),Methane!$C$2:$N$2,0))*G10</f>
        <v>1.2999999999999999E-3</v>
      </c>
      <c r="T10" s="4">
        <f>INDEX(Methane!$C$4:$N$13,MATCH(T$2,Methane!$A$4:$A$13,0),MATCH(IF($N$1="*",$N10,$O10),Methane!$C$2:$N$2,0))*H10</f>
        <v>0</v>
      </c>
      <c r="U10" s="4">
        <f>INDEX(Methane!$C$4:$N$13,MATCH(U$2,Methane!$A$4:$A$13,0),MATCH(IF($N$1="*",$N10,$O10),Methane!$C$2:$N$2,0))*I10</f>
        <v>0</v>
      </c>
      <c r="V10" s="4">
        <f>INDEX(N2O!$C$4:$N$13,MATCH(V$2,N2O!$A$4:$A$13,0),MATCH(IF($N$1="*",$N10,$O10),N2O!$C$2:$N$2,0))*D10</f>
        <v>2.4000000000000001E-5</v>
      </c>
      <c r="W10" s="4">
        <f>INDEX(N2O!$C$4:$N$13,MATCH(W$2,N2O!$A$4:$A$13,0),MATCH(IF($N$1="*",$N10,$O10),N2O!$C$2:$N$2,0))*E10</f>
        <v>0</v>
      </c>
      <c r="X10" s="4">
        <f>INDEX(N2O!$C$4:$N$13,MATCH(X$2,N2O!$A$4:$A$13,0),MATCH(IF($N$1="*",$N10,$O10),N2O!$C$2:$N$2,0))*F10</f>
        <v>2.4000000000000001E-4</v>
      </c>
      <c r="Y10" s="4">
        <f>INDEX(N2O!$C$4:$N$13,MATCH(Y$2,N2O!$A$4:$A$13,0),MATCH(IF($N$1="*",$N10,$O10),N2O!$C$2:$N$2,0))*G10</f>
        <v>0</v>
      </c>
      <c r="Z10" s="4">
        <f>INDEX(N2O!$C$4:$N$13,MATCH(Z$2,N2O!$A$4:$A$13,0),MATCH(IF($N$1="*",$N10,$O10),N2O!$C$2:$N$2,0))*H10</f>
        <v>0</v>
      </c>
      <c r="AA10" s="4">
        <f>INDEX(N2O!$C$4:$N$13,MATCH(AA$2,N2O!$A$4:$A$13,0),MATCH(IF($N$1="*",$N10,$O10),N2O!$C$2:$N$2,0))*I10</f>
        <v>0</v>
      </c>
      <c r="AB10" s="4">
        <f>IF(C10,Biosolid!D$13,Biosolid!D$14)*0.0002875*(1-H10)*G10</f>
        <v>3.7892499999999997E-5</v>
      </c>
      <c r="AC10" s="4">
        <f>(S10/Biogas_Flare!$B$21)*Biogas_Flare!$B$20*(12/66)*(44/12)*$G10</f>
        <v>1.0609195402298847E-3</v>
      </c>
      <c r="AD10" s="4">
        <f>INDEX(Methane!$C$4:$N$13,MATCH(AD$2,Methane!$A$4:$A$13,0),MATCH(IF($N$1="*",$N10,$O10),Methane!$C$2:$N$2,0))*H10</f>
        <v>0</v>
      </c>
      <c r="AE10" s="4">
        <f>INDEX(Methane!$C$4:$N$13,MATCH(AE$2,Methane!$A$4:$A$13,0),MATCH(IF($N$1="*",$N10,$O10),Methane!$C$2:$N$2,0))*I10</f>
        <v>0</v>
      </c>
      <c r="AF10" s="4">
        <f t="shared" si="0"/>
        <v>4.13E-3</v>
      </c>
      <c r="AG10" s="4">
        <f t="shared" si="1"/>
        <v>2.6400000000000002E-4</v>
      </c>
      <c r="AH10" s="4">
        <f t="shared" si="2"/>
        <v>1.0609195402298847E-3</v>
      </c>
    </row>
    <row r="11" spans="1:34" x14ac:dyDescent="0.2">
      <c r="A11" s="1" t="s">
        <v>108</v>
      </c>
      <c r="B11" s="32" t="s">
        <v>212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 s="16" cm="1">
        <f t="array" ref="N11">_xlfn.IFS($K11=0,1,TT_Emissions!$L11=1,"4-2",TT_Emissions!$M11=1,"4-1",TRUE,"Avg")</f>
        <v>1</v>
      </c>
      <c r="O11" s="17">
        <v>1</v>
      </c>
      <c r="P11" s="4">
        <f>INDEX(Methane!$C$4:$N$13,MATCH(P$2,Methane!$A$4:$A$13,0),MATCH(IF($N$1="*",$N11,$O11),Methane!$C$2:$N$2,0))*D11</f>
        <v>3.3E-4</v>
      </c>
      <c r="Q11" s="4">
        <f>INDEX(Methane!$C$4:$N$13,MATCH(Q$2,Methane!$A$4:$A$13,0),MATCH(IF($N$1="*",$N11,$O11),Methane!$C$2:$N$2,0))*E11</f>
        <v>0</v>
      </c>
      <c r="R11" s="4">
        <f>INDEX(Methane!$C$4:$N$13,MATCH(R$2,Methane!$A$4:$A$13,0),MATCH(IF($N$1="*",$N11,$O11),Methane!$C$2:$N$2,0))*F11</f>
        <v>0</v>
      </c>
      <c r="S11" s="4">
        <f>INDEX(Methane!$C$4:$N$13,MATCH(S$2,Methane!$A$4:$A$13,0),MATCH(IF($N$1="*",$N11,$O11),Methane!$C$2:$N$2,0))*G11</f>
        <v>0</v>
      </c>
      <c r="T11" s="4">
        <f>INDEX(Methane!$C$4:$N$13,MATCH(T$2,Methane!$A$4:$A$13,0),MATCH(IF($N$1="*",$N11,$O11),Methane!$C$2:$N$2,0))*H11</f>
        <v>0</v>
      </c>
      <c r="U11" s="4">
        <f>INDEX(Methane!$C$4:$N$13,MATCH(U$2,Methane!$A$4:$A$13,0),MATCH(IF($N$1="*",$N11,$O11),Methane!$C$2:$N$2,0))*I11</f>
        <v>0</v>
      </c>
      <c r="V11" s="4">
        <f>INDEX(N2O!$C$4:$N$13,MATCH(V$2,N2O!$A$4:$A$13,0),MATCH(IF($N$1="*",$N11,$O11),N2O!$C$2:$N$2,0))*D11</f>
        <v>2.4000000000000001E-5</v>
      </c>
      <c r="W11" s="4">
        <f>INDEX(N2O!$C$4:$N$13,MATCH(W$2,N2O!$A$4:$A$13,0),MATCH(IF($N$1="*",$N11,$O11),N2O!$C$2:$N$2,0))*E11</f>
        <v>0</v>
      </c>
      <c r="X11" s="4">
        <f>INDEX(N2O!$C$4:$N$13,MATCH(X$2,N2O!$A$4:$A$13,0),MATCH(IF($N$1="*",$N11,$O11),N2O!$C$2:$N$2,0))*F11</f>
        <v>2.4000000000000001E-4</v>
      </c>
      <c r="Y11" s="4">
        <f>INDEX(N2O!$C$4:$N$13,MATCH(Y$2,N2O!$A$4:$A$13,0),MATCH(IF($N$1="*",$N11,$O11),N2O!$C$2:$N$2,0))*G11</f>
        <v>0</v>
      </c>
      <c r="Z11" s="4">
        <f>INDEX(N2O!$C$4:$N$13,MATCH(Z$2,N2O!$A$4:$A$13,0),MATCH(IF($N$1="*",$N11,$O11),N2O!$C$2:$N$2,0))*H11</f>
        <v>0</v>
      </c>
      <c r="AA11" s="4">
        <f>INDEX(N2O!$C$4:$N$13,MATCH(AA$2,N2O!$A$4:$A$13,0),MATCH(IF($N$1="*",$N11,$O11),N2O!$C$2:$N$2,0))*I11</f>
        <v>0</v>
      </c>
      <c r="AB11" s="4">
        <f>IF(C11,Biosolid!D$13,Biosolid!D$14)*0.0002875*(1-H11)*G11</f>
        <v>0</v>
      </c>
      <c r="AC11" s="4">
        <f>(S11/Biogas_Flare!$B$21)*Biogas_Flare!$B$20*(12/66)*(44/12)*$G11</f>
        <v>0</v>
      </c>
      <c r="AD11" s="4">
        <f>INDEX(Methane!$C$4:$N$13,MATCH(AD$2,Methane!$A$4:$A$13,0),MATCH(IF($N$1="*",$N11,$O11),Methane!$C$2:$N$2,0))*H11</f>
        <v>0.25739999999999996</v>
      </c>
      <c r="AE11" s="4">
        <f>INDEX(Methane!$C$4:$N$13,MATCH(AE$2,Methane!$A$4:$A$13,0),MATCH(IF($N$1="*",$N11,$O11),Methane!$C$2:$N$2,0))*I11</f>
        <v>0</v>
      </c>
      <c r="AF11" s="4">
        <f t="shared" si="0"/>
        <v>3.3E-4</v>
      </c>
      <c r="AG11" s="4">
        <f t="shared" si="1"/>
        <v>2.6400000000000002E-4</v>
      </c>
      <c r="AH11" s="4">
        <f t="shared" si="2"/>
        <v>0.25739999999999996</v>
      </c>
    </row>
    <row r="12" spans="1:34" x14ac:dyDescent="0.2">
      <c r="A12" s="1" t="s">
        <v>145</v>
      </c>
      <c r="B12" s="32" t="s">
        <v>212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 s="16" cm="1">
        <f t="array" ref="N12">_xlfn.IFS($K12=0,1,TT_Emissions!$L12=1,"4-2",TT_Emissions!$M12=1,"4-1",TRUE,"Avg")</f>
        <v>1</v>
      </c>
      <c r="O12" s="17">
        <v>1</v>
      </c>
      <c r="P12" s="4">
        <f>INDEX(Methane!$C$4:$N$13,MATCH(P$2,Methane!$A$4:$A$13,0),MATCH(IF($N$1="*",$N12,$O12),Methane!$C$2:$N$2,0))*D12</f>
        <v>3.3E-4</v>
      </c>
      <c r="Q12" s="4">
        <f>INDEX(Methane!$C$4:$N$13,MATCH(Q$2,Methane!$A$4:$A$13,0),MATCH(IF($N$1="*",$N12,$O12),Methane!$C$2:$N$2,0))*E12</f>
        <v>0</v>
      </c>
      <c r="R12" s="4">
        <f>INDEX(Methane!$C$4:$N$13,MATCH(R$2,Methane!$A$4:$A$13,0),MATCH(IF($N$1="*",$N12,$O12),Methane!$C$2:$N$2,0))*F12</f>
        <v>0</v>
      </c>
      <c r="S12" s="4">
        <f>INDEX(Methane!$C$4:$N$13,MATCH(S$2,Methane!$A$4:$A$13,0),MATCH(IF($N$1="*",$N12,$O12),Methane!$C$2:$N$2,0))*G12</f>
        <v>0</v>
      </c>
      <c r="T12" s="4">
        <f>INDEX(Methane!$C$4:$N$13,MATCH(T$2,Methane!$A$4:$A$13,0),MATCH(IF($N$1="*",$N12,$O12),Methane!$C$2:$N$2,0))*H12</f>
        <v>0</v>
      </c>
      <c r="U12" s="4">
        <f>INDEX(Methane!$C$4:$N$13,MATCH(U$2,Methane!$A$4:$A$13,0),MATCH(IF($N$1="*",$N12,$O12),Methane!$C$2:$N$2,0))*I12</f>
        <v>0</v>
      </c>
      <c r="V12" s="4">
        <f>INDEX(N2O!$C$4:$N$13,MATCH(V$2,N2O!$A$4:$A$13,0),MATCH(IF($N$1="*",$N12,$O12),N2O!$C$2:$N$2,0))*D12</f>
        <v>2.4000000000000001E-5</v>
      </c>
      <c r="W12" s="4">
        <f>INDEX(N2O!$C$4:$N$13,MATCH(W$2,N2O!$A$4:$A$13,0),MATCH(IF($N$1="*",$N12,$O12),N2O!$C$2:$N$2,0))*E12</f>
        <v>0</v>
      </c>
      <c r="X12" s="4">
        <f>INDEX(N2O!$C$4:$N$13,MATCH(X$2,N2O!$A$4:$A$13,0),MATCH(IF($N$1="*",$N12,$O12),N2O!$C$2:$N$2,0))*F12</f>
        <v>2.4000000000000001E-4</v>
      </c>
      <c r="Y12" s="4">
        <f>INDEX(N2O!$C$4:$N$13,MATCH(Y$2,N2O!$A$4:$A$13,0),MATCH(IF($N$1="*",$N12,$O12),N2O!$C$2:$N$2,0))*G12</f>
        <v>0</v>
      </c>
      <c r="Z12" s="4">
        <f>INDEX(N2O!$C$4:$N$13,MATCH(Z$2,N2O!$A$4:$A$13,0),MATCH(IF($N$1="*",$N12,$O12),N2O!$C$2:$N$2,0))*H12</f>
        <v>0</v>
      </c>
      <c r="AA12" s="4">
        <f>INDEX(N2O!$C$4:$N$13,MATCH(AA$2,N2O!$A$4:$A$13,0),MATCH(IF($N$1="*",$N12,$O12),N2O!$C$2:$N$2,0))*I12</f>
        <v>0</v>
      </c>
      <c r="AB12" s="4">
        <f>IF(C12,Biosolid!D$13,Biosolid!D$14)*0.0002875*(1-H12)*G12</f>
        <v>0</v>
      </c>
      <c r="AC12" s="4">
        <f>(S12/Biogas_Flare!$B$21)*Biogas_Flare!$B$20*(12/66)*(44/12)*$G12</f>
        <v>0</v>
      </c>
      <c r="AD12" s="4">
        <f>INDEX(Methane!$C$4:$N$13,MATCH(AD$2,Methane!$A$4:$A$13,0),MATCH(IF($N$1="*",$N12,$O12),Methane!$C$2:$N$2,0))*H12</f>
        <v>0.25739999999999996</v>
      </c>
      <c r="AE12" s="4">
        <f>INDEX(Methane!$C$4:$N$13,MATCH(AE$2,Methane!$A$4:$A$13,0),MATCH(IF($N$1="*",$N12,$O12),Methane!$C$2:$N$2,0))*I12</f>
        <v>0</v>
      </c>
      <c r="AF12" s="4">
        <f t="shared" si="0"/>
        <v>3.3E-4</v>
      </c>
      <c r="AG12" s="4">
        <f t="shared" si="1"/>
        <v>2.6400000000000002E-4</v>
      </c>
      <c r="AH12" s="4">
        <f t="shared" si="2"/>
        <v>0.25739999999999996</v>
      </c>
    </row>
    <row r="13" spans="1:34" x14ac:dyDescent="0.2">
      <c r="A13" s="29" t="s">
        <v>113</v>
      </c>
      <c r="B13" s="30" t="s">
        <v>211</v>
      </c>
      <c r="C13">
        <v>1</v>
      </c>
      <c r="D13">
        <v>1</v>
      </c>
      <c r="E13">
        <v>0</v>
      </c>
      <c r="F13">
        <v>1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6" cm="1">
        <f t="array" ref="N13">_xlfn.IFS($K13=0,1,TT_Emissions!$L13=1,"4-2",TT_Emissions!$M13=1,"4-1",TRUE,"Avg")</f>
        <v>1</v>
      </c>
      <c r="O13" s="17">
        <v>1</v>
      </c>
      <c r="P13" s="4">
        <f>INDEX(Methane!$C$4:$N$13,MATCH(P$2,Methane!$A$4:$A$13,0),MATCH(IF($N$1="*",$N13,$O13),Methane!$C$2:$N$2,0))*D13</f>
        <v>3.3E-4</v>
      </c>
      <c r="Q13" s="4">
        <f>INDEX(Methane!$C$4:$N$13,MATCH(Q$2,Methane!$A$4:$A$13,0),MATCH(IF($N$1="*",$N13,$O13),Methane!$C$2:$N$2,0))*E13</f>
        <v>0</v>
      </c>
      <c r="R13" s="4">
        <f>INDEX(Methane!$C$4:$N$13,MATCH(R$2,Methane!$A$4:$A$13,0),MATCH(IF($N$1="*",$N13,$O13),Methane!$C$2:$N$2,0))*F13</f>
        <v>0</v>
      </c>
      <c r="S13" s="4">
        <f>INDEX(Methane!$C$4:$N$13,MATCH(S$2,Methane!$A$4:$A$13,0),MATCH(IF($N$1="*",$N13,$O13),Methane!$C$2:$N$2,0))*G13</f>
        <v>1.2999999999999999E-3</v>
      </c>
      <c r="T13" s="4">
        <f>INDEX(Methane!$C$4:$N$13,MATCH(T$2,Methane!$A$4:$A$13,0),MATCH(IF($N$1="*",$N13,$O13),Methane!$C$2:$N$2,0))*H13</f>
        <v>0</v>
      </c>
      <c r="U13" s="4">
        <f>INDEX(Methane!$C$4:$N$13,MATCH(U$2,Methane!$A$4:$A$13,0),MATCH(IF($N$1="*",$N13,$O13),Methane!$C$2:$N$2,0))*I13</f>
        <v>0</v>
      </c>
      <c r="V13" s="4">
        <f>INDEX(N2O!$C$4:$N$13,MATCH(V$2,N2O!$A$4:$A$13,0),MATCH(IF($N$1="*",$N13,$O13),N2O!$C$2:$N$2,0))*D13</f>
        <v>2.4000000000000001E-5</v>
      </c>
      <c r="W13" s="4">
        <f>INDEX(N2O!$C$4:$N$13,MATCH(W$2,N2O!$A$4:$A$13,0),MATCH(IF($N$1="*",$N13,$O13),N2O!$C$2:$N$2,0))*E13</f>
        <v>0</v>
      </c>
      <c r="X13" s="4">
        <f>INDEX(N2O!$C$4:$N$13,MATCH(X$2,N2O!$A$4:$A$13,0),MATCH(IF($N$1="*",$N13,$O13),N2O!$C$2:$N$2,0))*F13</f>
        <v>2.4000000000000001E-4</v>
      </c>
      <c r="Y13" s="4">
        <f>INDEX(N2O!$C$4:$N$13,MATCH(Y$2,N2O!$A$4:$A$13,0),MATCH(IF($N$1="*",$N13,$O13),N2O!$C$2:$N$2,0))*G13</f>
        <v>0</v>
      </c>
      <c r="Z13" s="4">
        <f>INDEX(N2O!$C$4:$N$13,MATCH(Z$2,N2O!$A$4:$A$13,0),MATCH(IF($N$1="*",$N13,$O13),N2O!$C$2:$N$2,0))*H13</f>
        <v>0</v>
      </c>
      <c r="AA13" s="4">
        <f>INDEX(N2O!$C$4:$N$13,MATCH(AA$2,N2O!$A$4:$A$13,0),MATCH(IF($N$1="*",$N13,$O13),N2O!$C$2:$N$2,0))*I13</f>
        <v>0</v>
      </c>
      <c r="AB13" s="4">
        <f>IF(C13,Biosolid!D$13,Biosolid!D$14)*0.0002875*(1-H13)*G13</f>
        <v>3.7892499999999997E-5</v>
      </c>
      <c r="AC13" s="4">
        <f>(S13/Biogas_Flare!$B$21)*Biogas_Flare!$B$20*(12/66)*(44/12)*$G13</f>
        <v>1.0609195402298847E-3</v>
      </c>
      <c r="AD13" s="4">
        <f>INDEX(Methane!$C$4:$N$13,MATCH(AD$2,Methane!$A$4:$A$13,0),MATCH(IF($N$1="*",$N13,$O13),Methane!$C$2:$N$2,0))*H13</f>
        <v>0</v>
      </c>
      <c r="AE13" s="4">
        <f>INDEX(Methane!$C$4:$N$13,MATCH(AE$2,Methane!$A$4:$A$13,0),MATCH(IF($N$1="*",$N13,$O13),Methane!$C$2:$N$2,0))*I13</f>
        <v>0</v>
      </c>
      <c r="AF13" s="4">
        <f t="shared" si="0"/>
        <v>1.6299999999999999E-3</v>
      </c>
      <c r="AG13" s="4">
        <f t="shared" si="1"/>
        <v>2.6400000000000002E-4</v>
      </c>
      <c r="AH13" s="4">
        <f t="shared" si="2"/>
        <v>1.0609195402298847E-3</v>
      </c>
    </row>
    <row r="14" spans="1:34" x14ac:dyDescent="0.2">
      <c r="A14" s="1" t="s">
        <v>114</v>
      </c>
      <c r="B14" s="23" t="s">
        <v>214</v>
      </c>
      <c r="C14">
        <v>0</v>
      </c>
      <c r="D14">
        <v>1</v>
      </c>
      <c r="E14">
        <v>1</v>
      </c>
      <c r="F14">
        <v>1</v>
      </c>
      <c r="G14">
        <v>0.5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 s="16" cm="1">
        <f t="array" ref="N14">_xlfn.IFS($K14=0,1,TT_Emissions!$L14=1,"4-2",TT_Emissions!$M14=1,"4-1",TRUE,"Avg")</f>
        <v>1</v>
      </c>
      <c r="O14" s="17">
        <v>1</v>
      </c>
      <c r="P14" s="4">
        <f>INDEX(Methane!$C$4:$N$13,MATCH(P$2,Methane!$A$4:$A$13,0),MATCH(IF($N$1="*",$N14,$O14),Methane!$C$2:$N$2,0))*D14</f>
        <v>3.3E-4</v>
      </c>
      <c r="Q14" s="4">
        <f>INDEX(Methane!$C$4:$N$13,MATCH(Q$2,Methane!$A$4:$A$13,0),MATCH(IF($N$1="*",$N14,$O14),Methane!$C$2:$N$2,0))*E14</f>
        <v>2.5000000000000001E-3</v>
      </c>
      <c r="R14" s="4">
        <f>INDEX(Methane!$C$4:$N$13,MATCH(R$2,Methane!$A$4:$A$13,0),MATCH(IF($N$1="*",$N14,$O14),Methane!$C$2:$N$2,0))*F14</f>
        <v>0</v>
      </c>
      <c r="S14" s="4">
        <f>INDEX(Methane!$C$4:$N$13,MATCH(S$2,Methane!$A$4:$A$13,0),MATCH(IF($N$1="*",$N14,$O14),Methane!$C$2:$N$2,0))*G14</f>
        <v>1.2999999999999999E-3</v>
      </c>
      <c r="T14" s="4">
        <f>INDEX(Methane!$C$4:$N$13,MATCH(T$2,Methane!$A$4:$A$13,0),MATCH(IF($N$1="*",$N14,$O14),Methane!$C$2:$N$2,0))*H14</f>
        <v>0</v>
      </c>
      <c r="U14" s="4">
        <f>INDEX(Methane!$C$4:$N$13,MATCH(U$2,Methane!$A$4:$A$13,0),MATCH(IF($N$1="*",$N14,$O14),Methane!$C$2:$N$2,0))*I14</f>
        <v>1.4194507391999999E-4</v>
      </c>
      <c r="V14" s="4">
        <f>INDEX(N2O!$C$4:$N$13,MATCH(V$2,N2O!$A$4:$A$13,0),MATCH(IF($N$1="*",$N14,$O14),N2O!$C$2:$N$2,0))*D14</f>
        <v>2.4000000000000001E-5</v>
      </c>
      <c r="W14" s="4">
        <f>INDEX(N2O!$C$4:$N$13,MATCH(W$2,N2O!$A$4:$A$13,0),MATCH(IF($N$1="*",$N14,$O14),N2O!$C$2:$N$2,0))*E14</f>
        <v>0</v>
      </c>
      <c r="X14" s="4">
        <f>INDEX(N2O!$C$4:$N$13,MATCH(X$2,N2O!$A$4:$A$13,0),MATCH(IF($N$1="*",$N14,$O14),N2O!$C$2:$N$2,0))*F14</f>
        <v>2.4000000000000001E-4</v>
      </c>
      <c r="Y14" s="4">
        <f>INDEX(N2O!$C$4:$N$13,MATCH(Y$2,N2O!$A$4:$A$13,0),MATCH(IF($N$1="*",$N14,$O14),N2O!$C$2:$N$2,0))*G14</f>
        <v>0</v>
      </c>
      <c r="Z14" s="4">
        <f>INDEX(N2O!$C$4:$N$13,MATCH(Z$2,N2O!$A$4:$A$13,0),MATCH(IF($N$1="*",$N14,$O14),N2O!$C$2:$N$2,0))*H14</f>
        <v>0</v>
      </c>
      <c r="AA14" s="4">
        <f>INDEX(N2O!$C$4:$N$13,MATCH(AA$2,N2O!$A$4:$A$13,0),MATCH(IF($N$1="*",$N14,$O14),N2O!$C$2:$N$2,0))*I14</f>
        <v>0</v>
      </c>
      <c r="AB14" s="4">
        <f>IF(C14,Biosolid!D$13,Biosolid!D$14)*0.0002875*(1-H14)*G14</f>
        <v>1.883125E-5</v>
      </c>
      <c r="AC14" s="4">
        <f>(S14/Biogas_Flare!$B$21)*Biogas_Flare!$B$20*(12/66)*(44/12)*$G14</f>
        <v>1.0609195402298847E-3</v>
      </c>
      <c r="AD14" s="4">
        <f>INDEX(Methane!$C$4:$N$13,MATCH(AD$2,Methane!$A$4:$A$13,0),MATCH(IF($N$1="*",$N14,$O14),Methane!$C$2:$N$2,0))*H14</f>
        <v>0</v>
      </c>
      <c r="AE14" s="4">
        <f>INDEX(Methane!$C$4:$N$13,MATCH(AE$2,Methane!$A$4:$A$13,0),MATCH(IF($N$1="*",$N14,$O14),Methane!$C$2:$N$2,0))*I14</f>
        <v>0.23376579361199998</v>
      </c>
      <c r="AF14" s="4">
        <f t="shared" si="0"/>
        <v>4.2719450739199995E-3</v>
      </c>
      <c r="AG14" s="4">
        <f t="shared" si="1"/>
        <v>2.6400000000000002E-4</v>
      </c>
      <c r="AH14" s="4">
        <f t="shared" si="2"/>
        <v>0.23482671315222986</v>
      </c>
    </row>
    <row r="15" spans="1:34" x14ac:dyDescent="0.2">
      <c r="A15" s="20" t="s">
        <v>194</v>
      </c>
      <c r="B15" s="24" t="s">
        <v>216</v>
      </c>
      <c r="C15">
        <v>0</v>
      </c>
      <c r="D15">
        <v>1</v>
      </c>
      <c r="E15">
        <v>0</v>
      </c>
      <c r="F15">
        <v>1</v>
      </c>
      <c r="G15">
        <v>0.5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6" cm="1">
        <f t="array" ref="N15">_xlfn.IFS($K15=0,1,TT_Emissions!$L15=1,"4-2",TT_Emissions!$M15=1,"4-1",TRUE,"Avg")</f>
        <v>1</v>
      </c>
      <c r="O15" s="17">
        <v>1</v>
      </c>
      <c r="P15" s="4">
        <f>INDEX(Methane!$C$4:$N$13,MATCH(P$2,Methane!$A$4:$A$13,0),MATCH(IF($N$1="*",$N15,$O15),Methane!$C$2:$N$2,0))*D15</f>
        <v>3.3E-4</v>
      </c>
      <c r="Q15" s="4">
        <f>INDEX(Methane!$C$4:$N$13,MATCH(Q$2,Methane!$A$4:$A$13,0),MATCH(IF($N$1="*",$N15,$O15),Methane!$C$2:$N$2,0))*E15</f>
        <v>0</v>
      </c>
      <c r="R15" s="4">
        <f>INDEX(Methane!$C$4:$N$13,MATCH(R$2,Methane!$A$4:$A$13,0),MATCH(IF($N$1="*",$N15,$O15),Methane!$C$2:$N$2,0))*F15</f>
        <v>0</v>
      </c>
      <c r="S15" s="4">
        <f>INDEX(Methane!$C$4:$N$13,MATCH(S$2,Methane!$A$4:$A$13,0),MATCH(IF($N$1="*",$N15,$O15),Methane!$C$2:$N$2,0))*G15</f>
        <v>1.2999999999999999E-3</v>
      </c>
      <c r="T15" s="4">
        <f>INDEX(Methane!$C$4:$N$13,MATCH(T$2,Methane!$A$4:$A$13,0),MATCH(IF($N$1="*",$N15,$O15),Methane!$C$2:$N$2,0))*H15</f>
        <v>0</v>
      </c>
      <c r="U15" s="4">
        <f>INDEX(Methane!$C$4:$N$13,MATCH(U$2,Methane!$A$4:$A$13,0),MATCH(IF($N$1="*",$N15,$O15),Methane!$C$2:$N$2,0))*I15</f>
        <v>0</v>
      </c>
      <c r="V15" s="4">
        <f>INDEX(N2O!$C$4:$N$13,MATCH(V$2,N2O!$A$4:$A$13,0),MATCH(IF($N$1="*",$N15,$O15),N2O!$C$2:$N$2,0))*D15</f>
        <v>2.4000000000000001E-5</v>
      </c>
      <c r="W15" s="4">
        <f>INDEX(N2O!$C$4:$N$13,MATCH(W$2,N2O!$A$4:$A$13,0),MATCH(IF($N$1="*",$N15,$O15),N2O!$C$2:$N$2,0))*E15</f>
        <v>0</v>
      </c>
      <c r="X15" s="4">
        <f>INDEX(N2O!$C$4:$N$13,MATCH(X$2,N2O!$A$4:$A$13,0),MATCH(IF($N$1="*",$N15,$O15),N2O!$C$2:$N$2,0))*F15</f>
        <v>2.4000000000000001E-4</v>
      </c>
      <c r="Y15" s="4">
        <f>INDEX(N2O!$C$4:$N$13,MATCH(Y$2,N2O!$A$4:$A$13,0),MATCH(IF($N$1="*",$N15,$O15),N2O!$C$2:$N$2,0))*G15</f>
        <v>0</v>
      </c>
      <c r="Z15" s="4">
        <f>INDEX(N2O!$C$4:$N$13,MATCH(Z$2,N2O!$A$4:$A$13,0),MATCH(IF($N$1="*",$N15,$O15),N2O!$C$2:$N$2,0))*H15</f>
        <v>0</v>
      </c>
      <c r="AA15" s="4">
        <f>INDEX(N2O!$C$4:$N$13,MATCH(AA$2,N2O!$A$4:$A$13,0),MATCH(IF($N$1="*",$N15,$O15),N2O!$C$2:$N$2,0))*I15</f>
        <v>0</v>
      </c>
      <c r="AB15" s="4">
        <f>IF(C15,Biosolid!D$13,Biosolid!D$14)*0.0002875*(1-H15)*G15</f>
        <v>1.883125E-5</v>
      </c>
      <c r="AC15" s="4">
        <f>(S15/Biogas_Flare!$B$21)*Biogas_Flare!$B$20*(12/66)*(44/12)*$G15</f>
        <v>1.0609195402298847E-3</v>
      </c>
      <c r="AD15" s="4">
        <f>INDEX(Methane!$C$4:$N$13,MATCH(AD$2,Methane!$A$4:$A$13,0),MATCH(IF($N$1="*",$N15,$O15),Methane!$C$2:$N$2,0))*H15</f>
        <v>0</v>
      </c>
      <c r="AE15" s="4">
        <f>INDEX(Methane!$C$4:$N$13,MATCH(AE$2,Methane!$A$4:$A$13,0),MATCH(IF($N$1="*",$N15,$O15),Methane!$C$2:$N$2,0))*I15</f>
        <v>0</v>
      </c>
      <c r="AF15" s="4">
        <f t="shared" si="0"/>
        <v>1.6299999999999999E-3</v>
      </c>
      <c r="AG15" s="4">
        <f t="shared" si="1"/>
        <v>2.6400000000000002E-4</v>
      </c>
      <c r="AH15" s="4">
        <f t="shared" si="2"/>
        <v>1.0609195402298847E-3</v>
      </c>
    </row>
    <row r="16" spans="1:34" x14ac:dyDescent="0.2">
      <c r="A16" s="1" t="s">
        <v>146</v>
      </c>
      <c r="B16" s="32" t="s">
        <v>212</v>
      </c>
      <c r="C16">
        <v>0</v>
      </c>
      <c r="D16">
        <v>1</v>
      </c>
      <c r="E16">
        <v>0</v>
      </c>
      <c r="F16">
        <v>1</v>
      </c>
      <c r="G16">
        <v>0.5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6" cm="1">
        <f t="array" ref="N16">_xlfn.IFS($K16=0,1,TT_Emissions!$L16=1,"4-2",TT_Emissions!$M16=1,"4-1",TRUE,"Avg")</f>
        <v>1</v>
      </c>
      <c r="O16" s="17">
        <v>1</v>
      </c>
      <c r="P16" s="4">
        <f>INDEX(Methane!$C$4:$N$13,MATCH(P$2,Methane!$A$4:$A$13,0),MATCH(IF($N$1="*",$N16,$O16),Methane!$C$2:$N$2,0))*D16</f>
        <v>3.3E-4</v>
      </c>
      <c r="Q16" s="4">
        <f>INDEX(Methane!$C$4:$N$13,MATCH(Q$2,Methane!$A$4:$A$13,0),MATCH(IF($N$1="*",$N16,$O16),Methane!$C$2:$N$2,0))*E16</f>
        <v>0</v>
      </c>
      <c r="R16" s="4">
        <f>INDEX(Methane!$C$4:$N$13,MATCH(R$2,Methane!$A$4:$A$13,0),MATCH(IF($N$1="*",$N16,$O16),Methane!$C$2:$N$2,0))*F16</f>
        <v>0</v>
      </c>
      <c r="S16" s="4">
        <f>INDEX(Methane!$C$4:$N$13,MATCH(S$2,Methane!$A$4:$A$13,0),MATCH(IF($N$1="*",$N16,$O16),Methane!$C$2:$N$2,0))*G16</f>
        <v>1.2999999999999999E-3</v>
      </c>
      <c r="T16" s="4">
        <f>INDEX(Methane!$C$4:$N$13,MATCH(T$2,Methane!$A$4:$A$13,0),MATCH(IF($N$1="*",$N16,$O16),Methane!$C$2:$N$2,0))*H16</f>
        <v>0</v>
      </c>
      <c r="U16" s="4">
        <f>INDEX(Methane!$C$4:$N$13,MATCH(U$2,Methane!$A$4:$A$13,0),MATCH(IF($N$1="*",$N16,$O16),Methane!$C$2:$N$2,0))*I16</f>
        <v>0</v>
      </c>
      <c r="V16" s="4">
        <f>INDEX(N2O!$C$4:$N$13,MATCH(V$2,N2O!$A$4:$A$13,0),MATCH(IF($N$1="*",$N16,$O16),N2O!$C$2:$N$2,0))*D16</f>
        <v>2.4000000000000001E-5</v>
      </c>
      <c r="W16" s="4">
        <f>INDEX(N2O!$C$4:$N$13,MATCH(W$2,N2O!$A$4:$A$13,0),MATCH(IF($N$1="*",$N16,$O16),N2O!$C$2:$N$2,0))*E16</f>
        <v>0</v>
      </c>
      <c r="X16" s="4">
        <f>INDEX(N2O!$C$4:$N$13,MATCH(X$2,N2O!$A$4:$A$13,0),MATCH(IF($N$1="*",$N16,$O16),N2O!$C$2:$N$2,0))*F16</f>
        <v>2.4000000000000001E-4</v>
      </c>
      <c r="Y16" s="4">
        <f>INDEX(N2O!$C$4:$N$13,MATCH(Y$2,N2O!$A$4:$A$13,0),MATCH(IF($N$1="*",$N16,$O16),N2O!$C$2:$N$2,0))*G16</f>
        <v>0</v>
      </c>
      <c r="Z16" s="4">
        <f>INDEX(N2O!$C$4:$N$13,MATCH(Z$2,N2O!$A$4:$A$13,0),MATCH(IF($N$1="*",$N16,$O16),N2O!$C$2:$N$2,0))*H16</f>
        <v>0</v>
      </c>
      <c r="AA16" s="4">
        <f>INDEX(N2O!$C$4:$N$13,MATCH(AA$2,N2O!$A$4:$A$13,0),MATCH(IF($N$1="*",$N16,$O16),N2O!$C$2:$N$2,0))*I16</f>
        <v>0</v>
      </c>
      <c r="AB16" s="4">
        <f>IF(C16,Biosolid!D$13,Biosolid!D$14)*0.0002875*(1-H16)*G16</f>
        <v>1.883125E-5</v>
      </c>
      <c r="AC16" s="4">
        <f>(S16/Biogas_Flare!$B$21)*Biogas_Flare!$B$20*(12/66)*(44/12)*$G16</f>
        <v>1.0609195402298847E-3</v>
      </c>
      <c r="AD16" s="4">
        <f>INDEX(Methane!$C$4:$N$13,MATCH(AD$2,Methane!$A$4:$A$13,0),MATCH(IF($N$1="*",$N16,$O16),Methane!$C$2:$N$2,0))*H16</f>
        <v>0</v>
      </c>
      <c r="AE16" s="4">
        <f>INDEX(Methane!$C$4:$N$13,MATCH(AE$2,Methane!$A$4:$A$13,0),MATCH(IF($N$1="*",$N16,$O16),Methane!$C$2:$N$2,0))*I16</f>
        <v>0</v>
      </c>
      <c r="AF16" s="4">
        <f t="shared" si="0"/>
        <v>1.6299999999999999E-3</v>
      </c>
      <c r="AG16" s="4">
        <f t="shared" si="1"/>
        <v>2.6400000000000002E-4</v>
      </c>
      <c r="AH16" s="4">
        <f t="shared" si="2"/>
        <v>1.0609195402298847E-3</v>
      </c>
    </row>
    <row r="17" spans="1:34" x14ac:dyDescent="0.2">
      <c r="A17" s="20" t="s">
        <v>195</v>
      </c>
      <c r="B17" s="24" t="s">
        <v>216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 s="16" cm="1">
        <f t="array" ref="N17">_xlfn.IFS($K17=0,1,TT_Emissions!$L17=1,"4-2",TT_Emissions!$M17=1,"4-1",TRUE,"Avg")</f>
        <v>1</v>
      </c>
      <c r="O17" s="17">
        <v>1</v>
      </c>
      <c r="P17" s="4">
        <f>INDEX(Methane!$C$4:$N$13,MATCH(P$2,Methane!$A$4:$A$13,0),MATCH(IF($N$1="*",$N17,$O17),Methane!$C$2:$N$2,0))*D17</f>
        <v>3.3E-4</v>
      </c>
      <c r="Q17" s="4">
        <f>INDEX(Methane!$C$4:$N$13,MATCH(Q$2,Methane!$A$4:$A$13,0),MATCH(IF($N$1="*",$N17,$O17),Methane!$C$2:$N$2,0))*E17</f>
        <v>0</v>
      </c>
      <c r="R17" s="4">
        <f>INDEX(Methane!$C$4:$N$13,MATCH(R$2,Methane!$A$4:$A$13,0),MATCH(IF($N$1="*",$N17,$O17),Methane!$C$2:$N$2,0))*F17</f>
        <v>0</v>
      </c>
      <c r="S17" s="4">
        <f>INDEX(Methane!$C$4:$N$13,MATCH(S$2,Methane!$A$4:$A$13,0),MATCH(IF($N$1="*",$N17,$O17),Methane!$C$2:$N$2,0))*G17</f>
        <v>0</v>
      </c>
      <c r="T17" s="4">
        <f>INDEX(Methane!$C$4:$N$13,MATCH(T$2,Methane!$A$4:$A$13,0),MATCH(IF($N$1="*",$N17,$O17),Methane!$C$2:$N$2,0))*H17</f>
        <v>0</v>
      </c>
      <c r="U17" s="4">
        <f>INDEX(Methane!$C$4:$N$13,MATCH(U$2,Methane!$A$4:$A$13,0),MATCH(IF($N$1="*",$N17,$O17),Methane!$C$2:$N$2,0))*I17</f>
        <v>0</v>
      </c>
      <c r="V17" s="4">
        <f>INDEX(N2O!$C$4:$N$13,MATCH(V$2,N2O!$A$4:$A$13,0),MATCH(IF($N$1="*",$N17,$O17),N2O!$C$2:$N$2,0))*D17</f>
        <v>2.4000000000000001E-5</v>
      </c>
      <c r="W17" s="4">
        <f>INDEX(N2O!$C$4:$N$13,MATCH(W$2,N2O!$A$4:$A$13,0),MATCH(IF($N$1="*",$N17,$O17),N2O!$C$2:$N$2,0))*E17</f>
        <v>0</v>
      </c>
      <c r="X17" s="4">
        <f>INDEX(N2O!$C$4:$N$13,MATCH(X$2,N2O!$A$4:$A$13,0),MATCH(IF($N$1="*",$N17,$O17),N2O!$C$2:$N$2,0))*F17</f>
        <v>2.4000000000000001E-4</v>
      </c>
      <c r="Y17" s="4">
        <f>INDEX(N2O!$C$4:$N$13,MATCH(Y$2,N2O!$A$4:$A$13,0),MATCH(IF($N$1="*",$N17,$O17),N2O!$C$2:$N$2,0))*G17</f>
        <v>0</v>
      </c>
      <c r="Z17" s="4">
        <f>INDEX(N2O!$C$4:$N$13,MATCH(Z$2,N2O!$A$4:$A$13,0),MATCH(IF($N$1="*",$N17,$O17),N2O!$C$2:$N$2,0))*H17</f>
        <v>0</v>
      </c>
      <c r="AA17" s="4">
        <f>INDEX(N2O!$C$4:$N$13,MATCH(AA$2,N2O!$A$4:$A$13,0),MATCH(IF($N$1="*",$N17,$O17),N2O!$C$2:$N$2,0))*I17</f>
        <v>0</v>
      </c>
      <c r="AB17" s="4">
        <f>IF(C17,Biosolid!D$13,Biosolid!D$14)*0.0002875*(1-H17)*G17</f>
        <v>0</v>
      </c>
      <c r="AC17" s="4">
        <f>(S17/Biogas_Flare!$B$21)*Biogas_Flare!$B$20*(12/66)*(44/12)*$G17</f>
        <v>0</v>
      </c>
      <c r="AD17" s="4">
        <f>INDEX(Methane!$C$4:$N$13,MATCH(AD$2,Methane!$A$4:$A$13,0),MATCH(IF($N$1="*",$N17,$O17),Methane!$C$2:$N$2,0))*H17</f>
        <v>0.25739999999999996</v>
      </c>
      <c r="AE17" s="4">
        <f>INDEX(Methane!$C$4:$N$13,MATCH(AE$2,Methane!$A$4:$A$13,0),MATCH(IF($N$1="*",$N17,$O17),Methane!$C$2:$N$2,0))*I17</f>
        <v>0</v>
      </c>
      <c r="AF17" s="4">
        <f t="shared" si="0"/>
        <v>3.3E-4</v>
      </c>
      <c r="AG17" s="4">
        <f t="shared" si="1"/>
        <v>2.6400000000000002E-4</v>
      </c>
      <c r="AH17" s="4">
        <f t="shared" si="2"/>
        <v>0.25739999999999996</v>
      </c>
    </row>
    <row r="18" spans="1:34" x14ac:dyDescent="0.2">
      <c r="A18" s="20" t="s">
        <v>196</v>
      </c>
      <c r="B18" s="24" t="s">
        <v>216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 s="16" cm="1">
        <f t="array" ref="N18">_xlfn.IFS($K18=0,1,TT_Emissions!$L18=1,"4-2",TT_Emissions!$M18=1,"4-1",TRUE,"Avg")</f>
        <v>1</v>
      </c>
      <c r="O18" s="17">
        <v>1</v>
      </c>
      <c r="P18" s="4">
        <f>INDEX(Methane!$C$4:$N$13,MATCH(P$2,Methane!$A$4:$A$13,0),MATCH(IF($N$1="*",$N18,$O18),Methane!$C$2:$N$2,0))*D18</f>
        <v>3.3E-4</v>
      </c>
      <c r="Q18" s="4">
        <f>INDEX(Methane!$C$4:$N$13,MATCH(Q$2,Methane!$A$4:$A$13,0),MATCH(IF($N$1="*",$N18,$O18),Methane!$C$2:$N$2,0))*E18</f>
        <v>0</v>
      </c>
      <c r="R18" s="4">
        <f>INDEX(Methane!$C$4:$N$13,MATCH(R$2,Methane!$A$4:$A$13,0),MATCH(IF($N$1="*",$N18,$O18),Methane!$C$2:$N$2,0))*F18</f>
        <v>0</v>
      </c>
      <c r="S18" s="4">
        <f>INDEX(Methane!$C$4:$N$13,MATCH(S$2,Methane!$A$4:$A$13,0),MATCH(IF($N$1="*",$N18,$O18),Methane!$C$2:$N$2,0))*G18</f>
        <v>0</v>
      </c>
      <c r="T18" s="4">
        <f>INDEX(Methane!$C$4:$N$13,MATCH(T$2,Methane!$A$4:$A$13,0),MATCH(IF($N$1="*",$N18,$O18),Methane!$C$2:$N$2,0))*H18</f>
        <v>0</v>
      </c>
      <c r="U18" s="4">
        <f>INDEX(Methane!$C$4:$N$13,MATCH(U$2,Methane!$A$4:$A$13,0),MATCH(IF($N$1="*",$N18,$O18),Methane!$C$2:$N$2,0))*I18</f>
        <v>0</v>
      </c>
      <c r="V18" s="4">
        <f>INDEX(N2O!$C$4:$N$13,MATCH(V$2,N2O!$A$4:$A$13,0),MATCH(IF($N$1="*",$N18,$O18),N2O!$C$2:$N$2,0))*D18</f>
        <v>2.4000000000000001E-5</v>
      </c>
      <c r="W18" s="4">
        <f>INDEX(N2O!$C$4:$N$13,MATCH(W$2,N2O!$A$4:$A$13,0),MATCH(IF($N$1="*",$N18,$O18),N2O!$C$2:$N$2,0))*E18</f>
        <v>0</v>
      </c>
      <c r="X18" s="4">
        <f>INDEX(N2O!$C$4:$N$13,MATCH(X$2,N2O!$A$4:$A$13,0),MATCH(IF($N$1="*",$N18,$O18),N2O!$C$2:$N$2,0))*F18</f>
        <v>2.4000000000000001E-4</v>
      </c>
      <c r="Y18" s="4">
        <f>INDEX(N2O!$C$4:$N$13,MATCH(Y$2,N2O!$A$4:$A$13,0),MATCH(IF($N$1="*",$N18,$O18),N2O!$C$2:$N$2,0))*G18</f>
        <v>0</v>
      </c>
      <c r="Z18" s="4">
        <f>INDEX(N2O!$C$4:$N$13,MATCH(Z$2,N2O!$A$4:$A$13,0),MATCH(IF($N$1="*",$N18,$O18),N2O!$C$2:$N$2,0))*H18</f>
        <v>0</v>
      </c>
      <c r="AA18" s="4">
        <f>INDEX(N2O!$C$4:$N$13,MATCH(AA$2,N2O!$A$4:$A$13,0),MATCH(IF($N$1="*",$N18,$O18),N2O!$C$2:$N$2,0))*I18</f>
        <v>0</v>
      </c>
      <c r="AB18" s="4">
        <f>IF(C18,Biosolid!D$13,Biosolid!D$14)*0.0002875*(1-H18)*G18</f>
        <v>0</v>
      </c>
      <c r="AC18" s="4">
        <f>(S18/Biogas_Flare!$B$21)*Biogas_Flare!$B$20*(12/66)*(44/12)*$G18</f>
        <v>0</v>
      </c>
      <c r="AD18" s="4">
        <f>INDEX(Methane!$C$4:$N$13,MATCH(AD$2,Methane!$A$4:$A$13,0),MATCH(IF($N$1="*",$N18,$O18),Methane!$C$2:$N$2,0))*H18</f>
        <v>0.25739999999999996</v>
      </c>
      <c r="AE18" s="4">
        <f>INDEX(Methane!$C$4:$N$13,MATCH(AE$2,Methane!$A$4:$A$13,0),MATCH(IF($N$1="*",$N18,$O18),Methane!$C$2:$N$2,0))*I18</f>
        <v>0</v>
      </c>
      <c r="AF18" s="4">
        <f t="shared" si="0"/>
        <v>3.3E-4</v>
      </c>
      <c r="AG18" s="4">
        <f t="shared" si="1"/>
        <v>2.6400000000000002E-4</v>
      </c>
      <c r="AH18" s="4">
        <f t="shared" si="2"/>
        <v>0.25739999999999996</v>
      </c>
    </row>
    <row r="19" spans="1:34" x14ac:dyDescent="0.2">
      <c r="A19" s="1" t="s">
        <v>157</v>
      </c>
      <c r="B19" s="23" t="s">
        <v>215</v>
      </c>
      <c r="C19">
        <v>1</v>
      </c>
      <c r="D19">
        <v>0</v>
      </c>
      <c r="E19">
        <v>1</v>
      </c>
      <c r="F19">
        <v>1</v>
      </c>
      <c r="G19">
        <v>0.5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s="16" cm="1">
        <f t="array" ref="N19">_xlfn.IFS($K19=0,1,TT_Emissions!$L19=1,"4-2",TT_Emissions!$M19=1,"4-1",TRUE,"Avg")</f>
        <v>1</v>
      </c>
      <c r="O19" s="17">
        <v>1</v>
      </c>
      <c r="P19" s="4">
        <f>INDEX(Methane!$C$4:$N$13,MATCH(P$2,Methane!$A$4:$A$13,0),MATCH(IF($N$1="*",$N19,$O19),Methane!$C$2:$N$2,0))*D19</f>
        <v>0</v>
      </c>
      <c r="Q19" s="4">
        <f>INDEX(Methane!$C$4:$N$13,MATCH(Q$2,Methane!$A$4:$A$13,0),MATCH(IF($N$1="*",$N19,$O19),Methane!$C$2:$N$2,0))*E19</f>
        <v>2.5000000000000001E-3</v>
      </c>
      <c r="R19" s="4">
        <f>INDEX(Methane!$C$4:$N$13,MATCH(R$2,Methane!$A$4:$A$13,0),MATCH(IF($N$1="*",$N19,$O19),Methane!$C$2:$N$2,0))*F19</f>
        <v>0</v>
      </c>
      <c r="S19" s="4">
        <f>INDEX(Methane!$C$4:$N$13,MATCH(S$2,Methane!$A$4:$A$13,0),MATCH(IF($N$1="*",$N19,$O19),Methane!$C$2:$N$2,0))*G19</f>
        <v>1.2999999999999999E-3</v>
      </c>
      <c r="T19" s="4">
        <f>INDEX(Methane!$C$4:$N$13,MATCH(T$2,Methane!$A$4:$A$13,0),MATCH(IF($N$1="*",$N19,$O19),Methane!$C$2:$N$2,0))*H19</f>
        <v>0</v>
      </c>
      <c r="U19" s="4">
        <f>INDEX(Methane!$C$4:$N$13,MATCH(U$2,Methane!$A$4:$A$13,0),MATCH(IF($N$1="*",$N19,$O19),Methane!$C$2:$N$2,0))*I19</f>
        <v>1.4194507391999999E-4</v>
      </c>
      <c r="V19" s="4">
        <f>INDEX(N2O!$C$4:$N$13,MATCH(V$2,N2O!$A$4:$A$13,0),MATCH(IF($N$1="*",$N19,$O19),N2O!$C$2:$N$2,0))*D19</f>
        <v>0</v>
      </c>
      <c r="W19" s="4">
        <f>INDEX(N2O!$C$4:$N$13,MATCH(W$2,N2O!$A$4:$A$13,0),MATCH(IF($N$1="*",$N19,$O19),N2O!$C$2:$N$2,0))*E19</f>
        <v>0</v>
      </c>
      <c r="X19" s="4">
        <f>INDEX(N2O!$C$4:$N$13,MATCH(X$2,N2O!$A$4:$A$13,0),MATCH(IF($N$1="*",$N19,$O19),N2O!$C$2:$N$2,0))*F19</f>
        <v>2.4000000000000001E-4</v>
      </c>
      <c r="Y19" s="4">
        <f>INDEX(N2O!$C$4:$N$13,MATCH(Y$2,N2O!$A$4:$A$13,0),MATCH(IF($N$1="*",$N19,$O19),N2O!$C$2:$N$2,0))*G19</f>
        <v>0</v>
      </c>
      <c r="Z19" s="4">
        <f>INDEX(N2O!$C$4:$N$13,MATCH(Z$2,N2O!$A$4:$A$13,0),MATCH(IF($N$1="*",$N19,$O19),N2O!$C$2:$N$2,0))*H19</f>
        <v>0</v>
      </c>
      <c r="AA19" s="4">
        <f>INDEX(N2O!$C$4:$N$13,MATCH(AA$2,N2O!$A$4:$A$13,0),MATCH(IF($N$1="*",$N19,$O19),N2O!$C$2:$N$2,0))*I19</f>
        <v>0</v>
      </c>
      <c r="AB19" s="4">
        <f>IF(C19,Biosolid!D$13,Biosolid!D$14)*0.0002875*(1-H19)*G19</f>
        <v>3.7892499999999997E-5</v>
      </c>
      <c r="AC19" s="4">
        <f>(S19/Biogas_Flare!$B$21)*Biogas_Flare!$B$20*(12/66)*(44/12)*$G19</f>
        <v>1.0609195402298847E-3</v>
      </c>
      <c r="AD19" s="4">
        <f>INDEX(Methane!$C$4:$N$13,MATCH(AD$2,Methane!$A$4:$A$13,0),MATCH(IF($N$1="*",$N19,$O19),Methane!$C$2:$N$2,0))*H19</f>
        <v>0</v>
      </c>
      <c r="AE19" s="4">
        <f>INDEX(Methane!$C$4:$N$13,MATCH(AE$2,Methane!$A$4:$A$13,0),MATCH(IF($N$1="*",$N19,$O19),Methane!$C$2:$N$2,0))*I19</f>
        <v>0.23376579361199998</v>
      </c>
      <c r="AF19" s="4">
        <f t="shared" si="0"/>
        <v>3.94194507392E-3</v>
      </c>
      <c r="AG19" s="4">
        <f t="shared" si="1"/>
        <v>2.4000000000000001E-4</v>
      </c>
      <c r="AH19" s="4">
        <f t="shared" si="2"/>
        <v>0.23482671315222986</v>
      </c>
    </row>
    <row r="20" spans="1:34" x14ac:dyDescent="0.2">
      <c r="A20" s="20" t="s">
        <v>197</v>
      </c>
      <c r="B20" s="24" t="s">
        <v>216</v>
      </c>
      <c r="C20">
        <v>1</v>
      </c>
      <c r="D20">
        <v>0</v>
      </c>
      <c r="E20">
        <v>0</v>
      </c>
      <c r="F20">
        <v>1</v>
      </c>
      <c r="G20">
        <v>0.5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6" cm="1">
        <f t="array" ref="N20">_xlfn.IFS($K20=0,1,TT_Emissions!$L20=1,"4-2",TT_Emissions!$M20=1,"4-1",TRUE,"Avg")</f>
        <v>1</v>
      </c>
      <c r="O20" s="17">
        <v>1</v>
      </c>
      <c r="P20" s="4">
        <f>INDEX(Methane!$C$4:$N$13,MATCH(P$2,Methane!$A$4:$A$13,0),MATCH(IF($N$1="*",$N20,$O20),Methane!$C$2:$N$2,0))*D20</f>
        <v>0</v>
      </c>
      <c r="Q20" s="4">
        <f>INDEX(Methane!$C$4:$N$13,MATCH(Q$2,Methane!$A$4:$A$13,0),MATCH(IF($N$1="*",$N20,$O20),Methane!$C$2:$N$2,0))*E20</f>
        <v>0</v>
      </c>
      <c r="R20" s="4">
        <f>INDEX(Methane!$C$4:$N$13,MATCH(R$2,Methane!$A$4:$A$13,0),MATCH(IF($N$1="*",$N20,$O20),Methane!$C$2:$N$2,0))*F20</f>
        <v>0</v>
      </c>
      <c r="S20" s="4">
        <f>INDEX(Methane!$C$4:$N$13,MATCH(S$2,Methane!$A$4:$A$13,0),MATCH(IF($N$1="*",$N20,$O20),Methane!$C$2:$N$2,0))*G20</f>
        <v>1.2999999999999999E-3</v>
      </c>
      <c r="T20" s="4">
        <f>INDEX(Methane!$C$4:$N$13,MATCH(T$2,Methane!$A$4:$A$13,0),MATCH(IF($N$1="*",$N20,$O20),Methane!$C$2:$N$2,0))*H20</f>
        <v>0</v>
      </c>
      <c r="U20" s="4">
        <f>INDEX(Methane!$C$4:$N$13,MATCH(U$2,Methane!$A$4:$A$13,0),MATCH(IF($N$1="*",$N20,$O20),Methane!$C$2:$N$2,0))*I20</f>
        <v>0</v>
      </c>
      <c r="V20" s="4">
        <f>INDEX(N2O!$C$4:$N$13,MATCH(V$2,N2O!$A$4:$A$13,0),MATCH(IF($N$1="*",$N20,$O20),N2O!$C$2:$N$2,0))*D20</f>
        <v>0</v>
      </c>
      <c r="W20" s="4">
        <f>INDEX(N2O!$C$4:$N$13,MATCH(W$2,N2O!$A$4:$A$13,0),MATCH(IF($N$1="*",$N20,$O20),N2O!$C$2:$N$2,0))*E20</f>
        <v>0</v>
      </c>
      <c r="X20" s="4">
        <f>INDEX(N2O!$C$4:$N$13,MATCH(X$2,N2O!$A$4:$A$13,0),MATCH(IF($N$1="*",$N20,$O20),N2O!$C$2:$N$2,0))*F20</f>
        <v>2.4000000000000001E-4</v>
      </c>
      <c r="Y20" s="4">
        <f>INDEX(N2O!$C$4:$N$13,MATCH(Y$2,N2O!$A$4:$A$13,0),MATCH(IF($N$1="*",$N20,$O20),N2O!$C$2:$N$2,0))*G20</f>
        <v>0</v>
      </c>
      <c r="Z20" s="4">
        <f>INDEX(N2O!$C$4:$N$13,MATCH(Z$2,N2O!$A$4:$A$13,0),MATCH(IF($N$1="*",$N20,$O20),N2O!$C$2:$N$2,0))*H20</f>
        <v>0</v>
      </c>
      <c r="AA20" s="4">
        <f>INDEX(N2O!$C$4:$N$13,MATCH(AA$2,N2O!$A$4:$A$13,0),MATCH(IF($N$1="*",$N20,$O20),N2O!$C$2:$N$2,0))*I20</f>
        <v>0</v>
      </c>
      <c r="AB20" s="4">
        <f>IF(C20,Biosolid!D$13,Biosolid!D$14)*0.0002875*(1-H20)*G20</f>
        <v>3.7892499999999997E-5</v>
      </c>
      <c r="AC20" s="4">
        <f>(S20/Biogas_Flare!$B$21)*Biogas_Flare!$B$20*(12/66)*(44/12)*$G20</f>
        <v>1.0609195402298847E-3</v>
      </c>
      <c r="AD20" s="4">
        <f>INDEX(Methane!$C$4:$N$13,MATCH(AD$2,Methane!$A$4:$A$13,0),MATCH(IF($N$1="*",$N20,$O20),Methane!$C$2:$N$2,0))*H20</f>
        <v>0</v>
      </c>
      <c r="AE20" s="4">
        <f>INDEX(Methane!$C$4:$N$13,MATCH(AE$2,Methane!$A$4:$A$13,0),MATCH(IF($N$1="*",$N20,$O20),Methane!$C$2:$N$2,0))*I20</f>
        <v>0</v>
      </c>
      <c r="AF20" s="4">
        <f t="shared" si="0"/>
        <v>1.2999999999999999E-3</v>
      </c>
      <c r="AG20" s="4">
        <f t="shared" si="1"/>
        <v>2.4000000000000001E-4</v>
      </c>
      <c r="AH20" s="4">
        <f t="shared" si="2"/>
        <v>1.0609195402298847E-3</v>
      </c>
    </row>
    <row r="21" spans="1:34" x14ac:dyDescent="0.2">
      <c r="A21" s="20" t="s">
        <v>198</v>
      </c>
      <c r="B21" s="24" t="s">
        <v>216</v>
      </c>
      <c r="C21">
        <v>1</v>
      </c>
      <c r="D21">
        <v>0</v>
      </c>
      <c r="E21">
        <v>0</v>
      </c>
      <c r="F21">
        <v>1</v>
      </c>
      <c r="G21">
        <v>0.5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6" cm="1">
        <f t="array" ref="N21">_xlfn.IFS($K21=0,1,TT_Emissions!$L21=1,"4-2",TT_Emissions!$M21=1,"4-1",TRUE,"Avg")</f>
        <v>1</v>
      </c>
      <c r="O21" s="17">
        <v>1</v>
      </c>
      <c r="P21" s="4">
        <f>INDEX(Methane!$C$4:$N$13,MATCH(P$2,Methane!$A$4:$A$13,0),MATCH(IF($N$1="*",$N21,$O21),Methane!$C$2:$N$2,0))*D21</f>
        <v>0</v>
      </c>
      <c r="Q21" s="4">
        <f>INDEX(Methane!$C$4:$N$13,MATCH(Q$2,Methane!$A$4:$A$13,0),MATCH(IF($N$1="*",$N21,$O21),Methane!$C$2:$N$2,0))*E21</f>
        <v>0</v>
      </c>
      <c r="R21" s="4">
        <f>INDEX(Methane!$C$4:$N$13,MATCH(R$2,Methane!$A$4:$A$13,0),MATCH(IF($N$1="*",$N21,$O21),Methane!$C$2:$N$2,0))*F21</f>
        <v>0</v>
      </c>
      <c r="S21" s="4">
        <f>INDEX(Methane!$C$4:$N$13,MATCH(S$2,Methane!$A$4:$A$13,0),MATCH(IF($N$1="*",$N21,$O21),Methane!$C$2:$N$2,0))*G21</f>
        <v>1.2999999999999999E-3</v>
      </c>
      <c r="T21" s="4">
        <f>INDEX(Methane!$C$4:$N$13,MATCH(T$2,Methane!$A$4:$A$13,0),MATCH(IF($N$1="*",$N21,$O21),Methane!$C$2:$N$2,0))*H21</f>
        <v>0</v>
      </c>
      <c r="U21" s="4">
        <f>INDEX(Methane!$C$4:$N$13,MATCH(U$2,Methane!$A$4:$A$13,0),MATCH(IF($N$1="*",$N21,$O21),Methane!$C$2:$N$2,0))*I21</f>
        <v>0</v>
      </c>
      <c r="V21" s="4">
        <f>INDEX(N2O!$C$4:$N$13,MATCH(V$2,N2O!$A$4:$A$13,0),MATCH(IF($N$1="*",$N21,$O21),N2O!$C$2:$N$2,0))*D21</f>
        <v>0</v>
      </c>
      <c r="W21" s="4">
        <f>INDEX(N2O!$C$4:$N$13,MATCH(W$2,N2O!$A$4:$A$13,0),MATCH(IF($N$1="*",$N21,$O21),N2O!$C$2:$N$2,0))*E21</f>
        <v>0</v>
      </c>
      <c r="X21" s="4">
        <f>INDEX(N2O!$C$4:$N$13,MATCH(X$2,N2O!$A$4:$A$13,0),MATCH(IF($N$1="*",$N21,$O21),N2O!$C$2:$N$2,0))*F21</f>
        <v>2.4000000000000001E-4</v>
      </c>
      <c r="Y21" s="4">
        <f>INDEX(N2O!$C$4:$N$13,MATCH(Y$2,N2O!$A$4:$A$13,0),MATCH(IF($N$1="*",$N21,$O21),N2O!$C$2:$N$2,0))*G21</f>
        <v>0</v>
      </c>
      <c r="Z21" s="4">
        <f>INDEX(N2O!$C$4:$N$13,MATCH(Z$2,N2O!$A$4:$A$13,0),MATCH(IF($N$1="*",$N21,$O21),N2O!$C$2:$N$2,0))*H21</f>
        <v>0</v>
      </c>
      <c r="AA21" s="4">
        <f>INDEX(N2O!$C$4:$N$13,MATCH(AA$2,N2O!$A$4:$A$13,0),MATCH(IF($N$1="*",$N21,$O21),N2O!$C$2:$N$2,0))*I21</f>
        <v>0</v>
      </c>
      <c r="AB21" s="4">
        <f>IF(C21,Biosolid!D$13,Biosolid!D$14)*0.0002875*(1-H21)*G21</f>
        <v>3.7892499999999997E-5</v>
      </c>
      <c r="AC21" s="4">
        <f>(S21/Biogas_Flare!$B$21)*Biogas_Flare!$B$20*(12/66)*(44/12)*$G21</f>
        <v>1.0609195402298847E-3</v>
      </c>
      <c r="AD21" s="4">
        <f>INDEX(Methane!$C$4:$N$13,MATCH(AD$2,Methane!$A$4:$A$13,0),MATCH(IF($N$1="*",$N21,$O21),Methane!$C$2:$N$2,0))*H21</f>
        <v>0</v>
      </c>
      <c r="AE21" s="4">
        <f>INDEX(Methane!$C$4:$N$13,MATCH(AE$2,Methane!$A$4:$A$13,0),MATCH(IF($N$1="*",$N21,$O21),Methane!$C$2:$N$2,0))*I21</f>
        <v>0</v>
      </c>
      <c r="AF21" s="4">
        <f t="shared" si="0"/>
        <v>1.2999999999999999E-3</v>
      </c>
      <c r="AG21" s="4">
        <f t="shared" si="1"/>
        <v>2.4000000000000001E-4</v>
      </c>
      <c r="AH21" s="4">
        <f t="shared" si="2"/>
        <v>1.0609195402298847E-3</v>
      </c>
    </row>
    <row r="22" spans="1:34" x14ac:dyDescent="0.2">
      <c r="A22" s="20" t="s">
        <v>199</v>
      </c>
      <c r="B22" s="24" t="s">
        <v>216</v>
      </c>
      <c r="C22">
        <v>1</v>
      </c>
      <c r="D22">
        <v>0</v>
      </c>
      <c r="E22">
        <v>1</v>
      </c>
      <c r="F22">
        <v>1</v>
      </c>
      <c r="G22">
        <v>0.5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6" cm="1">
        <f t="array" ref="N22">_xlfn.IFS($K22=0,1,TT_Emissions!$L22=1,"4-2",TT_Emissions!$M22=1,"4-1",TRUE,"Avg")</f>
        <v>1</v>
      </c>
      <c r="O22" s="17">
        <v>1</v>
      </c>
      <c r="P22" s="4">
        <f>INDEX(Methane!$C$4:$N$13,MATCH(P$2,Methane!$A$4:$A$13,0),MATCH(IF($N$1="*",$N22,$O22),Methane!$C$2:$N$2,0))*D22</f>
        <v>0</v>
      </c>
      <c r="Q22" s="4">
        <f>INDEX(Methane!$C$4:$N$13,MATCH(Q$2,Methane!$A$4:$A$13,0),MATCH(IF($N$1="*",$N22,$O22),Methane!$C$2:$N$2,0))*E22</f>
        <v>2.5000000000000001E-3</v>
      </c>
      <c r="R22" s="4">
        <f>INDEX(Methane!$C$4:$N$13,MATCH(R$2,Methane!$A$4:$A$13,0),MATCH(IF($N$1="*",$N22,$O22),Methane!$C$2:$N$2,0))*F22</f>
        <v>0</v>
      </c>
      <c r="S22" s="4">
        <f>INDEX(Methane!$C$4:$N$13,MATCH(S$2,Methane!$A$4:$A$13,0),MATCH(IF($N$1="*",$N22,$O22),Methane!$C$2:$N$2,0))*G22</f>
        <v>1.2999999999999999E-3</v>
      </c>
      <c r="T22" s="4">
        <f>INDEX(Methane!$C$4:$N$13,MATCH(T$2,Methane!$A$4:$A$13,0),MATCH(IF($N$1="*",$N22,$O22),Methane!$C$2:$N$2,0))*H22</f>
        <v>0</v>
      </c>
      <c r="U22" s="4">
        <f>INDEX(Methane!$C$4:$N$13,MATCH(U$2,Methane!$A$4:$A$13,0),MATCH(IF($N$1="*",$N22,$O22),Methane!$C$2:$N$2,0))*I22</f>
        <v>0</v>
      </c>
      <c r="V22" s="4">
        <f>INDEX(N2O!$C$4:$N$13,MATCH(V$2,N2O!$A$4:$A$13,0),MATCH(IF($N$1="*",$N22,$O22),N2O!$C$2:$N$2,0))*D22</f>
        <v>0</v>
      </c>
      <c r="W22" s="4">
        <f>INDEX(N2O!$C$4:$N$13,MATCH(W$2,N2O!$A$4:$A$13,0),MATCH(IF($N$1="*",$N22,$O22),N2O!$C$2:$N$2,0))*E22</f>
        <v>0</v>
      </c>
      <c r="X22" s="4">
        <f>INDEX(N2O!$C$4:$N$13,MATCH(X$2,N2O!$A$4:$A$13,0),MATCH(IF($N$1="*",$N22,$O22),N2O!$C$2:$N$2,0))*F22</f>
        <v>2.4000000000000001E-4</v>
      </c>
      <c r="Y22" s="4">
        <f>INDEX(N2O!$C$4:$N$13,MATCH(Y$2,N2O!$A$4:$A$13,0),MATCH(IF($N$1="*",$N22,$O22),N2O!$C$2:$N$2,0))*G22</f>
        <v>0</v>
      </c>
      <c r="Z22" s="4">
        <f>INDEX(N2O!$C$4:$N$13,MATCH(Z$2,N2O!$A$4:$A$13,0),MATCH(IF($N$1="*",$N22,$O22),N2O!$C$2:$N$2,0))*H22</f>
        <v>0</v>
      </c>
      <c r="AA22" s="4">
        <f>INDEX(N2O!$C$4:$N$13,MATCH(AA$2,N2O!$A$4:$A$13,0),MATCH(IF($N$1="*",$N22,$O22),N2O!$C$2:$N$2,0))*I22</f>
        <v>0</v>
      </c>
      <c r="AB22" s="4">
        <f>IF(C22,Biosolid!D$13,Biosolid!D$14)*0.0002875*(1-H22)*G22</f>
        <v>3.7892499999999997E-5</v>
      </c>
      <c r="AC22" s="4">
        <f>(S22/Biogas_Flare!$B$21)*Biogas_Flare!$B$20*(12/66)*(44/12)*$G22</f>
        <v>1.0609195402298847E-3</v>
      </c>
      <c r="AD22" s="4">
        <f>INDEX(Methane!$C$4:$N$13,MATCH(AD$2,Methane!$A$4:$A$13,0),MATCH(IF($N$1="*",$N22,$O22),Methane!$C$2:$N$2,0))*H22</f>
        <v>0</v>
      </c>
      <c r="AE22" s="4">
        <f>INDEX(Methane!$C$4:$N$13,MATCH(AE$2,Methane!$A$4:$A$13,0),MATCH(IF($N$1="*",$N22,$O22),Methane!$C$2:$N$2,0))*I22</f>
        <v>0</v>
      </c>
      <c r="AF22" s="4">
        <f t="shared" si="0"/>
        <v>3.8E-3</v>
      </c>
      <c r="AG22" s="4">
        <f t="shared" si="1"/>
        <v>2.4000000000000001E-4</v>
      </c>
      <c r="AH22" s="4">
        <f t="shared" si="2"/>
        <v>1.0609195402298847E-3</v>
      </c>
    </row>
    <row r="23" spans="1:34" x14ac:dyDescent="0.2">
      <c r="A23" s="20" t="s">
        <v>200</v>
      </c>
      <c r="B23" s="24" t="s">
        <v>216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 s="16" cm="1">
        <f t="array" ref="N23">_xlfn.IFS($K23=0,1,TT_Emissions!$L23=1,"4-2",TT_Emissions!$M23=1,"4-1",TRUE,"Avg")</f>
        <v>1</v>
      </c>
      <c r="O23" s="17">
        <v>1</v>
      </c>
      <c r="P23" s="4">
        <f>INDEX(Methane!$C$4:$N$13,MATCH(P$2,Methane!$A$4:$A$13,0),MATCH(IF($N$1="*",$N23,$O23),Methane!$C$2:$N$2,0))*D23</f>
        <v>0</v>
      </c>
      <c r="Q23" s="4">
        <f>INDEX(Methane!$C$4:$N$13,MATCH(Q$2,Methane!$A$4:$A$13,0),MATCH(IF($N$1="*",$N23,$O23),Methane!$C$2:$N$2,0))*E23</f>
        <v>0</v>
      </c>
      <c r="R23" s="4">
        <f>INDEX(Methane!$C$4:$N$13,MATCH(R$2,Methane!$A$4:$A$13,0),MATCH(IF($N$1="*",$N23,$O23),Methane!$C$2:$N$2,0))*F23</f>
        <v>0</v>
      </c>
      <c r="S23" s="4">
        <f>INDEX(Methane!$C$4:$N$13,MATCH(S$2,Methane!$A$4:$A$13,0),MATCH(IF($N$1="*",$N23,$O23),Methane!$C$2:$N$2,0))*G23</f>
        <v>0</v>
      </c>
      <c r="T23" s="4">
        <f>INDEX(Methane!$C$4:$N$13,MATCH(T$2,Methane!$A$4:$A$13,0),MATCH(IF($N$1="*",$N23,$O23),Methane!$C$2:$N$2,0))*H23</f>
        <v>0</v>
      </c>
      <c r="U23" s="4">
        <f>INDEX(Methane!$C$4:$N$13,MATCH(U$2,Methane!$A$4:$A$13,0),MATCH(IF($N$1="*",$N23,$O23),Methane!$C$2:$N$2,0))*I23</f>
        <v>0</v>
      </c>
      <c r="V23" s="4">
        <f>INDEX(N2O!$C$4:$N$13,MATCH(V$2,N2O!$A$4:$A$13,0),MATCH(IF($N$1="*",$N23,$O23),N2O!$C$2:$N$2,0))*D23</f>
        <v>0</v>
      </c>
      <c r="W23" s="4">
        <f>INDEX(N2O!$C$4:$N$13,MATCH(W$2,N2O!$A$4:$A$13,0),MATCH(IF($N$1="*",$N23,$O23),N2O!$C$2:$N$2,0))*E23</f>
        <v>0</v>
      </c>
      <c r="X23" s="4">
        <f>INDEX(N2O!$C$4:$N$13,MATCH(X$2,N2O!$A$4:$A$13,0),MATCH(IF($N$1="*",$N23,$O23),N2O!$C$2:$N$2,0))*F23</f>
        <v>2.4000000000000001E-4</v>
      </c>
      <c r="Y23" s="4">
        <f>INDEX(N2O!$C$4:$N$13,MATCH(Y$2,N2O!$A$4:$A$13,0),MATCH(IF($N$1="*",$N23,$O23),N2O!$C$2:$N$2,0))*G23</f>
        <v>0</v>
      </c>
      <c r="Z23" s="4">
        <f>INDEX(N2O!$C$4:$N$13,MATCH(Z$2,N2O!$A$4:$A$13,0),MATCH(IF($N$1="*",$N23,$O23),N2O!$C$2:$N$2,0))*H23</f>
        <v>0</v>
      </c>
      <c r="AA23" s="4">
        <f>INDEX(N2O!$C$4:$N$13,MATCH(AA$2,N2O!$A$4:$A$13,0),MATCH(IF($N$1="*",$N23,$O23),N2O!$C$2:$N$2,0))*I23</f>
        <v>0</v>
      </c>
      <c r="AB23" s="4">
        <f>IF(C23,Biosolid!D$13,Biosolid!D$14)*0.0002875*(1-H23)*G23</f>
        <v>0</v>
      </c>
      <c r="AC23" s="4">
        <f>(S23/Biogas_Flare!$B$21)*Biogas_Flare!$B$20*(12/66)*(44/12)*$G23</f>
        <v>0</v>
      </c>
      <c r="AD23" s="4">
        <f>INDEX(Methane!$C$4:$N$13,MATCH(AD$2,Methane!$A$4:$A$13,0),MATCH(IF($N$1="*",$N23,$O23),Methane!$C$2:$N$2,0))*H23</f>
        <v>0.25739999999999996</v>
      </c>
      <c r="AE23" s="4">
        <f>INDEX(Methane!$C$4:$N$13,MATCH(AE$2,Methane!$A$4:$A$13,0),MATCH(IF($N$1="*",$N23,$O23),Methane!$C$2:$N$2,0))*I23</f>
        <v>0</v>
      </c>
      <c r="AF23" s="4">
        <f t="shared" si="0"/>
        <v>0</v>
      </c>
      <c r="AG23" s="4">
        <f t="shared" si="1"/>
        <v>2.4000000000000001E-4</v>
      </c>
      <c r="AH23" s="4">
        <f t="shared" si="2"/>
        <v>0.25739999999999996</v>
      </c>
    </row>
    <row r="24" spans="1:34" x14ac:dyDescent="0.2">
      <c r="A24" s="20" t="s">
        <v>201</v>
      </c>
      <c r="B24" s="24" t="s">
        <v>216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 s="16" cm="1">
        <f t="array" ref="N24">_xlfn.IFS($K24=0,1,TT_Emissions!$L24=1,"4-2",TT_Emissions!$M24=1,"4-1",TRUE,"Avg")</f>
        <v>1</v>
      </c>
      <c r="O24" s="17">
        <v>1</v>
      </c>
      <c r="P24" s="4">
        <f>INDEX(Methane!$C$4:$N$13,MATCH(P$2,Methane!$A$4:$A$13,0),MATCH(IF($N$1="*",$N24,$O24),Methane!$C$2:$N$2,0))*D24</f>
        <v>0</v>
      </c>
      <c r="Q24" s="4">
        <f>INDEX(Methane!$C$4:$N$13,MATCH(Q$2,Methane!$A$4:$A$13,0),MATCH(IF($N$1="*",$N24,$O24),Methane!$C$2:$N$2,0))*E24</f>
        <v>0</v>
      </c>
      <c r="R24" s="4">
        <f>INDEX(Methane!$C$4:$N$13,MATCH(R$2,Methane!$A$4:$A$13,0),MATCH(IF($N$1="*",$N24,$O24),Methane!$C$2:$N$2,0))*F24</f>
        <v>0</v>
      </c>
      <c r="S24" s="4">
        <f>INDEX(Methane!$C$4:$N$13,MATCH(S$2,Methane!$A$4:$A$13,0),MATCH(IF($N$1="*",$N24,$O24),Methane!$C$2:$N$2,0))*G24</f>
        <v>0</v>
      </c>
      <c r="T24" s="4">
        <f>INDEX(Methane!$C$4:$N$13,MATCH(T$2,Methane!$A$4:$A$13,0),MATCH(IF($N$1="*",$N24,$O24),Methane!$C$2:$N$2,0))*H24</f>
        <v>0</v>
      </c>
      <c r="U24" s="4">
        <f>INDEX(Methane!$C$4:$N$13,MATCH(U$2,Methane!$A$4:$A$13,0),MATCH(IF($N$1="*",$N24,$O24),Methane!$C$2:$N$2,0))*I24</f>
        <v>0</v>
      </c>
      <c r="V24" s="4">
        <f>INDEX(N2O!$C$4:$N$13,MATCH(V$2,N2O!$A$4:$A$13,0),MATCH(IF($N$1="*",$N24,$O24),N2O!$C$2:$N$2,0))*D24</f>
        <v>0</v>
      </c>
      <c r="W24" s="4">
        <f>INDEX(N2O!$C$4:$N$13,MATCH(W$2,N2O!$A$4:$A$13,0),MATCH(IF($N$1="*",$N24,$O24),N2O!$C$2:$N$2,0))*E24</f>
        <v>0</v>
      </c>
      <c r="X24" s="4">
        <f>INDEX(N2O!$C$4:$N$13,MATCH(X$2,N2O!$A$4:$A$13,0),MATCH(IF($N$1="*",$N24,$O24),N2O!$C$2:$N$2,0))*F24</f>
        <v>2.4000000000000001E-4</v>
      </c>
      <c r="Y24" s="4">
        <f>INDEX(N2O!$C$4:$N$13,MATCH(Y$2,N2O!$A$4:$A$13,0),MATCH(IF($N$1="*",$N24,$O24),N2O!$C$2:$N$2,0))*G24</f>
        <v>0</v>
      </c>
      <c r="Z24" s="4">
        <f>INDEX(N2O!$C$4:$N$13,MATCH(Z$2,N2O!$A$4:$A$13,0),MATCH(IF($N$1="*",$N24,$O24),N2O!$C$2:$N$2,0))*H24</f>
        <v>0</v>
      </c>
      <c r="AA24" s="4">
        <f>INDEX(N2O!$C$4:$N$13,MATCH(AA$2,N2O!$A$4:$A$13,0),MATCH(IF($N$1="*",$N24,$O24),N2O!$C$2:$N$2,0))*I24</f>
        <v>0</v>
      </c>
      <c r="AB24" s="4">
        <f>IF(C24,Biosolid!D$13,Biosolid!D$14)*0.0002875*(1-H24)*G24</f>
        <v>0</v>
      </c>
      <c r="AC24" s="4">
        <f>(S24/Biogas_Flare!$B$21)*Biogas_Flare!$B$20*(12/66)*(44/12)*$G24</f>
        <v>0</v>
      </c>
      <c r="AD24" s="4">
        <f>INDEX(Methane!$C$4:$N$13,MATCH(AD$2,Methane!$A$4:$A$13,0),MATCH(IF($N$1="*",$N24,$O24),Methane!$C$2:$N$2,0))*H24</f>
        <v>0.25739999999999996</v>
      </c>
      <c r="AE24" s="4">
        <f>INDEX(Methane!$C$4:$N$13,MATCH(AE$2,Methane!$A$4:$A$13,0),MATCH(IF($N$1="*",$N24,$O24),Methane!$C$2:$N$2,0))*I24</f>
        <v>0</v>
      </c>
      <c r="AF24" s="4">
        <f t="shared" si="0"/>
        <v>0</v>
      </c>
      <c r="AG24" s="4">
        <f t="shared" si="1"/>
        <v>2.4000000000000001E-4</v>
      </c>
      <c r="AH24" s="4">
        <f t="shared" si="2"/>
        <v>0.25739999999999996</v>
      </c>
    </row>
    <row r="25" spans="1:34" x14ac:dyDescent="0.2">
      <c r="A25" s="29" t="s">
        <v>153</v>
      </c>
      <c r="B25" s="30" t="s">
        <v>164</v>
      </c>
      <c r="C25">
        <v>1</v>
      </c>
      <c r="D25">
        <v>0</v>
      </c>
      <c r="E25">
        <v>0</v>
      </c>
      <c r="F25">
        <v>1</v>
      </c>
      <c r="G25">
        <v>0.5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s="16" cm="1">
        <f t="array" ref="N25">_xlfn.IFS($K25=0,1,TT_Emissions!$L25=1,"4-2",TT_Emissions!$M25=1,"4-1",TRUE,"Avg")</f>
        <v>1</v>
      </c>
      <c r="O25" s="17">
        <v>1</v>
      </c>
      <c r="P25" s="4">
        <f>INDEX(Methane!$C$4:$N$13,MATCH(P$2,Methane!$A$4:$A$13,0),MATCH(IF($N$1="*",$N25,$O25),Methane!$C$2:$N$2,0))*D25</f>
        <v>0</v>
      </c>
      <c r="Q25" s="4">
        <f>INDEX(Methane!$C$4:$N$13,MATCH(Q$2,Methane!$A$4:$A$13,0),MATCH(IF($N$1="*",$N25,$O25),Methane!$C$2:$N$2,0))*E25</f>
        <v>0</v>
      </c>
      <c r="R25" s="4">
        <f>INDEX(Methane!$C$4:$N$13,MATCH(R$2,Methane!$A$4:$A$13,0),MATCH(IF($N$1="*",$N25,$O25),Methane!$C$2:$N$2,0))*F25</f>
        <v>0</v>
      </c>
      <c r="S25" s="4">
        <f>INDEX(Methane!$C$4:$N$13,MATCH(S$2,Methane!$A$4:$A$13,0),MATCH(IF($N$1="*",$N25,$O25),Methane!$C$2:$N$2,0))*G25</f>
        <v>1.2999999999999999E-3</v>
      </c>
      <c r="T25" s="4">
        <f>INDEX(Methane!$C$4:$N$13,MATCH(T$2,Methane!$A$4:$A$13,0),MATCH(IF($N$1="*",$N25,$O25),Methane!$C$2:$N$2,0))*H25</f>
        <v>0</v>
      </c>
      <c r="U25" s="4">
        <f>INDEX(Methane!$C$4:$N$13,MATCH(U$2,Methane!$A$4:$A$13,0),MATCH(IF($N$1="*",$N25,$O25),Methane!$C$2:$N$2,0))*I25</f>
        <v>1.4194507391999999E-4</v>
      </c>
      <c r="V25" s="4">
        <f>INDEX(N2O!$C$4:$N$13,MATCH(V$2,N2O!$A$4:$A$13,0),MATCH(IF($N$1="*",$N25,$O25),N2O!$C$2:$N$2,0))*D25</f>
        <v>0</v>
      </c>
      <c r="W25" s="4">
        <f>INDEX(N2O!$C$4:$N$13,MATCH(W$2,N2O!$A$4:$A$13,0),MATCH(IF($N$1="*",$N25,$O25),N2O!$C$2:$N$2,0))*E25</f>
        <v>0</v>
      </c>
      <c r="X25" s="4">
        <f>INDEX(N2O!$C$4:$N$13,MATCH(X$2,N2O!$A$4:$A$13,0),MATCH(IF($N$1="*",$N25,$O25),N2O!$C$2:$N$2,0))*F25</f>
        <v>2.4000000000000001E-4</v>
      </c>
      <c r="Y25" s="4">
        <f>INDEX(N2O!$C$4:$N$13,MATCH(Y$2,N2O!$A$4:$A$13,0),MATCH(IF($N$1="*",$N25,$O25),N2O!$C$2:$N$2,0))*G25</f>
        <v>0</v>
      </c>
      <c r="Z25" s="4">
        <f>INDEX(N2O!$C$4:$N$13,MATCH(Z$2,N2O!$A$4:$A$13,0),MATCH(IF($N$1="*",$N25,$O25),N2O!$C$2:$N$2,0))*H25</f>
        <v>0</v>
      </c>
      <c r="AA25" s="4">
        <f>INDEX(N2O!$C$4:$N$13,MATCH(AA$2,N2O!$A$4:$A$13,0),MATCH(IF($N$1="*",$N25,$O25),N2O!$C$2:$N$2,0))*I25</f>
        <v>0</v>
      </c>
      <c r="AB25" s="4">
        <f>IF(C25,Biosolid!D$13,Biosolid!D$14)*0.0002875*(1-H25)*G25</f>
        <v>3.7892499999999997E-5</v>
      </c>
      <c r="AC25" s="4">
        <f>(S25/Biogas_Flare!$B$21)*Biogas_Flare!$B$20*(12/66)*(44/12)*$G25</f>
        <v>1.0609195402298847E-3</v>
      </c>
      <c r="AD25" s="4">
        <f>INDEX(Methane!$C$4:$N$13,MATCH(AD$2,Methane!$A$4:$A$13,0),MATCH(IF($N$1="*",$N25,$O25),Methane!$C$2:$N$2,0))*H25</f>
        <v>0</v>
      </c>
      <c r="AE25" s="4">
        <f>INDEX(Methane!$C$4:$N$13,MATCH(AE$2,Methane!$A$4:$A$13,0),MATCH(IF($N$1="*",$N25,$O25),Methane!$C$2:$N$2,0))*I25</f>
        <v>0.23376579361199998</v>
      </c>
      <c r="AF25" s="4">
        <f t="shared" si="0"/>
        <v>1.4419450739199999E-3</v>
      </c>
      <c r="AG25" s="4">
        <f t="shared" si="1"/>
        <v>2.4000000000000001E-4</v>
      </c>
      <c r="AH25" s="4">
        <f t="shared" si="2"/>
        <v>0.23482671315222986</v>
      </c>
    </row>
    <row r="26" spans="1:34" x14ac:dyDescent="0.2">
      <c r="A26" s="29" t="s">
        <v>154</v>
      </c>
      <c r="B26" s="30" t="s">
        <v>164</v>
      </c>
      <c r="C26">
        <v>1</v>
      </c>
      <c r="D26">
        <v>0</v>
      </c>
      <c r="E26">
        <v>0</v>
      </c>
      <c r="F26">
        <v>1</v>
      </c>
      <c r="G26">
        <v>0.5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s="16" cm="1">
        <f t="array" ref="N26">_xlfn.IFS($K26=0,1,TT_Emissions!$L26=1,"4-2",TT_Emissions!$M26=1,"4-1",TRUE,"Avg")</f>
        <v>1</v>
      </c>
      <c r="O26" s="17">
        <v>1</v>
      </c>
      <c r="P26" s="4">
        <f>INDEX(Methane!$C$4:$N$13,MATCH(P$2,Methane!$A$4:$A$13,0),MATCH(IF($N$1="*",$N26,$O26),Methane!$C$2:$N$2,0))*D26</f>
        <v>0</v>
      </c>
      <c r="Q26" s="4">
        <f>INDEX(Methane!$C$4:$N$13,MATCH(Q$2,Methane!$A$4:$A$13,0),MATCH(IF($N$1="*",$N26,$O26),Methane!$C$2:$N$2,0))*E26</f>
        <v>0</v>
      </c>
      <c r="R26" s="4">
        <f>INDEX(Methane!$C$4:$N$13,MATCH(R$2,Methane!$A$4:$A$13,0),MATCH(IF($N$1="*",$N26,$O26),Methane!$C$2:$N$2,0))*F26</f>
        <v>0</v>
      </c>
      <c r="S26" s="4">
        <f>INDEX(Methane!$C$4:$N$13,MATCH(S$2,Methane!$A$4:$A$13,0),MATCH(IF($N$1="*",$N26,$O26),Methane!$C$2:$N$2,0))*G26</f>
        <v>1.2999999999999999E-3</v>
      </c>
      <c r="T26" s="4">
        <f>INDEX(Methane!$C$4:$N$13,MATCH(T$2,Methane!$A$4:$A$13,0),MATCH(IF($N$1="*",$N26,$O26),Methane!$C$2:$N$2,0))*H26</f>
        <v>0</v>
      </c>
      <c r="U26" s="4">
        <f>INDEX(Methane!$C$4:$N$13,MATCH(U$2,Methane!$A$4:$A$13,0),MATCH(IF($N$1="*",$N26,$O26),Methane!$C$2:$N$2,0))*I26</f>
        <v>1.4194507391999999E-4</v>
      </c>
      <c r="V26" s="4">
        <f>INDEX(N2O!$C$4:$N$13,MATCH(V$2,N2O!$A$4:$A$13,0),MATCH(IF($N$1="*",$N26,$O26),N2O!$C$2:$N$2,0))*D26</f>
        <v>0</v>
      </c>
      <c r="W26" s="4">
        <f>INDEX(N2O!$C$4:$N$13,MATCH(W$2,N2O!$A$4:$A$13,0),MATCH(IF($N$1="*",$N26,$O26),N2O!$C$2:$N$2,0))*E26</f>
        <v>0</v>
      </c>
      <c r="X26" s="4">
        <f>INDEX(N2O!$C$4:$N$13,MATCH(X$2,N2O!$A$4:$A$13,0),MATCH(IF($N$1="*",$N26,$O26),N2O!$C$2:$N$2,0))*F26</f>
        <v>2.4000000000000001E-4</v>
      </c>
      <c r="Y26" s="4">
        <f>INDEX(N2O!$C$4:$N$13,MATCH(Y$2,N2O!$A$4:$A$13,0),MATCH(IF($N$1="*",$N26,$O26),N2O!$C$2:$N$2,0))*G26</f>
        <v>0</v>
      </c>
      <c r="Z26" s="4">
        <f>INDEX(N2O!$C$4:$N$13,MATCH(Z$2,N2O!$A$4:$A$13,0),MATCH(IF($N$1="*",$N26,$O26),N2O!$C$2:$N$2,0))*H26</f>
        <v>0</v>
      </c>
      <c r="AA26" s="4">
        <f>INDEX(N2O!$C$4:$N$13,MATCH(AA$2,N2O!$A$4:$A$13,0),MATCH(IF($N$1="*",$N26,$O26),N2O!$C$2:$N$2,0))*I26</f>
        <v>0</v>
      </c>
      <c r="AB26" s="4">
        <f>IF(C26,Biosolid!D$13,Biosolid!D$14)*0.0002875*(1-H26)*G26</f>
        <v>3.7892499999999997E-5</v>
      </c>
      <c r="AC26" s="4">
        <f>(S26/Biogas_Flare!$B$21)*Biogas_Flare!$B$20*(12/66)*(44/12)*$G26</f>
        <v>1.0609195402298847E-3</v>
      </c>
      <c r="AD26" s="4">
        <f>INDEX(Methane!$C$4:$N$13,MATCH(AD$2,Methane!$A$4:$A$13,0),MATCH(IF($N$1="*",$N26,$O26),Methane!$C$2:$N$2,0))*H26</f>
        <v>0</v>
      </c>
      <c r="AE26" s="4">
        <f>INDEX(Methane!$C$4:$N$13,MATCH(AE$2,Methane!$A$4:$A$13,0),MATCH(IF($N$1="*",$N26,$O26),Methane!$C$2:$N$2,0))*I26</f>
        <v>0.23376579361199998</v>
      </c>
      <c r="AF26" s="4">
        <f t="shared" si="0"/>
        <v>1.4419450739199999E-3</v>
      </c>
      <c r="AG26" s="4">
        <f t="shared" si="1"/>
        <v>2.4000000000000001E-4</v>
      </c>
      <c r="AH26" s="4">
        <f t="shared" si="2"/>
        <v>0.23482671315222986</v>
      </c>
    </row>
    <row r="27" spans="1:34" x14ac:dyDescent="0.2">
      <c r="A27" s="29" t="s">
        <v>155</v>
      </c>
      <c r="B27" s="30" t="s">
        <v>164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 s="16" cm="1">
        <f t="array" ref="N27">_xlfn.IFS($K27=0,1,TT_Emissions!$L27=1,"4-2",TT_Emissions!$M27=1,"4-1",TRUE,"Avg")</f>
        <v>1</v>
      </c>
      <c r="O27" s="17">
        <v>1</v>
      </c>
      <c r="P27" s="4">
        <f>INDEX(Methane!$C$4:$N$13,MATCH(P$2,Methane!$A$4:$A$13,0),MATCH(IF($N$1="*",$N27,$O27),Methane!$C$2:$N$2,0))*D27</f>
        <v>0</v>
      </c>
      <c r="Q27" s="4">
        <f>INDEX(Methane!$C$4:$N$13,MATCH(Q$2,Methane!$A$4:$A$13,0),MATCH(IF($N$1="*",$N27,$O27),Methane!$C$2:$N$2,0))*E27</f>
        <v>0</v>
      </c>
      <c r="R27" s="4">
        <f>INDEX(Methane!$C$4:$N$13,MATCH(R$2,Methane!$A$4:$A$13,0),MATCH(IF($N$1="*",$N27,$O27),Methane!$C$2:$N$2,0))*F27</f>
        <v>0</v>
      </c>
      <c r="S27" s="4">
        <f>INDEX(Methane!$C$4:$N$13,MATCH(S$2,Methane!$A$4:$A$13,0),MATCH(IF($N$1="*",$N27,$O27),Methane!$C$2:$N$2,0))*G27</f>
        <v>0</v>
      </c>
      <c r="T27" s="4">
        <f>INDEX(Methane!$C$4:$N$13,MATCH(T$2,Methane!$A$4:$A$13,0),MATCH(IF($N$1="*",$N27,$O27),Methane!$C$2:$N$2,0))*H27</f>
        <v>0</v>
      </c>
      <c r="U27" s="4">
        <f>INDEX(Methane!$C$4:$N$13,MATCH(U$2,Methane!$A$4:$A$13,0),MATCH(IF($N$1="*",$N27,$O27),Methane!$C$2:$N$2,0))*I27</f>
        <v>1.4194507391999999E-4</v>
      </c>
      <c r="V27" s="4">
        <f>INDEX(N2O!$C$4:$N$13,MATCH(V$2,N2O!$A$4:$A$13,0),MATCH(IF($N$1="*",$N27,$O27),N2O!$C$2:$N$2,0))*D27</f>
        <v>0</v>
      </c>
      <c r="W27" s="4">
        <f>INDEX(N2O!$C$4:$N$13,MATCH(W$2,N2O!$A$4:$A$13,0),MATCH(IF($N$1="*",$N27,$O27),N2O!$C$2:$N$2,0))*E27</f>
        <v>0</v>
      </c>
      <c r="X27" s="4">
        <f>INDEX(N2O!$C$4:$N$13,MATCH(X$2,N2O!$A$4:$A$13,0),MATCH(IF($N$1="*",$N27,$O27),N2O!$C$2:$N$2,0))*F27</f>
        <v>2.4000000000000001E-4</v>
      </c>
      <c r="Y27" s="4">
        <f>INDEX(N2O!$C$4:$N$13,MATCH(Y$2,N2O!$A$4:$A$13,0),MATCH(IF($N$1="*",$N27,$O27),N2O!$C$2:$N$2,0))*G27</f>
        <v>0</v>
      </c>
      <c r="Z27" s="4">
        <f>INDEX(N2O!$C$4:$N$13,MATCH(Z$2,N2O!$A$4:$A$13,0),MATCH(IF($N$1="*",$N27,$O27),N2O!$C$2:$N$2,0))*H27</f>
        <v>0</v>
      </c>
      <c r="AA27" s="4">
        <f>INDEX(N2O!$C$4:$N$13,MATCH(AA$2,N2O!$A$4:$A$13,0),MATCH(IF($N$1="*",$N27,$O27),N2O!$C$2:$N$2,0))*I27</f>
        <v>0</v>
      </c>
      <c r="AB27" s="4">
        <f>IF(C27,Biosolid!D$13,Biosolid!D$14)*0.0002875*(1-H27)*G27</f>
        <v>0</v>
      </c>
      <c r="AC27" s="4">
        <f>(S27/Biogas_Flare!$B$21)*Biogas_Flare!$B$20*(12/66)*(44/12)*$G27</f>
        <v>0</v>
      </c>
      <c r="AD27" s="4">
        <f>INDEX(Methane!$C$4:$N$13,MATCH(AD$2,Methane!$A$4:$A$13,0),MATCH(IF($N$1="*",$N27,$O27),Methane!$C$2:$N$2,0))*H27</f>
        <v>0.25739999999999996</v>
      </c>
      <c r="AE27" s="4">
        <f>INDEX(Methane!$C$4:$N$13,MATCH(AE$2,Methane!$A$4:$A$13,0),MATCH(IF($N$1="*",$N27,$O27),Methane!$C$2:$N$2,0))*I27</f>
        <v>0.23376579361199998</v>
      </c>
      <c r="AF27" s="4">
        <f t="shared" si="0"/>
        <v>1.4194507391999999E-4</v>
      </c>
      <c r="AG27" s="4">
        <f t="shared" si="1"/>
        <v>2.4000000000000001E-4</v>
      </c>
      <c r="AH27" s="4">
        <f t="shared" si="2"/>
        <v>0.49116579361199997</v>
      </c>
    </row>
    <row r="28" spans="1:34" x14ac:dyDescent="0.2">
      <c r="A28" s="29" t="s">
        <v>115</v>
      </c>
      <c r="B28" s="30" t="s">
        <v>211</v>
      </c>
      <c r="C28">
        <v>1</v>
      </c>
      <c r="D28">
        <v>0</v>
      </c>
      <c r="E28">
        <v>0</v>
      </c>
      <c r="F28">
        <v>1</v>
      </c>
      <c r="G28">
        <v>0.5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6" cm="1">
        <f t="array" ref="N28">_xlfn.IFS($K28=0,1,TT_Emissions!$L28=1,"4-2",TT_Emissions!$M28=1,"4-1",TRUE,"Avg")</f>
        <v>1</v>
      </c>
      <c r="O28" s="17">
        <v>1</v>
      </c>
      <c r="P28" s="4">
        <f>INDEX(Methane!$C$4:$N$13,MATCH(P$2,Methane!$A$4:$A$13,0),MATCH(IF($N$1="*",$N28,$O28),Methane!$C$2:$N$2,0))*D28</f>
        <v>0</v>
      </c>
      <c r="Q28" s="4">
        <f>INDEX(Methane!$C$4:$N$13,MATCH(Q$2,Methane!$A$4:$A$13,0),MATCH(IF($N$1="*",$N28,$O28),Methane!$C$2:$N$2,0))*E28</f>
        <v>0</v>
      </c>
      <c r="R28" s="4">
        <f>INDEX(Methane!$C$4:$N$13,MATCH(R$2,Methane!$A$4:$A$13,0),MATCH(IF($N$1="*",$N28,$O28),Methane!$C$2:$N$2,0))*F28</f>
        <v>0</v>
      </c>
      <c r="S28" s="4">
        <f>INDEX(Methane!$C$4:$N$13,MATCH(S$2,Methane!$A$4:$A$13,0),MATCH(IF($N$1="*",$N28,$O28),Methane!$C$2:$N$2,0))*G28</f>
        <v>1.2999999999999999E-3</v>
      </c>
      <c r="T28" s="4">
        <f>INDEX(Methane!$C$4:$N$13,MATCH(T$2,Methane!$A$4:$A$13,0),MATCH(IF($N$1="*",$N28,$O28),Methane!$C$2:$N$2,0))*H28</f>
        <v>0</v>
      </c>
      <c r="U28" s="4">
        <f>INDEX(Methane!$C$4:$N$13,MATCH(U$2,Methane!$A$4:$A$13,0),MATCH(IF($N$1="*",$N28,$O28),Methane!$C$2:$N$2,0))*I28</f>
        <v>0</v>
      </c>
      <c r="V28" s="4">
        <f>INDEX(N2O!$C$4:$N$13,MATCH(V$2,N2O!$A$4:$A$13,0),MATCH(IF($N$1="*",$N28,$O28),N2O!$C$2:$N$2,0))*D28</f>
        <v>0</v>
      </c>
      <c r="W28" s="4">
        <f>INDEX(N2O!$C$4:$N$13,MATCH(W$2,N2O!$A$4:$A$13,0),MATCH(IF($N$1="*",$N28,$O28),N2O!$C$2:$N$2,0))*E28</f>
        <v>0</v>
      </c>
      <c r="X28" s="4">
        <f>INDEX(N2O!$C$4:$N$13,MATCH(X$2,N2O!$A$4:$A$13,0),MATCH(IF($N$1="*",$N28,$O28),N2O!$C$2:$N$2,0))*F28</f>
        <v>2.4000000000000001E-4</v>
      </c>
      <c r="Y28" s="4">
        <f>INDEX(N2O!$C$4:$N$13,MATCH(Y$2,N2O!$A$4:$A$13,0),MATCH(IF($N$1="*",$N28,$O28),N2O!$C$2:$N$2,0))*G28</f>
        <v>0</v>
      </c>
      <c r="Z28" s="4">
        <f>INDEX(N2O!$C$4:$N$13,MATCH(Z$2,N2O!$A$4:$A$13,0),MATCH(IF($N$1="*",$N28,$O28),N2O!$C$2:$N$2,0))*H28</f>
        <v>0</v>
      </c>
      <c r="AA28" s="4">
        <f>INDEX(N2O!$C$4:$N$13,MATCH(AA$2,N2O!$A$4:$A$13,0),MATCH(IF($N$1="*",$N28,$O28),N2O!$C$2:$N$2,0))*I28</f>
        <v>0</v>
      </c>
      <c r="AB28" s="4">
        <f>IF(C28,Biosolid!D$13,Biosolid!D$14)*0.0002875*(1-H28)*G28</f>
        <v>3.7892499999999997E-5</v>
      </c>
      <c r="AC28" s="4">
        <f>(S28/Biogas_Flare!$B$21)*Biogas_Flare!$B$20*(12/66)*(44/12)*$G28</f>
        <v>1.0609195402298847E-3</v>
      </c>
      <c r="AD28" s="4">
        <f>INDEX(Methane!$C$4:$N$13,MATCH(AD$2,Methane!$A$4:$A$13,0),MATCH(IF($N$1="*",$N28,$O28),Methane!$C$2:$N$2,0))*H28</f>
        <v>0</v>
      </c>
      <c r="AE28" s="4">
        <f>INDEX(Methane!$C$4:$N$13,MATCH(AE$2,Methane!$A$4:$A$13,0),MATCH(IF($N$1="*",$N28,$O28),Methane!$C$2:$N$2,0))*I28</f>
        <v>0</v>
      </c>
      <c r="AF28" s="4">
        <f t="shared" si="0"/>
        <v>1.2999999999999999E-3</v>
      </c>
      <c r="AG28" s="4">
        <f t="shared" si="1"/>
        <v>2.4000000000000001E-4</v>
      </c>
      <c r="AH28" s="4">
        <f t="shared" si="2"/>
        <v>1.0609195402298847E-3</v>
      </c>
    </row>
    <row r="29" spans="1:34" x14ac:dyDescent="0.2">
      <c r="A29" s="29" t="s">
        <v>116</v>
      </c>
      <c r="B29" s="30"/>
      <c r="C29">
        <v>1</v>
      </c>
      <c r="D29">
        <v>1</v>
      </c>
      <c r="E29">
        <v>1</v>
      </c>
      <c r="F29">
        <v>1</v>
      </c>
      <c r="G29">
        <v>0.5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 s="16" cm="1">
        <f t="array" ref="N29">_xlfn.IFS($K29=0,1,TT_Emissions!$L29=1,"4-2",TT_Emissions!$M29=1,"4-1",TRUE,"Avg")</f>
        <v>1</v>
      </c>
      <c r="O29" s="17" t="s">
        <v>43</v>
      </c>
      <c r="P29" s="4">
        <f>INDEX(Methane!$C$4:$N$13,MATCH(P$2,Methane!$A$4:$A$13,0),MATCH(IF($N$1="*",$N29,$O29),Methane!$C$2:$N$2,0))*D29</f>
        <v>3.3E-4</v>
      </c>
      <c r="Q29" s="4">
        <f>INDEX(Methane!$C$4:$N$13,MATCH(Q$2,Methane!$A$4:$A$13,0),MATCH(IF($N$1="*",$N29,$O29),Methane!$C$2:$N$2,0))*E29</f>
        <v>2.5000000000000001E-3</v>
      </c>
      <c r="R29" s="4">
        <f>INDEX(Methane!$C$4:$N$13,MATCH(R$2,Methane!$A$4:$A$13,0),MATCH(IF($N$1="*",$N29,$O29),Methane!$C$2:$N$2,0))*F29</f>
        <v>0</v>
      </c>
      <c r="S29" s="4">
        <f>INDEX(Methane!$C$4:$N$13,MATCH(S$2,Methane!$A$4:$A$13,0),MATCH(IF($N$1="*",$N29,$O29),Methane!$C$2:$N$2,0))*G29</f>
        <v>1.2999999999999999E-3</v>
      </c>
      <c r="T29" s="4">
        <f>INDEX(Methane!$C$4:$N$13,MATCH(T$2,Methane!$A$4:$A$13,0),MATCH(IF($N$1="*",$N29,$O29),Methane!$C$2:$N$2,0))*H29</f>
        <v>0</v>
      </c>
      <c r="U29" s="4">
        <f>INDEX(Methane!$C$4:$N$13,MATCH(U$2,Methane!$A$4:$A$13,0),MATCH(IF($N$1="*",$N29,$O29),Methane!$C$2:$N$2,0))*I29</f>
        <v>1.4194507391999999E-4</v>
      </c>
      <c r="V29" s="4">
        <f>INDEX(N2O!$C$4:$N$13,MATCH(V$2,N2O!$A$4:$A$13,0),MATCH(IF($N$1="*",$N29,$O29),N2O!$C$2:$N$2,0))*D29</f>
        <v>2.4000000000000001E-5</v>
      </c>
      <c r="W29" s="4">
        <f>INDEX(N2O!$C$4:$N$13,MATCH(W$2,N2O!$A$4:$A$13,0),MATCH(IF($N$1="*",$N29,$O29),N2O!$C$2:$N$2,0))*E29</f>
        <v>0</v>
      </c>
      <c r="X29" s="4">
        <f>INDEX(N2O!$C$4:$N$13,MATCH(X$2,N2O!$A$4:$A$13,0),MATCH(IF($N$1="*",$N29,$O29),N2O!$C$2:$N$2,0))*F29</f>
        <v>2.4000000000000001E-4</v>
      </c>
      <c r="Y29" s="4">
        <f>INDEX(N2O!$C$4:$N$13,MATCH(Y$2,N2O!$A$4:$A$13,0),MATCH(IF($N$1="*",$N29,$O29),N2O!$C$2:$N$2,0))*G29</f>
        <v>0</v>
      </c>
      <c r="Z29" s="4">
        <f>INDEX(N2O!$C$4:$N$13,MATCH(Z$2,N2O!$A$4:$A$13,0),MATCH(IF($N$1="*",$N29,$O29),N2O!$C$2:$N$2,0))*H29</f>
        <v>0</v>
      </c>
      <c r="AA29" s="4">
        <f>INDEX(N2O!$C$4:$N$13,MATCH(AA$2,N2O!$A$4:$A$13,0),MATCH(IF($N$1="*",$N29,$O29),N2O!$C$2:$N$2,0))*I29</f>
        <v>0</v>
      </c>
      <c r="AB29" s="4">
        <f>IF(C29,Biosolid!D$13,Biosolid!D$14)*0.0002875*(1-H29)*G29</f>
        <v>3.7892499999999997E-5</v>
      </c>
      <c r="AC29" s="4">
        <f>(S29/Biogas_Flare!$B$21)*Biogas_Flare!$B$20*(12/66)*(44/12)*$G29</f>
        <v>1.0609195402298847E-3</v>
      </c>
      <c r="AD29" s="4">
        <f>INDEX(Methane!$C$4:$N$13,MATCH(AD$2,Methane!$A$4:$A$13,0),MATCH(IF($N$1="*",$N29,$O29),Methane!$C$2:$N$2,0))*H29</f>
        <v>0</v>
      </c>
      <c r="AE29" s="4">
        <f>INDEX(Methane!$C$4:$N$13,MATCH(AE$2,Methane!$A$4:$A$13,0),MATCH(IF($N$1="*",$N29,$O29),Methane!$C$2:$N$2,0))*I29</f>
        <v>0.23376579361199998</v>
      </c>
      <c r="AF29" s="4">
        <f t="shared" si="0"/>
        <v>4.2719450739199995E-3</v>
      </c>
      <c r="AG29" s="4">
        <f t="shared" si="1"/>
        <v>2.6400000000000002E-4</v>
      </c>
      <c r="AH29" s="4">
        <f t="shared" si="2"/>
        <v>0.23482671315222986</v>
      </c>
    </row>
    <row r="30" spans="1:34" x14ac:dyDescent="0.2">
      <c r="A30" s="1" t="s">
        <v>158</v>
      </c>
      <c r="B30" s="23" t="s">
        <v>213</v>
      </c>
      <c r="C30">
        <v>1</v>
      </c>
      <c r="D30">
        <v>1</v>
      </c>
      <c r="E30">
        <v>0</v>
      </c>
      <c r="F30">
        <v>1</v>
      </c>
      <c r="G30">
        <v>0.5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6" cm="1">
        <f t="array" ref="N30">_xlfn.IFS($K30=0,1,TT_Emissions!$L30=1,"4-2",TT_Emissions!$M30=1,"4-1",TRUE,"Avg")</f>
        <v>1</v>
      </c>
      <c r="O30" s="17" t="s">
        <v>43</v>
      </c>
      <c r="P30" s="4">
        <f>INDEX(Methane!$C$4:$N$13,MATCH(P$2,Methane!$A$4:$A$13,0),MATCH(IF($N$1="*",$N30,$O30),Methane!$C$2:$N$2,0))*D30</f>
        <v>3.3E-4</v>
      </c>
      <c r="Q30" s="4">
        <f>INDEX(Methane!$C$4:$N$13,MATCH(Q$2,Methane!$A$4:$A$13,0),MATCH(IF($N$1="*",$N30,$O30),Methane!$C$2:$N$2,0))*E30</f>
        <v>0</v>
      </c>
      <c r="R30" s="4">
        <f>INDEX(Methane!$C$4:$N$13,MATCH(R$2,Methane!$A$4:$A$13,0),MATCH(IF($N$1="*",$N30,$O30),Methane!$C$2:$N$2,0))*F30</f>
        <v>0</v>
      </c>
      <c r="S30" s="4">
        <f>INDEX(Methane!$C$4:$N$13,MATCH(S$2,Methane!$A$4:$A$13,0),MATCH(IF($N$1="*",$N30,$O30),Methane!$C$2:$N$2,0))*G30</f>
        <v>1.2999999999999999E-3</v>
      </c>
      <c r="T30" s="4">
        <f>INDEX(Methane!$C$4:$N$13,MATCH(T$2,Methane!$A$4:$A$13,0),MATCH(IF($N$1="*",$N30,$O30),Methane!$C$2:$N$2,0))*H30</f>
        <v>0</v>
      </c>
      <c r="U30" s="4">
        <f>INDEX(Methane!$C$4:$N$13,MATCH(U$2,Methane!$A$4:$A$13,0),MATCH(IF($N$1="*",$N30,$O30),Methane!$C$2:$N$2,0))*I30</f>
        <v>0</v>
      </c>
      <c r="V30" s="4">
        <f>INDEX(N2O!$C$4:$N$13,MATCH(V$2,N2O!$A$4:$A$13,0),MATCH(IF($N$1="*",$N30,$O30),N2O!$C$2:$N$2,0))*D30</f>
        <v>2.4000000000000001E-5</v>
      </c>
      <c r="W30" s="4">
        <f>INDEX(N2O!$C$4:$N$13,MATCH(W$2,N2O!$A$4:$A$13,0),MATCH(IF($N$1="*",$N30,$O30),N2O!$C$2:$N$2,0))*E30</f>
        <v>0</v>
      </c>
      <c r="X30" s="4">
        <f>INDEX(N2O!$C$4:$N$13,MATCH(X$2,N2O!$A$4:$A$13,0),MATCH(IF($N$1="*",$N30,$O30),N2O!$C$2:$N$2,0))*F30</f>
        <v>2.4000000000000001E-4</v>
      </c>
      <c r="Y30" s="4">
        <f>INDEX(N2O!$C$4:$N$13,MATCH(Y$2,N2O!$A$4:$A$13,0),MATCH(IF($N$1="*",$N30,$O30),N2O!$C$2:$N$2,0))*G30</f>
        <v>0</v>
      </c>
      <c r="Z30" s="4">
        <f>INDEX(N2O!$C$4:$N$13,MATCH(Z$2,N2O!$A$4:$A$13,0),MATCH(IF($N$1="*",$N30,$O30),N2O!$C$2:$N$2,0))*H30</f>
        <v>0</v>
      </c>
      <c r="AA30" s="4">
        <f>INDEX(N2O!$C$4:$N$13,MATCH(AA$2,N2O!$A$4:$A$13,0),MATCH(IF($N$1="*",$N30,$O30),N2O!$C$2:$N$2,0))*I30</f>
        <v>0</v>
      </c>
      <c r="AB30" s="4">
        <f>IF(C30,Biosolid!D$13,Biosolid!D$14)*0.0002875*(1-H30)*G30</f>
        <v>3.7892499999999997E-5</v>
      </c>
      <c r="AC30" s="4">
        <f>(S30/Biogas_Flare!$B$21)*Biogas_Flare!$B$20*(12/66)*(44/12)*$G30</f>
        <v>1.0609195402298847E-3</v>
      </c>
      <c r="AD30" s="4">
        <f>INDEX(Methane!$C$4:$N$13,MATCH(AD$2,Methane!$A$4:$A$13,0),MATCH(IF($N$1="*",$N30,$O30),Methane!$C$2:$N$2,0))*H30</f>
        <v>0</v>
      </c>
      <c r="AE30" s="4">
        <f>INDEX(Methane!$C$4:$N$13,MATCH(AE$2,Methane!$A$4:$A$13,0),MATCH(IF($N$1="*",$N30,$O30),Methane!$C$2:$N$2,0))*I30</f>
        <v>0</v>
      </c>
      <c r="AF30" s="4">
        <f t="shared" si="0"/>
        <v>1.6299999999999999E-3</v>
      </c>
      <c r="AG30" s="4">
        <f t="shared" si="1"/>
        <v>2.6400000000000002E-4</v>
      </c>
      <c r="AH30" s="4">
        <f t="shared" si="2"/>
        <v>1.0609195402298847E-3</v>
      </c>
    </row>
    <row r="31" spans="1:34" x14ac:dyDescent="0.2">
      <c r="A31" s="1" t="s">
        <v>149</v>
      </c>
      <c r="B31" s="23" t="s">
        <v>217</v>
      </c>
      <c r="C31">
        <v>1</v>
      </c>
      <c r="D31">
        <v>1</v>
      </c>
      <c r="E31">
        <v>0</v>
      </c>
      <c r="F31">
        <v>1</v>
      </c>
      <c r="G31">
        <v>0.5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6" cm="1">
        <f t="array" ref="N31">_xlfn.IFS($K31=0,1,TT_Emissions!$L31=1,"4-2",TT_Emissions!$M31=1,"4-1",TRUE,"Avg")</f>
        <v>1</v>
      </c>
      <c r="O31" s="17" t="s">
        <v>43</v>
      </c>
      <c r="P31" s="4">
        <f>INDEX(Methane!$C$4:$N$13,MATCH(P$2,Methane!$A$4:$A$13,0),MATCH(IF($N$1="*",$N31,$O31),Methane!$C$2:$N$2,0))*D31</f>
        <v>3.3E-4</v>
      </c>
      <c r="Q31" s="4">
        <f>INDEX(Methane!$C$4:$N$13,MATCH(Q$2,Methane!$A$4:$A$13,0),MATCH(IF($N$1="*",$N31,$O31),Methane!$C$2:$N$2,0))*E31</f>
        <v>0</v>
      </c>
      <c r="R31" s="4">
        <f>INDEX(Methane!$C$4:$N$13,MATCH(R$2,Methane!$A$4:$A$13,0),MATCH(IF($N$1="*",$N31,$O31),Methane!$C$2:$N$2,0))*F31</f>
        <v>0</v>
      </c>
      <c r="S31" s="4">
        <f>INDEX(Methane!$C$4:$N$13,MATCH(S$2,Methane!$A$4:$A$13,0),MATCH(IF($N$1="*",$N31,$O31),Methane!$C$2:$N$2,0))*G31</f>
        <v>1.2999999999999999E-3</v>
      </c>
      <c r="T31" s="4">
        <f>INDEX(Methane!$C$4:$N$13,MATCH(T$2,Methane!$A$4:$A$13,0),MATCH(IF($N$1="*",$N31,$O31),Methane!$C$2:$N$2,0))*H31</f>
        <v>0</v>
      </c>
      <c r="U31" s="4">
        <f>INDEX(Methane!$C$4:$N$13,MATCH(U$2,Methane!$A$4:$A$13,0),MATCH(IF($N$1="*",$N31,$O31),Methane!$C$2:$N$2,0))*I31</f>
        <v>0</v>
      </c>
      <c r="V31" s="4">
        <f>INDEX(N2O!$C$4:$N$13,MATCH(V$2,N2O!$A$4:$A$13,0),MATCH(IF($N$1="*",$N31,$O31),N2O!$C$2:$N$2,0))*D31</f>
        <v>2.4000000000000001E-5</v>
      </c>
      <c r="W31" s="4">
        <f>INDEX(N2O!$C$4:$N$13,MATCH(W$2,N2O!$A$4:$A$13,0),MATCH(IF($N$1="*",$N31,$O31),N2O!$C$2:$N$2,0))*E31</f>
        <v>0</v>
      </c>
      <c r="X31" s="4">
        <f>INDEX(N2O!$C$4:$N$13,MATCH(X$2,N2O!$A$4:$A$13,0),MATCH(IF($N$1="*",$N31,$O31),N2O!$C$2:$N$2,0))*F31</f>
        <v>2.4000000000000001E-4</v>
      </c>
      <c r="Y31" s="4">
        <f>INDEX(N2O!$C$4:$N$13,MATCH(Y$2,N2O!$A$4:$A$13,0),MATCH(IF($N$1="*",$N31,$O31),N2O!$C$2:$N$2,0))*G31</f>
        <v>0</v>
      </c>
      <c r="Z31" s="4">
        <f>INDEX(N2O!$C$4:$N$13,MATCH(Z$2,N2O!$A$4:$A$13,0),MATCH(IF($N$1="*",$N31,$O31),N2O!$C$2:$N$2,0))*H31</f>
        <v>0</v>
      </c>
      <c r="AA31" s="4">
        <f>INDEX(N2O!$C$4:$N$13,MATCH(AA$2,N2O!$A$4:$A$13,0),MATCH(IF($N$1="*",$N31,$O31),N2O!$C$2:$N$2,0))*I31</f>
        <v>0</v>
      </c>
      <c r="AB31" s="4">
        <f>IF(C31,Biosolid!D$13,Biosolid!D$14)*0.0002875*(1-H31)*G31</f>
        <v>3.7892499999999997E-5</v>
      </c>
      <c r="AC31" s="4">
        <f>(S31/Biogas_Flare!$B$21)*Biogas_Flare!$B$20*(12/66)*(44/12)*$G31</f>
        <v>1.0609195402298847E-3</v>
      </c>
      <c r="AD31" s="4">
        <f>INDEX(Methane!$C$4:$N$13,MATCH(AD$2,Methane!$A$4:$A$13,0),MATCH(IF($N$1="*",$N31,$O31),Methane!$C$2:$N$2,0))*H31</f>
        <v>0</v>
      </c>
      <c r="AE31" s="4">
        <f>INDEX(Methane!$C$4:$N$13,MATCH(AE$2,Methane!$A$4:$A$13,0),MATCH(IF($N$1="*",$N31,$O31),Methane!$C$2:$N$2,0))*I31</f>
        <v>0</v>
      </c>
      <c r="AF31" s="4">
        <f t="shared" si="0"/>
        <v>1.6299999999999999E-3</v>
      </c>
      <c r="AG31" s="4">
        <f t="shared" si="1"/>
        <v>2.6400000000000002E-4</v>
      </c>
      <c r="AH31" s="4">
        <f t="shared" si="2"/>
        <v>1.0609195402298847E-3</v>
      </c>
    </row>
    <row r="32" spans="1:34" x14ac:dyDescent="0.2">
      <c r="A32" s="29" t="s">
        <v>117</v>
      </c>
      <c r="B32" s="30"/>
      <c r="C32">
        <v>1</v>
      </c>
      <c r="D32">
        <v>1</v>
      </c>
      <c r="E32">
        <v>0</v>
      </c>
      <c r="F32">
        <v>1</v>
      </c>
      <c r="G32">
        <v>0.5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6" cm="1">
        <f t="array" ref="N32">_xlfn.IFS($K32=0,1,TT_Emissions!$L32=1,"4-2",TT_Emissions!$M32=1,"4-1",TRUE,"Avg")</f>
        <v>1</v>
      </c>
      <c r="O32" s="17" t="s">
        <v>43</v>
      </c>
      <c r="P32" s="4">
        <f>INDEX(Methane!$C$4:$N$13,MATCH(P$2,Methane!$A$4:$A$13,0),MATCH(IF($N$1="*",$N32,$O32),Methane!$C$2:$N$2,0))*D32</f>
        <v>3.3E-4</v>
      </c>
      <c r="Q32" s="4">
        <f>INDEX(Methane!$C$4:$N$13,MATCH(Q$2,Methane!$A$4:$A$13,0),MATCH(IF($N$1="*",$N32,$O32),Methane!$C$2:$N$2,0))*E32</f>
        <v>0</v>
      </c>
      <c r="R32" s="4">
        <f>INDEX(Methane!$C$4:$N$13,MATCH(R$2,Methane!$A$4:$A$13,0),MATCH(IF($N$1="*",$N32,$O32),Methane!$C$2:$N$2,0))*F32</f>
        <v>0</v>
      </c>
      <c r="S32" s="4">
        <f>INDEX(Methane!$C$4:$N$13,MATCH(S$2,Methane!$A$4:$A$13,0),MATCH(IF($N$1="*",$N32,$O32),Methane!$C$2:$N$2,0))*G32</f>
        <v>1.2999999999999999E-3</v>
      </c>
      <c r="T32" s="4">
        <f>INDEX(Methane!$C$4:$N$13,MATCH(T$2,Methane!$A$4:$A$13,0),MATCH(IF($N$1="*",$N32,$O32),Methane!$C$2:$N$2,0))*H32</f>
        <v>0</v>
      </c>
      <c r="U32" s="4">
        <f>INDEX(Methane!$C$4:$N$13,MATCH(U$2,Methane!$A$4:$A$13,0),MATCH(IF($N$1="*",$N32,$O32),Methane!$C$2:$N$2,0))*I32</f>
        <v>0</v>
      </c>
      <c r="V32" s="4">
        <f>INDEX(N2O!$C$4:$N$13,MATCH(V$2,N2O!$A$4:$A$13,0),MATCH(IF($N$1="*",$N32,$O32),N2O!$C$2:$N$2,0))*D32</f>
        <v>2.4000000000000001E-5</v>
      </c>
      <c r="W32" s="4">
        <f>INDEX(N2O!$C$4:$N$13,MATCH(W$2,N2O!$A$4:$A$13,0),MATCH(IF($N$1="*",$N32,$O32),N2O!$C$2:$N$2,0))*E32</f>
        <v>0</v>
      </c>
      <c r="X32" s="4">
        <f>INDEX(N2O!$C$4:$N$13,MATCH(X$2,N2O!$A$4:$A$13,0),MATCH(IF($N$1="*",$N32,$O32),N2O!$C$2:$N$2,0))*F32</f>
        <v>2.4000000000000001E-4</v>
      </c>
      <c r="Y32" s="4">
        <f>INDEX(N2O!$C$4:$N$13,MATCH(Y$2,N2O!$A$4:$A$13,0),MATCH(IF($N$1="*",$N32,$O32),N2O!$C$2:$N$2,0))*G32</f>
        <v>0</v>
      </c>
      <c r="Z32" s="4">
        <f>INDEX(N2O!$C$4:$N$13,MATCH(Z$2,N2O!$A$4:$A$13,0),MATCH(IF($N$1="*",$N32,$O32),N2O!$C$2:$N$2,0))*H32</f>
        <v>0</v>
      </c>
      <c r="AA32" s="4">
        <f>INDEX(N2O!$C$4:$N$13,MATCH(AA$2,N2O!$A$4:$A$13,0),MATCH(IF($N$1="*",$N32,$O32),N2O!$C$2:$N$2,0))*I32</f>
        <v>0</v>
      </c>
      <c r="AB32" s="4">
        <f>IF(C32,Biosolid!D$13,Biosolid!D$14)*0.0002875*(1-H32)*G32</f>
        <v>3.7892499999999997E-5</v>
      </c>
      <c r="AC32" s="4">
        <f>(S32/Biogas_Flare!$B$21)*Biogas_Flare!$B$20*(12/66)*(44/12)*$G32</f>
        <v>1.0609195402298847E-3</v>
      </c>
      <c r="AD32" s="4">
        <f>INDEX(Methane!$C$4:$N$13,MATCH(AD$2,Methane!$A$4:$A$13,0),MATCH(IF($N$1="*",$N32,$O32),Methane!$C$2:$N$2,0))*H32</f>
        <v>0</v>
      </c>
      <c r="AE32" s="4">
        <f>INDEX(Methane!$C$4:$N$13,MATCH(AE$2,Methane!$A$4:$A$13,0),MATCH(IF($N$1="*",$N32,$O32),Methane!$C$2:$N$2,0))*I32</f>
        <v>0</v>
      </c>
      <c r="AF32" s="4">
        <f t="shared" si="0"/>
        <v>1.6299999999999999E-3</v>
      </c>
      <c r="AG32" s="4">
        <f t="shared" si="1"/>
        <v>2.6400000000000002E-4</v>
      </c>
      <c r="AH32" s="4">
        <f t="shared" si="2"/>
        <v>1.0609195402298847E-3</v>
      </c>
    </row>
    <row r="33" spans="1:34" x14ac:dyDescent="0.2">
      <c r="A33" s="29" t="s">
        <v>118</v>
      </c>
      <c r="B33" s="30"/>
      <c r="C33">
        <v>1</v>
      </c>
      <c r="D33">
        <v>1</v>
      </c>
      <c r="E33">
        <v>0</v>
      </c>
      <c r="F33">
        <v>1</v>
      </c>
      <c r="G33">
        <v>0.5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6" cm="1">
        <f t="array" ref="N33">_xlfn.IFS($K33=0,1,TT_Emissions!$L33=1,"4-2",TT_Emissions!$M33=1,"4-1",TRUE,"Avg")</f>
        <v>1</v>
      </c>
      <c r="O33" s="17" t="s">
        <v>43</v>
      </c>
      <c r="P33" s="4">
        <f>INDEX(Methane!$C$4:$N$13,MATCH(P$2,Methane!$A$4:$A$13,0),MATCH(IF($N$1="*",$N33,$O33),Methane!$C$2:$N$2,0))*D33</f>
        <v>3.3E-4</v>
      </c>
      <c r="Q33" s="4">
        <f>INDEX(Methane!$C$4:$N$13,MATCH(Q$2,Methane!$A$4:$A$13,0),MATCH(IF($N$1="*",$N33,$O33),Methane!$C$2:$N$2,0))*E33</f>
        <v>0</v>
      </c>
      <c r="R33" s="4">
        <f>INDEX(Methane!$C$4:$N$13,MATCH(R$2,Methane!$A$4:$A$13,0),MATCH(IF($N$1="*",$N33,$O33),Methane!$C$2:$N$2,0))*F33</f>
        <v>0</v>
      </c>
      <c r="S33" s="4">
        <f>INDEX(Methane!$C$4:$N$13,MATCH(S$2,Methane!$A$4:$A$13,0),MATCH(IF($N$1="*",$N33,$O33),Methane!$C$2:$N$2,0))*G33</f>
        <v>1.2999999999999999E-3</v>
      </c>
      <c r="T33" s="4">
        <f>INDEX(Methane!$C$4:$N$13,MATCH(T$2,Methane!$A$4:$A$13,0),MATCH(IF($N$1="*",$N33,$O33),Methane!$C$2:$N$2,0))*H33</f>
        <v>0</v>
      </c>
      <c r="U33" s="4">
        <f>INDEX(Methane!$C$4:$N$13,MATCH(U$2,Methane!$A$4:$A$13,0),MATCH(IF($N$1="*",$N33,$O33),Methane!$C$2:$N$2,0))*I33</f>
        <v>0</v>
      </c>
      <c r="V33" s="4">
        <f>INDEX(N2O!$C$4:$N$13,MATCH(V$2,N2O!$A$4:$A$13,0),MATCH(IF($N$1="*",$N33,$O33),N2O!$C$2:$N$2,0))*D33</f>
        <v>2.4000000000000001E-5</v>
      </c>
      <c r="W33" s="4">
        <f>INDEX(N2O!$C$4:$N$13,MATCH(W$2,N2O!$A$4:$A$13,0),MATCH(IF($N$1="*",$N33,$O33),N2O!$C$2:$N$2,0))*E33</f>
        <v>0</v>
      </c>
      <c r="X33" s="4">
        <f>INDEX(N2O!$C$4:$N$13,MATCH(X$2,N2O!$A$4:$A$13,0),MATCH(IF($N$1="*",$N33,$O33),N2O!$C$2:$N$2,0))*F33</f>
        <v>2.4000000000000001E-4</v>
      </c>
      <c r="Y33" s="4">
        <f>INDEX(N2O!$C$4:$N$13,MATCH(Y$2,N2O!$A$4:$A$13,0),MATCH(IF($N$1="*",$N33,$O33),N2O!$C$2:$N$2,0))*G33</f>
        <v>0</v>
      </c>
      <c r="Z33" s="4">
        <f>INDEX(N2O!$C$4:$N$13,MATCH(Z$2,N2O!$A$4:$A$13,0),MATCH(IF($N$1="*",$N33,$O33),N2O!$C$2:$N$2,0))*H33</f>
        <v>0</v>
      </c>
      <c r="AA33" s="4">
        <f>INDEX(N2O!$C$4:$N$13,MATCH(AA$2,N2O!$A$4:$A$13,0),MATCH(IF($N$1="*",$N33,$O33),N2O!$C$2:$N$2,0))*I33</f>
        <v>0</v>
      </c>
      <c r="AB33" s="4">
        <f>IF(C33,Biosolid!D$13,Biosolid!D$14)*0.0002875*(1-H33)*G33</f>
        <v>3.7892499999999997E-5</v>
      </c>
      <c r="AC33" s="4">
        <f>(S33/Biogas_Flare!$B$21)*Biogas_Flare!$B$20*(12/66)*(44/12)*$G33</f>
        <v>1.0609195402298847E-3</v>
      </c>
      <c r="AD33" s="4">
        <f>INDEX(Methane!$C$4:$N$13,MATCH(AD$2,Methane!$A$4:$A$13,0),MATCH(IF($N$1="*",$N33,$O33),Methane!$C$2:$N$2,0))*H33</f>
        <v>0</v>
      </c>
      <c r="AE33" s="4">
        <f>INDEX(Methane!$C$4:$N$13,MATCH(AE$2,Methane!$A$4:$A$13,0),MATCH(IF($N$1="*",$N33,$O33),Methane!$C$2:$N$2,0))*I33</f>
        <v>0</v>
      </c>
      <c r="AF33" s="4">
        <f t="shared" si="0"/>
        <v>1.6299999999999999E-3</v>
      </c>
      <c r="AG33" s="4">
        <f t="shared" si="1"/>
        <v>2.6400000000000002E-4</v>
      </c>
      <c r="AH33" s="4">
        <f t="shared" si="2"/>
        <v>1.0609195402298847E-3</v>
      </c>
    </row>
    <row r="34" spans="1:34" x14ac:dyDescent="0.2">
      <c r="A34" s="1" t="s">
        <v>159</v>
      </c>
      <c r="B34" s="23" t="s">
        <v>212</v>
      </c>
      <c r="C34">
        <v>1</v>
      </c>
      <c r="D34">
        <v>1</v>
      </c>
      <c r="E34">
        <v>1</v>
      </c>
      <c r="F34">
        <v>1</v>
      </c>
      <c r="G34">
        <v>0.5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 s="16" cm="1">
        <f t="array" ref="N34">_xlfn.IFS($K34=0,1,TT_Emissions!$L34=1,"4-2",TT_Emissions!$M34=1,"4-1",TRUE,"Avg")</f>
        <v>1</v>
      </c>
      <c r="O34" s="17" t="s">
        <v>43</v>
      </c>
      <c r="P34" s="4">
        <f>INDEX(Methane!$C$4:$N$13,MATCH(P$2,Methane!$A$4:$A$13,0),MATCH(IF($N$1="*",$N34,$O34),Methane!$C$2:$N$2,0))*D34</f>
        <v>3.3E-4</v>
      </c>
      <c r="Q34" s="4">
        <f>INDEX(Methane!$C$4:$N$13,MATCH(Q$2,Methane!$A$4:$A$13,0),MATCH(IF($N$1="*",$N34,$O34),Methane!$C$2:$N$2,0))*E34</f>
        <v>2.5000000000000001E-3</v>
      </c>
      <c r="R34" s="4">
        <f>INDEX(Methane!$C$4:$N$13,MATCH(R$2,Methane!$A$4:$A$13,0),MATCH(IF($N$1="*",$N34,$O34),Methane!$C$2:$N$2,0))*F34</f>
        <v>0</v>
      </c>
      <c r="S34" s="4">
        <f>INDEX(Methane!$C$4:$N$13,MATCH(S$2,Methane!$A$4:$A$13,0),MATCH(IF($N$1="*",$N34,$O34),Methane!$C$2:$N$2,0))*G34</f>
        <v>1.2999999999999999E-3</v>
      </c>
      <c r="T34" s="4">
        <f>INDEX(Methane!$C$4:$N$13,MATCH(T$2,Methane!$A$4:$A$13,0),MATCH(IF($N$1="*",$N34,$O34),Methane!$C$2:$N$2,0))*H34</f>
        <v>0</v>
      </c>
      <c r="U34" s="4">
        <f>INDEX(Methane!$C$4:$N$13,MATCH(U$2,Methane!$A$4:$A$13,0),MATCH(IF($N$1="*",$N34,$O34),Methane!$C$2:$N$2,0))*I34</f>
        <v>1.4194507391999999E-4</v>
      </c>
      <c r="V34" s="4">
        <f>INDEX(N2O!$C$4:$N$13,MATCH(V$2,N2O!$A$4:$A$13,0),MATCH(IF($N$1="*",$N34,$O34),N2O!$C$2:$N$2,0))*D34</f>
        <v>2.4000000000000001E-5</v>
      </c>
      <c r="W34" s="4">
        <f>INDEX(N2O!$C$4:$N$13,MATCH(W$2,N2O!$A$4:$A$13,0),MATCH(IF($N$1="*",$N34,$O34),N2O!$C$2:$N$2,0))*E34</f>
        <v>0</v>
      </c>
      <c r="X34" s="4">
        <f>INDEX(N2O!$C$4:$N$13,MATCH(X$2,N2O!$A$4:$A$13,0),MATCH(IF($N$1="*",$N34,$O34),N2O!$C$2:$N$2,0))*F34</f>
        <v>2.4000000000000001E-4</v>
      </c>
      <c r="Y34" s="4">
        <f>INDEX(N2O!$C$4:$N$13,MATCH(Y$2,N2O!$A$4:$A$13,0),MATCH(IF($N$1="*",$N34,$O34),N2O!$C$2:$N$2,0))*G34</f>
        <v>0</v>
      </c>
      <c r="Z34" s="4">
        <f>INDEX(N2O!$C$4:$N$13,MATCH(Z$2,N2O!$A$4:$A$13,0),MATCH(IF($N$1="*",$N34,$O34),N2O!$C$2:$N$2,0))*H34</f>
        <v>0</v>
      </c>
      <c r="AA34" s="4">
        <f>INDEX(N2O!$C$4:$N$13,MATCH(AA$2,N2O!$A$4:$A$13,0),MATCH(IF($N$1="*",$N34,$O34),N2O!$C$2:$N$2,0))*I34</f>
        <v>0</v>
      </c>
      <c r="AB34" s="4">
        <f>IF(C34,Biosolid!D$13,Biosolid!D$14)*0.0002875*(1-H34)*G34</f>
        <v>3.7892499999999997E-5</v>
      </c>
      <c r="AC34" s="4">
        <f>(S34/Biogas_Flare!$B$21)*Biogas_Flare!$B$20*(12/66)*(44/12)*$G34</f>
        <v>1.0609195402298847E-3</v>
      </c>
      <c r="AD34" s="4">
        <f>INDEX(Methane!$C$4:$N$13,MATCH(AD$2,Methane!$A$4:$A$13,0),MATCH(IF($N$1="*",$N34,$O34),Methane!$C$2:$N$2,0))*H34</f>
        <v>0</v>
      </c>
      <c r="AE34" s="4">
        <f>INDEX(Methane!$C$4:$N$13,MATCH(AE$2,Methane!$A$4:$A$13,0),MATCH(IF($N$1="*",$N34,$O34),Methane!$C$2:$N$2,0))*I34</f>
        <v>0.23376579361199998</v>
      </c>
      <c r="AF34" s="4">
        <f t="shared" si="0"/>
        <v>4.2719450739199995E-3</v>
      </c>
      <c r="AG34" s="4">
        <f t="shared" si="1"/>
        <v>2.6400000000000002E-4</v>
      </c>
      <c r="AH34" s="4">
        <f t="shared" si="2"/>
        <v>0.23482671315222986</v>
      </c>
    </row>
    <row r="35" spans="1:34" x14ac:dyDescent="0.2">
      <c r="A35" s="1" t="s">
        <v>160</v>
      </c>
      <c r="B35" s="23" t="s">
        <v>212</v>
      </c>
      <c r="C35">
        <v>1</v>
      </c>
      <c r="D35">
        <v>1</v>
      </c>
      <c r="E35">
        <v>1</v>
      </c>
      <c r="F35">
        <v>1</v>
      </c>
      <c r="G35">
        <v>0.5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 s="16" t="str" cm="1">
        <f t="array" ref="N35">_xlfn.IFS($K35=0,1,TT_Emissions!$L35=1,"4-2",TT_Emissions!$M35=1,"4-1",TRUE,"Avg")</f>
        <v>Avg</v>
      </c>
      <c r="O35" s="17" t="s">
        <v>43</v>
      </c>
      <c r="P35" s="4">
        <f>INDEX(Methane!$C$4:$N$13,MATCH(P$2,Methane!$A$4:$A$13,0),MATCH(IF($N$1="*",$N35,$O35),Methane!$C$2:$N$2,0))*D35</f>
        <v>7.1249999999999985E-3</v>
      </c>
      <c r="Q35" s="4">
        <f>INDEX(Methane!$C$4:$N$13,MATCH(Q$2,Methane!$A$4:$A$13,0),MATCH(IF($N$1="*",$N35,$O35),Methane!$C$2:$N$2,0))*E35</f>
        <v>2.1124999999999998E-3</v>
      </c>
      <c r="R35" s="4">
        <f>INDEX(Methane!$C$4:$N$13,MATCH(R$2,Methane!$A$4:$A$13,0),MATCH(IF($N$1="*",$N35,$O35),Methane!$C$2:$N$2,0))*F35</f>
        <v>0</v>
      </c>
      <c r="S35" s="4">
        <f>INDEX(Methane!$C$4:$N$13,MATCH(S$2,Methane!$A$4:$A$13,0),MATCH(IF($N$1="*",$N35,$O35),Methane!$C$2:$N$2,0))*G35</f>
        <v>1.0562499999999999E-3</v>
      </c>
      <c r="T35" s="4">
        <f>INDEX(Methane!$C$4:$N$13,MATCH(T$2,Methane!$A$4:$A$13,0),MATCH(IF($N$1="*",$N35,$O35),Methane!$C$2:$N$2,0))*H35</f>
        <v>0</v>
      </c>
      <c r="U35" s="4">
        <f>INDEX(Methane!$C$4:$N$13,MATCH(U$2,Methane!$A$4:$A$13,0),MATCH(IF($N$1="*",$N35,$O35),Methane!$C$2:$N$2,0))*I35</f>
        <v>1.1385177804E-4</v>
      </c>
      <c r="V35" s="4">
        <f>INDEX(N2O!$C$4:$N$13,MATCH(V$2,N2O!$A$4:$A$13,0),MATCH(IF($N$1="*",$N35,$O35),N2O!$C$2:$N$2,0))*D35</f>
        <v>2.0612500000000004E-4</v>
      </c>
      <c r="W35" s="4">
        <f>INDEX(N2O!$C$4:$N$13,MATCH(W$2,N2O!$A$4:$A$13,0),MATCH(IF($N$1="*",$N35,$O35),N2O!$C$2:$N$2,0))*E35</f>
        <v>0</v>
      </c>
      <c r="X35" s="4">
        <f>INDEX(N2O!$C$4:$N$13,MATCH(X$2,N2O!$A$4:$A$13,0),MATCH(IF($N$1="*",$N35,$O35),N2O!$C$2:$N$2,0))*F35</f>
        <v>3.5374999999999999E-5</v>
      </c>
      <c r="Y35" s="4">
        <f>INDEX(N2O!$C$4:$N$13,MATCH(Y$2,N2O!$A$4:$A$13,0),MATCH(IF($N$1="*",$N35,$O35),N2O!$C$2:$N$2,0))*G35</f>
        <v>0</v>
      </c>
      <c r="Z35" s="4">
        <f>INDEX(N2O!$C$4:$N$13,MATCH(Z$2,N2O!$A$4:$A$13,0),MATCH(IF($N$1="*",$N35,$O35),N2O!$C$2:$N$2,0))*H35</f>
        <v>0</v>
      </c>
      <c r="AA35" s="4">
        <f>INDEX(N2O!$C$4:$N$13,MATCH(AA$2,N2O!$A$4:$A$13,0),MATCH(IF($N$1="*",$N35,$O35),N2O!$C$2:$N$2,0))*I35</f>
        <v>0</v>
      </c>
      <c r="AB35" s="4">
        <f>IF(C35,Biosolid!D$13,Biosolid!D$14)*0.0002875*(1-H35)*G35</f>
        <v>3.7892499999999997E-5</v>
      </c>
      <c r="AC35" s="4">
        <f>(S35/Biogas_Flare!$B$21)*Biogas_Flare!$B$20*(12/66)*(44/12)*$G35</f>
        <v>8.6199712643678138E-4</v>
      </c>
      <c r="AD35" s="4">
        <f>INDEX(Methane!$C$4:$N$13,MATCH(AD$2,Methane!$A$4:$A$13,0),MATCH(IF($N$1="*",$N35,$O35),Methane!$C$2:$N$2,0))*H35</f>
        <v>0</v>
      </c>
      <c r="AE35" s="4">
        <f>INDEX(Methane!$C$4:$N$13,MATCH(AE$2,Methane!$A$4:$A$13,0),MATCH(IF($N$1="*",$N35,$O35),Methane!$C$2:$N$2,0))*I35</f>
        <v>0.18749964695962501</v>
      </c>
      <c r="AF35" s="4">
        <f t="shared" ref="AF35:AF66" si="3">SUM(P35:U35)</f>
        <v>1.0407601778039999E-2</v>
      </c>
      <c r="AG35" s="4">
        <f t="shared" ref="AG35:AG66" si="4">SUM(V35:AA35)</f>
        <v>2.4150000000000004E-4</v>
      </c>
      <c r="AH35" s="4">
        <f>SUM(AC35:AE35)</f>
        <v>0.18836164408606179</v>
      </c>
    </row>
    <row r="36" spans="1:34" x14ac:dyDescent="0.2">
      <c r="A36" s="1" t="s">
        <v>147</v>
      </c>
      <c r="B36" s="23" t="s">
        <v>213</v>
      </c>
      <c r="C36">
        <v>1</v>
      </c>
      <c r="D36">
        <v>1</v>
      </c>
      <c r="E36">
        <v>1</v>
      </c>
      <c r="F36">
        <v>1</v>
      </c>
      <c r="G36">
        <v>0.5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 s="16" t="str" cm="1">
        <f t="array" ref="N36">_xlfn.IFS($K36=0,1,TT_Emissions!$L36=1,"4-2",TT_Emissions!$M36=1,"4-1",TRUE,"Avg")</f>
        <v>Avg</v>
      </c>
      <c r="O36" s="17" t="s">
        <v>43</v>
      </c>
      <c r="P36" s="4">
        <f>INDEX(Methane!$C$4:$N$13,MATCH(P$2,Methane!$A$4:$A$13,0),MATCH(IF($N$1="*",$N36,$O36),Methane!$C$2:$N$2,0))*D36</f>
        <v>7.1249999999999985E-3</v>
      </c>
      <c r="Q36" s="4">
        <f>INDEX(Methane!$C$4:$N$13,MATCH(Q$2,Methane!$A$4:$A$13,0),MATCH(IF($N$1="*",$N36,$O36),Methane!$C$2:$N$2,0))*E36</f>
        <v>2.1124999999999998E-3</v>
      </c>
      <c r="R36" s="4">
        <f>INDEX(Methane!$C$4:$N$13,MATCH(R$2,Methane!$A$4:$A$13,0),MATCH(IF($N$1="*",$N36,$O36),Methane!$C$2:$N$2,0))*F36</f>
        <v>0</v>
      </c>
      <c r="S36" s="4">
        <f>INDEX(Methane!$C$4:$N$13,MATCH(S$2,Methane!$A$4:$A$13,0),MATCH(IF($N$1="*",$N36,$O36),Methane!$C$2:$N$2,0))*G36</f>
        <v>1.0562499999999999E-3</v>
      </c>
      <c r="T36" s="4">
        <f>INDEX(Methane!$C$4:$N$13,MATCH(T$2,Methane!$A$4:$A$13,0),MATCH(IF($N$1="*",$N36,$O36),Methane!$C$2:$N$2,0))*H36</f>
        <v>0</v>
      </c>
      <c r="U36" s="4">
        <f>INDEX(Methane!$C$4:$N$13,MATCH(U$2,Methane!$A$4:$A$13,0),MATCH(IF($N$1="*",$N36,$O36),Methane!$C$2:$N$2,0))*I36</f>
        <v>0</v>
      </c>
      <c r="V36" s="4">
        <f>INDEX(N2O!$C$4:$N$13,MATCH(V$2,N2O!$A$4:$A$13,0),MATCH(IF($N$1="*",$N36,$O36),N2O!$C$2:$N$2,0))*D36</f>
        <v>2.0612500000000004E-4</v>
      </c>
      <c r="W36" s="4">
        <f>INDEX(N2O!$C$4:$N$13,MATCH(W$2,N2O!$A$4:$A$13,0),MATCH(IF($N$1="*",$N36,$O36),N2O!$C$2:$N$2,0))*E36</f>
        <v>0</v>
      </c>
      <c r="X36" s="4">
        <f>INDEX(N2O!$C$4:$N$13,MATCH(X$2,N2O!$A$4:$A$13,0),MATCH(IF($N$1="*",$N36,$O36),N2O!$C$2:$N$2,0))*F36</f>
        <v>3.5374999999999999E-5</v>
      </c>
      <c r="Y36" s="4">
        <f>INDEX(N2O!$C$4:$N$13,MATCH(Y$2,N2O!$A$4:$A$13,0),MATCH(IF($N$1="*",$N36,$O36),N2O!$C$2:$N$2,0))*G36</f>
        <v>0</v>
      </c>
      <c r="Z36" s="4">
        <f>INDEX(N2O!$C$4:$N$13,MATCH(Z$2,N2O!$A$4:$A$13,0),MATCH(IF($N$1="*",$N36,$O36),N2O!$C$2:$N$2,0))*H36</f>
        <v>0</v>
      </c>
      <c r="AA36" s="4">
        <f>INDEX(N2O!$C$4:$N$13,MATCH(AA$2,N2O!$A$4:$A$13,0),MATCH(IF($N$1="*",$N36,$O36),N2O!$C$2:$N$2,0))*I36</f>
        <v>0</v>
      </c>
      <c r="AB36" s="4">
        <f>IF(C36,Biosolid!D$13,Biosolid!D$14)*0.0002875*(1-H36)*G36</f>
        <v>3.7892499999999997E-5</v>
      </c>
      <c r="AC36" s="4">
        <f>(S36/Biogas_Flare!$B$21)*Biogas_Flare!$B$20*(12/66)*(44/12)*$G36</f>
        <v>8.6199712643678138E-4</v>
      </c>
      <c r="AD36" s="4">
        <f>INDEX(Methane!$C$4:$N$13,MATCH(AD$2,Methane!$A$4:$A$13,0),MATCH(IF($N$1="*",$N36,$O36),Methane!$C$2:$N$2,0))*H36</f>
        <v>0</v>
      </c>
      <c r="AE36" s="4">
        <f>INDEX(Methane!$C$4:$N$13,MATCH(AE$2,Methane!$A$4:$A$13,0),MATCH(IF($N$1="*",$N36,$O36),Methane!$C$2:$N$2,0))*I36</f>
        <v>0</v>
      </c>
      <c r="AF36" s="4">
        <f t="shared" si="3"/>
        <v>1.0293749999999999E-2</v>
      </c>
      <c r="AG36" s="4">
        <f t="shared" si="4"/>
        <v>2.4150000000000004E-4</v>
      </c>
      <c r="AH36" s="4">
        <f t="shared" ref="AH36:AH78" si="5">SUM(AC36:AE36)</f>
        <v>8.6199712643678138E-4</v>
      </c>
    </row>
    <row r="37" spans="1:34" x14ac:dyDescent="0.2">
      <c r="A37" s="1" t="s">
        <v>119</v>
      </c>
      <c r="B37" s="23" t="s">
        <v>214</v>
      </c>
      <c r="C37">
        <v>1</v>
      </c>
      <c r="D37">
        <v>1</v>
      </c>
      <c r="E37">
        <v>0</v>
      </c>
      <c r="F37">
        <v>1</v>
      </c>
      <c r="G37">
        <v>0.5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 s="16" t="str" cm="1">
        <f t="array" ref="N37">_xlfn.IFS($K37=0,1,TT_Emissions!$L37=1,"4-2",TT_Emissions!$M37=1,"4-1",TRUE,"Avg")</f>
        <v>Avg</v>
      </c>
      <c r="O37" s="17" t="s">
        <v>43</v>
      </c>
      <c r="P37" s="4">
        <f>INDEX(Methane!$C$4:$N$13,MATCH(P$2,Methane!$A$4:$A$13,0),MATCH(IF($N$1="*",$N37,$O37),Methane!$C$2:$N$2,0))*D37</f>
        <v>7.1249999999999985E-3</v>
      </c>
      <c r="Q37" s="4">
        <f>INDEX(Methane!$C$4:$N$13,MATCH(Q$2,Methane!$A$4:$A$13,0),MATCH(IF($N$1="*",$N37,$O37),Methane!$C$2:$N$2,0))*E37</f>
        <v>0</v>
      </c>
      <c r="R37" s="4">
        <f>INDEX(Methane!$C$4:$N$13,MATCH(R$2,Methane!$A$4:$A$13,0),MATCH(IF($N$1="*",$N37,$O37),Methane!$C$2:$N$2,0))*F37</f>
        <v>0</v>
      </c>
      <c r="S37" s="4">
        <f>INDEX(Methane!$C$4:$N$13,MATCH(S$2,Methane!$A$4:$A$13,0),MATCH(IF($N$1="*",$N37,$O37),Methane!$C$2:$N$2,0))*G37</f>
        <v>1.0562499999999999E-3</v>
      </c>
      <c r="T37" s="4">
        <f>INDEX(Methane!$C$4:$N$13,MATCH(T$2,Methane!$A$4:$A$13,0),MATCH(IF($N$1="*",$N37,$O37),Methane!$C$2:$N$2,0))*H37</f>
        <v>0</v>
      </c>
      <c r="U37" s="4">
        <f>INDEX(Methane!$C$4:$N$13,MATCH(U$2,Methane!$A$4:$A$13,0),MATCH(IF($N$1="*",$N37,$O37),Methane!$C$2:$N$2,0))*I37</f>
        <v>0</v>
      </c>
      <c r="V37" s="4">
        <f>INDEX(N2O!$C$4:$N$13,MATCH(V$2,N2O!$A$4:$A$13,0),MATCH(IF($N$1="*",$N37,$O37),N2O!$C$2:$N$2,0))*D37</f>
        <v>2.0612500000000004E-4</v>
      </c>
      <c r="W37" s="4">
        <f>INDEX(N2O!$C$4:$N$13,MATCH(W$2,N2O!$A$4:$A$13,0),MATCH(IF($N$1="*",$N37,$O37),N2O!$C$2:$N$2,0))*E37</f>
        <v>0</v>
      </c>
      <c r="X37" s="4">
        <f>INDEX(N2O!$C$4:$N$13,MATCH(X$2,N2O!$A$4:$A$13,0),MATCH(IF($N$1="*",$N37,$O37),N2O!$C$2:$N$2,0))*F37</f>
        <v>3.5374999999999999E-5</v>
      </c>
      <c r="Y37" s="4">
        <f>INDEX(N2O!$C$4:$N$13,MATCH(Y$2,N2O!$A$4:$A$13,0),MATCH(IF($N$1="*",$N37,$O37),N2O!$C$2:$N$2,0))*G37</f>
        <v>0</v>
      </c>
      <c r="Z37" s="4">
        <f>INDEX(N2O!$C$4:$N$13,MATCH(Z$2,N2O!$A$4:$A$13,0),MATCH(IF($N$1="*",$N37,$O37),N2O!$C$2:$N$2,0))*H37</f>
        <v>0</v>
      </c>
      <c r="AA37" s="4">
        <f>INDEX(N2O!$C$4:$N$13,MATCH(AA$2,N2O!$A$4:$A$13,0),MATCH(IF($N$1="*",$N37,$O37),N2O!$C$2:$N$2,0))*I37</f>
        <v>0</v>
      </c>
      <c r="AB37" s="4">
        <f>IF(C37,Biosolid!D$13,Biosolid!D$14)*0.0002875*(1-H37)*G37</f>
        <v>3.7892499999999997E-5</v>
      </c>
      <c r="AC37" s="4">
        <f>(S37/Biogas_Flare!$B$21)*Biogas_Flare!$B$20*(12/66)*(44/12)*$G37</f>
        <v>8.6199712643678138E-4</v>
      </c>
      <c r="AD37" s="4">
        <f>INDEX(Methane!$C$4:$N$13,MATCH(AD$2,Methane!$A$4:$A$13,0),MATCH(IF($N$1="*",$N37,$O37),Methane!$C$2:$N$2,0))*H37</f>
        <v>0</v>
      </c>
      <c r="AE37" s="4">
        <f>INDEX(Methane!$C$4:$N$13,MATCH(AE$2,Methane!$A$4:$A$13,0),MATCH(IF($N$1="*",$N37,$O37),Methane!$C$2:$N$2,0))*I37</f>
        <v>0</v>
      </c>
      <c r="AF37" s="4">
        <f t="shared" si="3"/>
        <v>8.1812499999999976E-3</v>
      </c>
      <c r="AG37" s="4">
        <f t="shared" si="4"/>
        <v>2.4150000000000004E-4</v>
      </c>
      <c r="AH37" s="4">
        <f t="shared" si="5"/>
        <v>8.6199712643678138E-4</v>
      </c>
    </row>
    <row r="38" spans="1:34" x14ac:dyDescent="0.2">
      <c r="A38" s="20" t="s">
        <v>202</v>
      </c>
      <c r="B38" s="24" t="s">
        <v>216</v>
      </c>
      <c r="C38">
        <v>1</v>
      </c>
      <c r="D38">
        <v>1</v>
      </c>
      <c r="E38">
        <v>0</v>
      </c>
      <c r="F38">
        <v>1</v>
      </c>
      <c r="G38">
        <v>0.5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 s="16" t="str" cm="1">
        <f t="array" ref="N38">_xlfn.IFS($K38=0,1,TT_Emissions!$L38=1,"4-2",TT_Emissions!$M38=1,"4-1",TRUE,"Avg")</f>
        <v>Avg</v>
      </c>
      <c r="O38" s="17" t="s">
        <v>43</v>
      </c>
      <c r="P38" s="4">
        <f>INDEX(Methane!$C$4:$N$13,MATCH(P$2,Methane!$A$4:$A$13,0),MATCH(IF($N$1="*",$N38,$O38),Methane!$C$2:$N$2,0))*D38</f>
        <v>7.1249999999999985E-3</v>
      </c>
      <c r="Q38" s="4">
        <f>INDEX(Methane!$C$4:$N$13,MATCH(Q$2,Methane!$A$4:$A$13,0),MATCH(IF($N$1="*",$N38,$O38),Methane!$C$2:$N$2,0))*E38</f>
        <v>0</v>
      </c>
      <c r="R38" s="4">
        <f>INDEX(Methane!$C$4:$N$13,MATCH(R$2,Methane!$A$4:$A$13,0),MATCH(IF($N$1="*",$N38,$O38),Methane!$C$2:$N$2,0))*F38</f>
        <v>0</v>
      </c>
      <c r="S38" s="4">
        <f>INDEX(Methane!$C$4:$N$13,MATCH(S$2,Methane!$A$4:$A$13,0),MATCH(IF($N$1="*",$N38,$O38),Methane!$C$2:$N$2,0))*G38</f>
        <v>1.0562499999999999E-3</v>
      </c>
      <c r="T38" s="4">
        <f>INDEX(Methane!$C$4:$N$13,MATCH(T$2,Methane!$A$4:$A$13,0),MATCH(IF($N$1="*",$N38,$O38),Methane!$C$2:$N$2,0))*H38</f>
        <v>0</v>
      </c>
      <c r="U38" s="4">
        <f>INDEX(Methane!$C$4:$N$13,MATCH(U$2,Methane!$A$4:$A$13,0),MATCH(IF($N$1="*",$N38,$O38),Methane!$C$2:$N$2,0))*I38</f>
        <v>0</v>
      </c>
      <c r="V38" s="4">
        <f>INDEX(N2O!$C$4:$N$13,MATCH(V$2,N2O!$A$4:$A$13,0),MATCH(IF($N$1="*",$N38,$O38),N2O!$C$2:$N$2,0))*D38</f>
        <v>2.0612500000000004E-4</v>
      </c>
      <c r="W38" s="4">
        <f>INDEX(N2O!$C$4:$N$13,MATCH(W$2,N2O!$A$4:$A$13,0),MATCH(IF($N$1="*",$N38,$O38),N2O!$C$2:$N$2,0))*E38</f>
        <v>0</v>
      </c>
      <c r="X38" s="4">
        <f>INDEX(N2O!$C$4:$N$13,MATCH(X$2,N2O!$A$4:$A$13,0),MATCH(IF($N$1="*",$N38,$O38),N2O!$C$2:$N$2,0))*F38</f>
        <v>3.5374999999999999E-5</v>
      </c>
      <c r="Y38" s="4">
        <f>INDEX(N2O!$C$4:$N$13,MATCH(Y$2,N2O!$A$4:$A$13,0),MATCH(IF($N$1="*",$N38,$O38),N2O!$C$2:$N$2,0))*G38</f>
        <v>0</v>
      </c>
      <c r="Z38" s="4">
        <f>INDEX(N2O!$C$4:$N$13,MATCH(Z$2,N2O!$A$4:$A$13,0),MATCH(IF($N$1="*",$N38,$O38),N2O!$C$2:$N$2,0))*H38</f>
        <v>0</v>
      </c>
      <c r="AA38" s="4">
        <f>INDEX(N2O!$C$4:$N$13,MATCH(AA$2,N2O!$A$4:$A$13,0),MATCH(IF($N$1="*",$N38,$O38),N2O!$C$2:$N$2,0))*I38</f>
        <v>0</v>
      </c>
      <c r="AB38" s="4">
        <f>IF(C38,Biosolid!D$13,Biosolid!D$14)*0.0002875*(1-H38)*G38</f>
        <v>3.7892499999999997E-5</v>
      </c>
      <c r="AC38" s="4">
        <f>(S38/Biogas_Flare!$B$21)*Biogas_Flare!$B$20*(12/66)*(44/12)*$G38</f>
        <v>8.6199712643678138E-4</v>
      </c>
      <c r="AD38" s="4">
        <f>INDEX(Methane!$C$4:$N$13,MATCH(AD$2,Methane!$A$4:$A$13,0),MATCH(IF($N$1="*",$N38,$O38),Methane!$C$2:$N$2,0))*H38</f>
        <v>0</v>
      </c>
      <c r="AE38" s="4">
        <f>INDEX(Methane!$C$4:$N$13,MATCH(AE$2,Methane!$A$4:$A$13,0),MATCH(IF($N$1="*",$N38,$O38),Methane!$C$2:$N$2,0))*I38</f>
        <v>0</v>
      </c>
      <c r="AF38" s="4">
        <f t="shared" si="3"/>
        <v>8.1812499999999976E-3</v>
      </c>
      <c r="AG38" s="4">
        <f t="shared" si="4"/>
        <v>2.4150000000000004E-4</v>
      </c>
      <c r="AH38" s="4">
        <f t="shared" si="5"/>
        <v>8.6199712643678138E-4</v>
      </c>
    </row>
    <row r="39" spans="1:34" x14ac:dyDescent="0.2">
      <c r="A39" s="1" t="s">
        <v>120</v>
      </c>
      <c r="B39" s="23" t="s">
        <v>214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 s="16" t="str" cm="1">
        <f t="array" ref="N39">_xlfn.IFS($K39=0,1,TT_Emissions!$L39=1,"4-2",TT_Emissions!$M39=1,"4-1",TRUE,"Avg")</f>
        <v>Avg</v>
      </c>
      <c r="O39" s="17" t="s">
        <v>43</v>
      </c>
      <c r="P39" s="4">
        <f>INDEX(Methane!$C$4:$N$13,MATCH(P$2,Methane!$A$4:$A$13,0),MATCH(IF($N$1="*",$N39,$O39),Methane!$C$2:$N$2,0))*D39</f>
        <v>7.1249999999999985E-3</v>
      </c>
      <c r="Q39" s="4">
        <f>INDEX(Methane!$C$4:$N$13,MATCH(Q$2,Methane!$A$4:$A$13,0),MATCH(IF($N$1="*",$N39,$O39),Methane!$C$2:$N$2,0))*E39</f>
        <v>2.1124999999999998E-3</v>
      </c>
      <c r="R39" s="4">
        <f>INDEX(Methane!$C$4:$N$13,MATCH(R$2,Methane!$A$4:$A$13,0),MATCH(IF($N$1="*",$N39,$O39),Methane!$C$2:$N$2,0))*F39</f>
        <v>0</v>
      </c>
      <c r="S39" s="4">
        <f>INDEX(Methane!$C$4:$N$13,MATCH(S$2,Methane!$A$4:$A$13,0),MATCH(IF($N$1="*",$N39,$O39),Methane!$C$2:$N$2,0))*G39</f>
        <v>0</v>
      </c>
      <c r="T39" s="4">
        <f>INDEX(Methane!$C$4:$N$13,MATCH(T$2,Methane!$A$4:$A$13,0),MATCH(IF($N$1="*",$N39,$O39),Methane!$C$2:$N$2,0))*H39</f>
        <v>0</v>
      </c>
      <c r="U39" s="4">
        <f>INDEX(Methane!$C$4:$N$13,MATCH(U$2,Methane!$A$4:$A$13,0),MATCH(IF($N$1="*",$N39,$O39),Methane!$C$2:$N$2,0))*I39</f>
        <v>0</v>
      </c>
      <c r="V39" s="4">
        <f>INDEX(N2O!$C$4:$N$13,MATCH(V$2,N2O!$A$4:$A$13,0),MATCH(IF($N$1="*",$N39,$O39),N2O!$C$2:$N$2,0))*D39</f>
        <v>2.0612500000000004E-4</v>
      </c>
      <c r="W39" s="4">
        <f>INDEX(N2O!$C$4:$N$13,MATCH(W$2,N2O!$A$4:$A$13,0),MATCH(IF($N$1="*",$N39,$O39),N2O!$C$2:$N$2,0))*E39</f>
        <v>0</v>
      </c>
      <c r="X39" s="4">
        <f>INDEX(N2O!$C$4:$N$13,MATCH(X$2,N2O!$A$4:$A$13,0),MATCH(IF($N$1="*",$N39,$O39),N2O!$C$2:$N$2,0))*F39</f>
        <v>3.5374999999999999E-5</v>
      </c>
      <c r="Y39" s="4">
        <f>INDEX(N2O!$C$4:$N$13,MATCH(Y$2,N2O!$A$4:$A$13,0),MATCH(IF($N$1="*",$N39,$O39),N2O!$C$2:$N$2,0))*G39</f>
        <v>0</v>
      </c>
      <c r="Z39" s="4">
        <f>INDEX(N2O!$C$4:$N$13,MATCH(Z$2,N2O!$A$4:$A$13,0),MATCH(IF($N$1="*",$N39,$O39),N2O!$C$2:$N$2,0))*H39</f>
        <v>0</v>
      </c>
      <c r="AA39" s="4">
        <f>INDEX(N2O!$C$4:$N$13,MATCH(AA$2,N2O!$A$4:$A$13,0),MATCH(IF($N$1="*",$N39,$O39),N2O!$C$2:$N$2,0))*I39</f>
        <v>0</v>
      </c>
      <c r="AB39" s="4">
        <f>IF(C39,Biosolid!D$13,Biosolid!D$14)*0.0002875*(1-H39)*G39</f>
        <v>0</v>
      </c>
      <c r="AC39" s="4">
        <f>(S39/Biogas_Flare!$B$21)*Biogas_Flare!$B$20*(12/66)*(44/12)*$G39</f>
        <v>0</v>
      </c>
      <c r="AD39" s="4">
        <f>INDEX(Methane!$C$4:$N$13,MATCH(AD$2,Methane!$A$4:$A$13,0),MATCH(IF($N$1="*",$N39,$O39),Methane!$C$2:$N$2,0))*H39</f>
        <v>0.20645624999999995</v>
      </c>
      <c r="AE39" s="4">
        <f>INDEX(Methane!$C$4:$N$13,MATCH(AE$2,Methane!$A$4:$A$13,0),MATCH(IF($N$1="*",$N39,$O39),Methane!$C$2:$N$2,0))*I39</f>
        <v>0</v>
      </c>
      <c r="AF39" s="4">
        <f t="shared" si="3"/>
        <v>9.2374999999999992E-3</v>
      </c>
      <c r="AG39" s="4">
        <f t="shared" si="4"/>
        <v>2.4150000000000004E-4</v>
      </c>
      <c r="AH39" s="4">
        <f t="shared" si="5"/>
        <v>0.20645624999999995</v>
      </c>
    </row>
    <row r="40" spans="1:34" x14ac:dyDescent="0.2">
      <c r="A40" s="29" t="s">
        <v>121</v>
      </c>
      <c r="B40" s="30" t="s">
        <v>211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 s="16" t="str" cm="1">
        <f t="array" ref="N40">_xlfn.IFS($K40=0,1,TT_Emissions!$L40=1,"4-2",TT_Emissions!$M40=1,"4-1",TRUE,"Avg")</f>
        <v>Avg</v>
      </c>
      <c r="O40" s="17" t="s">
        <v>43</v>
      </c>
      <c r="P40" s="4">
        <f>INDEX(Methane!$C$4:$N$13,MATCH(P$2,Methane!$A$4:$A$13,0),MATCH(IF($N$1="*",$N40,$O40),Methane!$C$2:$N$2,0))*D40</f>
        <v>7.1249999999999985E-3</v>
      </c>
      <c r="Q40" s="4">
        <f>INDEX(Methane!$C$4:$N$13,MATCH(Q$2,Methane!$A$4:$A$13,0),MATCH(IF($N$1="*",$N40,$O40),Methane!$C$2:$N$2,0))*E40</f>
        <v>2.1124999999999998E-3</v>
      </c>
      <c r="R40" s="4">
        <f>INDEX(Methane!$C$4:$N$13,MATCH(R$2,Methane!$A$4:$A$13,0),MATCH(IF($N$1="*",$N40,$O40),Methane!$C$2:$N$2,0))*F40</f>
        <v>0</v>
      </c>
      <c r="S40" s="4">
        <f>INDEX(Methane!$C$4:$N$13,MATCH(S$2,Methane!$A$4:$A$13,0),MATCH(IF($N$1="*",$N40,$O40),Methane!$C$2:$N$2,0))*G40</f>
        <v>0</v>
      </c>
      <c r="T40" s="4">
        <f>INDEX(Methane!$C$4:$N$13,MATCH(T$2,Methane!$A$4:$A$13,0),MATCH(IF($N$1="*",$N40,$O40),Methane!$C$2:$N$2,0))*H40</f>
        <v>0</v>
      </c>
      <c r="U40" s="4">
        <f>INDEX(Methane!$C$4:$N$13,MATCH(U$2,Methane!$A$4:$A$13,0),MATCH(IF($N$1="*",$N40,$O40),Methane!$C$2:$N$2,0))*I40</f>
        <v>0</v>
      </c>
      <c r="V40" s="4">
        <f>INDEX(N2O!$C$4:$N$13,MATCH(V$2,N2O!$A$4:$A$13,0),MATCH(IF($N$1="*",$N40,$O40),N2O!$C$2:$N$2,0))*D40</f>
        <v>2.0612500000000004E-4</v>
      </c>
      <c r="W40" s="4">
        <f>INDEX(N2O!$C$4:$N$13,MATCH(W$2,N2O!$A$4:$A$13,0),MATCH(IF($N$1="*",$N40,$O40),N2O!$C$2:$N$2,0))*E40</f>
        <v>0</v>
      </c>
      <c r="X40" s="4">
        <f>INDEX(N2O!$C$4:$N$13,MATCH(X$2,N2O!$A$4:$A$13,0),MATCH(IF($N$1="*",$N40,$O40),N2O!$C$2:$N$2,0))*F40</f>
        <v>3.5374999999999999E-5</v>
      </c>
      <c r="Y40" s="4">
        <f>INDEX(N2O!$C$4:$N$13,MATCH(Y$2,N2O!$A$4:$A$13,0),MATCH(IF($N$1="*",$N40,$O40),N2O!$C$2:$N$2,0))*G40</f>
        <v>0</v>
      </c>
      <c r="Z40" s="4">
        <f>INDEX(N2O!$C$4:$N$13,MATCH(Z$2,N2O!$A$4:$A$13,0),MATCH(IF($N$1="*",$N40,$O40),N2O!$C$2:$N$2,0))*H40</f>
        <v>0</v>
      </c>
      <c r="AA40" s="4">
        <f>INDEX(N2O!$C$4:$N$13,MATCH(AA$2,N2O!$A$4:$A$13,0),MATCH(IF($N$1="*",$N40,$O40),N2O!$C$2:$N$2,0))*I40</f>
        <v>0</v>
      </c>
      <c r="AB40" s="4">
        <f>IF(C40,Biosolid!D$13,Biosolid!D$14)*0.0002875*(1-H40)*G40</f>
        <v>0</v>
      </c>
      <c r="AC40" s="4">
        <f>(S40/Biogas_Flare!$B$21)*Biogas_Flare!$B$20*(12/66)*(44/12)*$G40</f>
        <v>0</v>
      </c>
      <c r="AD40" s="4">
        <f>INDEX(Methane!$C$4:$N$13,MATCH(AD$2,Methane!$A$4:$A$13,0),MATCH(IF($N$1="*",$N40,$O40),Methane!$C$2:$N$2,0))*H40</f>
        <v>0.20645624999999995</v>
      </c>
      <c r="AE40" s="4">
        <f>INDEX(Methane!$C$4:$N$13,MATCH(AE$2,Methane!$A$4:$A$13,0),MATCH(IF($N$1="*",$N40,$O40),Methane!$C$2:$N$2,0))*I40</f>
        <v>0</v>
      </c>
      <c r="AF40" s="4">
        <f t="shared" si="3"/>
        <v>9.2374999999999992E-3</v>
      </c>
      <c r="AG40" s="4">
        <f t="shared" si="4"/>
        <v>2.4150000000000004E-4</v>
      </c>
      <c r="AH40" s="4">
        <f t="shared" si="5"/>
        <v>0.20645624999999995</v>
      </c>
    </row>
    <row r="41" spans="1:34" x14ac:dyDescent="0.2">
      <c r="A41" s="29" t="s">
        <v>122</v>
      </c>
      <c r="B41" s="30" t="s">
        <v>211</v>
      </c>
      <c r="C41">
        <v>1</v>
      </c>
      <c r="D41">
        <v>1</v>
      </c>
      <c r="E41">
        <v>0</v>
      </c>
      <c r="F41">
        <v>1</v>
      </c>
      <c r="G41">
        <v>0.5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 s="16" t="str" cm="1">
        <f t="array" ref="N41">_xlfn.IFS($K41=0,1,TT_Emissions!$L41=1,"4-2",TT_Emissions!$M41=1,"4-1",TRUE,"Avg")</f>
        <v>Avg</v>
      </c>
      <c r="O41" s="17" t="s">
        <v>43</v>
      </c>
      <c r="P41" s="4">
        <f>INDEX(Methane!$C$4:$N$13,MATCH(P$2,Methane!$A$4:$A$13,0),MATCH(IF($N$1="*",$N41,$O41),Methane!$C$2:$N$2,0))*D41</f>
        <v>7.1249999999999985E-3</v>
      </c>
      <c r="Q41" s="4">
        <f>INDEX(Methane!$C$4:$N$13,MATCH(Q$2,Methane!$A$4:$A$13,0),MATCH(IF($N$1="*",$N41,$O41),Methane!$C$2:$N$2,0))*E41</f>
        <v>0</v>
      </c>
      <c r="R41" s="4">
        <f>INDEX(Methane!$C$4:$N$13,MATCH(R$2,Methane!$A$4:$A$13,0),MATCH(IF($N$1="*",$N41,$O41),Methane!$C$2:$N$2,0))*F41</f>
        <v>0</v>
      </c>
      <c r="S41" s="4">
        <f>INDEX(Methane!$C$4:$N$13,MATCH(S$2,Methane!$A$4:$A$13,0),MATCH(IF($N$1="*",$N41,$O41),Methane!$C$2:$N$2,0))*G41</f>
        <v>1.0562499999999999E-3</v>
      </c>
      <c r="T41" s="4">
        <f>INDEX(Methane!$C$4:$N$13,MATCH(T$2,Methane!$A$4:$A$13,0),MATCH(IF($N$1="*",$N41,$O41),Methane!$C$2:$N$2,0))*H41</f>
        <v>0</v>
      </c>
      <c r="U41" s="4">
        <f>INDEX(Methane!$C$4:$N$13,MATCH(U$2,Methane!$A$4:$A$13,0),MATCH(IF($N$1="*",$N41,$O41),Methane!$C$2:$N$2,0))*I41</f>
        <v>0</v>
      </c>
      <c r="V41" s="4">
        <f>INDEX(N2O!$C$4:$N$13,MATCH(V$2,N2O!$A$4:$A$13,0),MATCH(IF($N$1="*",$N41,$O41),N2O!$C$2:$N$2,0))*D41</f>
        <v>2.0612500000000004E-4</v>
      </c>
      <c r="W41" s="4">
        <f>INDEX(N2O!$C$4:$N$13,MATCH(W$2,N2O!$A$4:$A$13,0),MATCH(IF($N$1="*",$N41,$O41),N2O!$C$2:$N$2,0))*E41</f>
        <v>0</v>
      </c>
      <c r="X41" s="4">
        <f>INDEX(N2O!$C$4:$N$13,MATCH(X$2,N2O!$A$4:$A$13,0),MATCH(IF($N$1="*",$N41,$O41),N2O!$C$2:$N$2,0))*F41</f>
        <v>3.5374999999999999E-5</v>
      </c>
      <c r="Y41" s="4">
        <f>INDEX(N2O!$C$4:$N$13,MATCH(Y$2,N2O!$A$4:$A$13,0),MATCH(IF($N$1="*",$N41,$O41),N2O!$C$2:$N$2,0))*G41</f>
        <v>0</v>
      </c>
      <c r="Z41" s="4">
        <f>INDEX(N2O!$C$4:$N$13,MATCH(Z$2,N2O!$A$4:$A$13,0),MATCH(IF($N$1="*",$N41,$O41),N2O!$C$2:$N$2,0))*H41</f>
        <v>0</v>
      </c>
      <c r="AA41" s="4">
        <f>INDEX(N2O!$C$4:$N$13,MATCH(AA$2,N2O!$A$4:$A$13,0),MATCH(IF($N$1="*",$N41,$O41),N2O!$C$2:$N$2,0))*I41</f>
        <v>0</v>
      </c>
      <c r="AB41" s="4">
        <f>IF(C41,Biosolid!D$13,Biosolid!D$14)*0.0002875*(1-H41)*G41</f>
        <v>3.7892499999999997E-5</v>
      </c>
      <c r="AC41" s="4">
        <f>(S41/Biogas_Flare!$B$21)*Biogas_Flare!$B$20*(12/66)*(44/12)*$G41</f>
        <v>8.6199712643678138E-4</v>
      </c>
      <c r="AD41" s="4">
        <f>INDEX(Methane!$C$4:$N$13,MATCH(AD$2,Methane!$A$4:$A$13,0),MATCH(IF($N$1="*",$N41,$O41),Methane!$C$2:$N$2,0))*H41</f>
        <v>0</v>
      </c>
      <c r="AE41" s="4">
        <f>INDEX(Methane!$C$4:$N$13,MATCH(AE$2,Methane!$A$4:$A$13,0),MATCH(IF($N$1="*",$N41,$O41),Methane!$C$2:$N$2,0))*I41</f>
        <v>0</v>
      </c>
      <c r="AF41" s="4">
        <f t="shared" si="3"/>
        <v>8.1812499999999976E-3</v>
      </c>
      <c r="AG41" s="4">
        <f t="shared" si="4"/>
        <v>2.4150000000000004E-4</v>
      </c>
      <c r="AH41" s="4">
        <f t="shared" si="5"/>
        <v>8.6199712643678138E-4</v>
      </c>
    </row>
    <row r="42" spans="1:34" x14ac:dyDescent="0.2">
      <c r="A42" s="1" t="s">
        <v>161</v>
      </c>
      <c r="B42" s="23" t="s">
        <v>212</v>
      </c>
      <c r="C42">
        <v>1</v>
      </c>
      <c r="D42">
        <v>1</v>
      </c>
      <c r="E42">
        <v>1</v>
      </c>
      <c r="F42">
        <v>1</v>
      </c>
      <c r="G42">
        <v>0.5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 s="16" t="str" cm="1">
        <f t="array" ref="N42">_xlfn.IFS($K42=0,1,TT_Emissions!$L42=1,"4-2",TT_Emissions!$M42=1,"4-1",TRUE,"Avg")</f>
        <v>Avg</v>
      </c>
      <c r="O42" s="17" t="s">
        <v>45</v>
      </c>
      <c r="P42" s="4">
        <f>INDEX(Methane!$C$4:$N$13,MATCH(P$2,Methane!$A$4:$A$13,0),MATCH(IF($N$1="*",$N42,$O42),Methane!$C$2:$N$2,0))*D42</f>
        <v>7.1249999999999985E-3</v>
      </c>
      <c r="Q42" s="4">
        <f>INDEX(Methane!$C$4:$N$13,MATCH(Q$2,Methane!$A$4:$A$13,0),MATCH(IF($N$1="*",$N42,$O42),Methane!$C$2:$N$2,0))*E42</f>
        <v>2.1124999999999998E-3</v>
      </c>
      <c r="R42" s="4">
        <f>INDEX(Methane!$C$4:$N$13,MATCH(R$2,Methane!$A$4:$A$13,0),MATCH(IF($N$1="*",$N42,$O42),Methane!$C$2:$N$2,0))*F42</f>
        <v>0</v>
      </c>
      <c r="S42" s="4">
        <f>INDEX(Methane!$C$4:$N$13,MATCH(S$2,Methane!$A$4:$A$13,0),MATCH(IF($N$1="*",$N42,$O42),Methane!$C$2:$N$2,0))*G42</f>
        <v>1.0562499999999999E-3</v>
      </c>
      <c r="T42" s="4">
        <f>INDEX(Methane!$C$4:$N$13,MATCH(T$2,Methane!$A$4:$A$13,0),MATCH(IF($N$1="*",$N42,$O42),Methane!$C$2:$N$2,0))*H42</f>
        <v>0</v>
      </c>
      <c r="U42" s="4">
        <f>INDEX(Methane!$C$4:$N$13,MATCH(U$2,Methane!$A$4:$A$13,0),MATCH(IF($N$1="*",$N42,$O42),Methane!$C$2:$N$2,0))*I42</f>
        <v>1.1385177804E-4</v>
      </c>
      <c r="V42" s="4">
        <f>INDEX(N2O!$C$4:$N$13,MATCH(V$2,N2O!$A$4:$A$13,0),MATCH(IF($N$1="*",$N42,$O42),N2O!$C$2:$N$2,0))*D42</f>
        <v>2.0612500000000004E-4</v>
      </c>
      <c r="W42" s="4">
        <f>INDEX(N2O!$C$4:$N$13,MATCH(W$2,N2O!$A$4:$A$13,0),MATCH(IF($N$1="*",$N42,$O42),N2O!$C$2:$N$2,0))*E42</f>
        <v>0</v>
      </c>
      <c r="X42" s="4">
        <f>INDEX(N2O!$C$4:$N$13,MATCH(X$2,N2O!$A$4:$A$13,0),MATCH(IF($N$1="*",$N42,$O42),N2O!$C$2:$N$2,0))*F42</f>
        <v>3.5374999999999999E-5</v>
      </c>
      <c r="Y42" s="4">
        <f>INDEX(N2O!$C$4:$N$13,MATCH(Y$2,N2O!$A$4:$A$13,0),MATCH(IF($N$1="*",$N42,$O42),N2O!$C$2:$N$2,0))*G42</f>
        <v>0</v>
      </c>
      <c r="Z42" s="4">
        <f>INDEX(N2O!$C$4:$N$13,MATCH(Z$2,N2O!$A$4:$A$13,0),MATCH(IF($N$1="*",$N42,$O42),N2O!$C$2:$N$2,0))*H42</f>
        <v>0</v>
      </c>
      <c r="AA42" s="4">
        <f>INDEX(N2O!$C$4:$N$13,MATCH(AA$2,N2O!$A$4:$A$13,0),MATCH(IF($N$1="*",$N42,$O42),N2O!$C$2:$N$2,0))*I42</f>
        <v>0</v>
      </c>
      <c r="AB42" s="4">
        <f>IF(C42,Biosolid!D$13,Biosolid!D$14)*0.0002875*(1-H42)*G42</f>
        <v>3.7892499999999997E-5</v>
      </c>
      <c r="AC42" s="4">
        <f>(S42/Biogas_Flare!$B$21)*Biogas_Flare!$B$20*(12/66)*(44/12)*$G42</f>
        <v>8.6199712643678138E-4</v>
      </c>
      <c r="AD42" s="4">
        <f>INDEX(Methane!$C$4:$N$13,MATCH(AD$2,Methane!$A$4:$A$13,0),MATCH(IF($N$1="*",$N42,$O42),Methane!$C$2:$N$2,0))*H42</f>
        <v>0</v>
      </c>
      <c r="AE42" s="4">
        <f>INDEX(Methane!$C$4:$N$13,MATCH(AE$2,Methane!$A$4:$A$13,0),MATCH(IF($N$1="*",$N42,$O42),Methane!$C$2:$N$2,0))*I42</f>
        <v>0.18749964695962501</v>
      </c>
      <c r="AF42" s="4">
        <f t="shared" si="3"/>
        <v>1.0407601778039999E-2</v>
      </c>
      <c r="AG42" s="4">
        <f t="shared" si="4"/>
        <v>2.4150000000000004E-4</v>
      </c>
      <c r="AH42" s="4">
        <f t="shared" si="5"/>
        <v>0.18836164408606179</v>
      </c>
    </row>
    <row r="43" spans="1:34" x14ac:dyDescent="0.2">
      <c r="A43" s="20" t="s">
        <v>203</v>
      </c>
      <c r="B43" s="24" t="s">
        <v>216</v>
      </c>
      <c r="C43">
        <v>0</v>
      </c>
      <c r="D43">
        <v>1</v>
      </c>
      <c r="E43">
        <v>1</v>
      </c>
      <c r="F43">
        <v>1</v>
      </c>
      <c r="G43">
        <v>0.5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 s="16" cm="1">
        <f t="array" ref="N43">_xlfn.IFS($K43=0,1,TT_Emissions!$L43=1,"4-2",TT_Emissions!$M43=1,"4-1",TRUE,"Avg")</f>
        <v>1</v>
      </c>
      <c r="O43" s="17" t="s">
        <v>42</v>
      </c>
      <c r="P43" s="4">
        <f>INDEX(Methane!$C$4:$N$13,MATCH(P$2,Methane!$A$4:$A$13,0),MATCH(IF($N$1="*",$N43,$O43),Methane!$C$2:$N$2,0))*D43</f>
        <v>3.3E-4</v>
      </c>
      <c r="Q43" s="4">
        <f>INDEX(Methane!$C$4:$N$13,MATCH(Q$2,Methane!$A$4:$A$13,0),MATCH(IF($N$1="*",$N43,$O43),Methane!$C$2:$N$2,0))*E43</f>
        <v>2.5000000000000001E-3</v>
      </c>
      <c r="R43" s="4">
        <f>INDEX(Methane!$C$4:$N$13,MATCH(R$2,Methane!$A$4:$A$13,0),MATCH(IF($N$1="*",$N43,$O43),Methane!$C$2:$N$2,0))*F43</f>
        <v>0</v>
      </c>
      <c r="S43" s="4">
        <f>INDEX(Methane!$C$4:$N$13,MATCH(S$2,Methane!$A$4:$A$13,0),MATCH(IF($N$1="*",$N43,$O43),Methane!$C$2:$N$2,0))*G43</f>
        <v>1.2999999999999999E-3</v>
      </c>
      <c r="T43" s="4">
        <f>INDEX(Methane!$C$4:$N$13,MATCH(T$2,Methane!$A$4:$A$13,0),MATCH(IF($N$1="*",$N43,$O43),Methane!$C$2:$N$2,0))*H43</f>
        <v>0</v>
      </c>
      <c r="U43" s="4">
        <f>INDEX(Methane!$C$4:$N$13,MATCH(U$2,Methane!$A$4:$A$13,0),MATCH(IF($N$1="*",$N43,$O43),Methane!$C$2:$N$2,0))*I43</f>
        <v>1.4194507391999999E-4</v>
      </c>
      <c r="V43" s="4">
        <f>INDEX(N2O!$C$4:$N$13,MATCH(V$2,N2O!$A$4:$A$13,0),MATCH(IF($N$1="*",$N43,$O43),N2O!$C$2:$N$2,0))*D43</f>
        <v>2.4000000000000001E-5</v>
      </c>
      <c r="W43" s="4">
        <f>INDEX(N2O!$C$4:$N$13,MATCH(W$2,N2O!$A$4:$A$13,0),MATCH(IF($N$1="*",$N43,$O43),N2O!$C$2:$N$2,0))*E43</f>
        <v>0</v>
      </c>
      <c r="X43" s="4">
        <f>INDEX(N2O!$C$4:$N$13,MATCH(X$2,N2O!$A$4:$A$13,0),MATCH(IF($N$1="*",$N43,$O43),N2O!$C$2:$N$2,0))*F43</f>
        <v>2.4000000000000001E-4</v>
      </c>
      <c r="Y43" s="4">
        <f>INDEX(N2O!$C$4:$N$13,MATCH(Y$2,N2O!$A$4:$A$13,0),MATCH(IF($N$1="*",$N43,$O43),N2O!$C$2:$N$2,0))*G43</f>
        <v>0</v>
      </c>
      <c r="Z43" s="4">
        <f>INDEX(N2O!$C$4:$N$13,MATCH(Z$2,N2O!$A$4:$A$13,0),MATCH(IF($N$1="*",$N43,$O43),N2O!$C$2:$N$2,0))*H43</f>
        <v>0</v>
      </c>
      <c r="AA43" s="4">
        <f>INDEX(N2O!$C$4:$N$13,MATCH(AA$2,N2O!$A$4:$A$13,0),MATCH(IF($N$1="*",$N43,$O43),N2O!$C$2:$N$2,0))*I43</f>
        <v>0</v>
      </c>
      <c r="AB43" s="4">
        <f>IF(C43,Biosolid!D$13,Biosolid!D$14)*0.0002875*(1-H43)*G43</f>
        <v>1.883125E-5</v>
      </c>
      <c r="AC43" s="4">
        <f>(S43/Biogas_Flare!$B$21)*Biogas_Flare!$B$20*(12/66)*(44/12)*$G43</f>
        <v>1.0609195402298847E-3</v>
      </c>
      <c r="AD43" s="4">
        <f>INDEX(Methane!$C$4:$N$13,MATCH(AD$2,Methane!$A$4:$A$13,0),MATCH(IF($N$1="*",$N43,$O43),Methane!$C$2:$N$2,0))*H43</f>
        <v>0</v>
      </c>
      <c r="AE43" s="4">
        <f>INDEX(Methane!$C$4:$N$13,MATCH(AE$2,Methane!$A$4:$A$13,0),MATCH(IF($N$1="*",$N43,$O43),Methane!$C$2:$N$2,0))*I43</f>
        <v>0.23376579361199998</v>
      </c>
      <c r="AF43" s="4">
        <f t="shared" si="3"/>
        <v>4.2719450739199995E-3</v>
      </c>
      <c r="AG43" s="4">
        <f t="shared" si="4"/>
        <v>2.6400000000000002E-4</v>
      </c>
      <c r="AH43" s="4">
        <f t="shared" si="5"/>
        <v>0.23482671315222986</v>
      </c>
    </row>
    <row r="44" spans="1:34" x14ac:dyDescent="0.2">
      <c r="A44" s="1" t="s">
        <v>162</v>
      </c>
      <c r="B44" s="23" t="s">
        <v>218</v>
      </c>
      <c r="C44">
        <v>0</v>
      </c>
      <c r="D44">
        <v>1</v>
      </c>
      <c r="E44">
        <v>0</v>
      </c>
      <c r="F44">
        <v>1</v>
      </c>
      <c r="G44">
        <v>0.5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6" cm="1">
        <f t="array" ref="N44">_xlfn.IFS($K44=0,1,TT_Emissions!$L44=1,"4-2",TT_Emissions!$M44=1,"4-1",TRUE,"Avg")</f>
        <v>1</v>
      </c>
      <c r="O44" s="17" t="s">
        <v>42</v>
      </c>
      <c r="P44" s="4">
        <f>INDEX(Methane!$C$4:$N$13,MATCH(P$2,Methane!$A$4:$A$13,0),MATCH(IF($N$1="*",$N44,$O44),Methane!$C$2:$N$2,0))*D44</f>
        <v>3.3E-4</v>
      </c>
      <c r="Q44" s="4">
        <f>INDEX(Methane!$C$4:$N$13,MATCH(Q$2,Methane!$A$4:$A$13,0),MATCH(IF($N$1="*",$N44,$O44),Methane!$C$2:$N$2,0))*E44</f>
        <v>0</v>
      </c>
      <c r="R44" s="4">
        <f>INDEX(Methane!$C$4:$N$13,MATCH(R$2,Methane!$A$4:$A$13,0),MATCH(IF($N$1="*",$N44,$O44),Methane!$C$2:$N$2,0))*F44</f>
        <v>0</v>
      </c>
      <c r="S44" s="4">
        <f>INDEX(Methane!$C$4:$N$13,MATCH(S$2,Methane!$A$4:$A$13,0),MATCH(IF($N$1="*",$N44,$O44),Methane!$C$2:$N$2,0))*G44</f>
        <v>1.2999999999999999E-3</v>
      </c>
      <c r="T44" s="4">
        <f>INDEX(Methane!$C$4:$N$13,MATCH(T$2,Methane!$A$4:$A$13,0),MATCH(IF($N$1="*",$N44,$O44),Methane!$C$2:$N$2,0))*H44</f>
        <v>0</v>
      </c>
      <c r="U44" s="4">
        <f>INDEX(Methane!$C$4:$N$13,MATCH(U$2,Methane!$A$4:$A$13,0),MATCH(IF($N$1="*",$N44,$O44),Methane!$C$2:$N$2,0))*I44</f>
        <v>0</v>
      </c>
      <c r="V44" s="4">
        <f>INDEX(N2O!$C$4:$N$13,MATCH(V$2,N2O!$A$4:$A$13,0),MATCH(IF($N$1="*",$N44,$O44),N2O!$C$2:$N$2,0))*D44</f>
        <v>2.4000000000000001E-5</v>
      </c>
      <c r="W44" s="4">
        <f>INDEX(N2O!$C$4:$N$13,MATCH(W$2,N2O!$A$4:$A$13,0),MATCH(IF($N$1="*",$N44,$O44),N2O!$C$2:$N$2,0))*E44</f>
        <v>0</v>
      </c>
      <c r="X44" s="4">
        <f>INDEX(N2O!$C$4:$N$13,MATCH(X$2,N2O!$A$4:$A$13,0),MATCH(IF($N$1="*",$N44,$O44),N2O!$C$2:$N$2,0))*F44</f>
        <v>2.4000000000000001E-4</v>
      </c>
      <c r="Y44" s="4">
        <f>INDEX(N2O!$C$4:$N$13,MATCH(Y$2,N2O!$A$4:$A$13,0),MATCH(IF($N$1="*",$N44,$O44),N2O!$C$2:$N$2,0))*G44</f>
        <v>0</v>
      </c>
      <c r="Z44" s="4">
        <f>INDEX(N2O!$C$4:$N$13,MATCH(Z$2,N2O!$A$4:$A$13,0),MATCH(IF($N$1="*",$N44,$O44),N2O!$C$2:$N$2,0))*H44</f>
        <v>0</v>
      </c>
      <c r="AA44" s="4">
        <f>INDEX(N2O!$C$4:$N$13,MATCH(AA$2,N2O!$A$4:$A$13,0),MATCH(IF($N$1="*",$N44,$O44),N2O!$C$2:$N$2,0))*I44</f>
        <v>0</v>
      </c>
      <c r="AB44" s="4">
        <f>IF(C44,Biosolid!D$13,Biosolid!D$14)*0.0002875*(1-H44)*G44</f>
        <v>1.883125E-5</v>
      </c>
      <c r="AC44" s="4">
        <f>(S44/Biogas_Flare!$B$21)*Biogas_Flare!$B$20*(12/66)*(44/12)*$G44</f>
        <v>1.0609195402298847E-3</v>
      </c>
      <c r="AD44" s="4">
        <f>INDEX(Methane!$C$4:$N$13,MATCH(AD$2,Methane!$A$4:$A$13,0),MATCH(IF($N$1="*",$N44,$O44),Methane!$C$2:$N$2,0))*H44</f>
        <v>0</v>
      </c>
      <c r="AE44" s="4">
        <f>INDEX(Methane!$C$4:$N$13,MATCH(AE$2,Methane!$A$4:$A$13,0),MATCH(IF($N$1="*",$N44,$O44),Methane!$C$2:$N$2,0))*I44</f>
        <v>0</v>
      </c>
      <c r="AF44" s="4">
        <f t="shared" si="3"/>
        <v>1.6299999999999999E-3</v>
      </c>
      <c r="AG44" s="4">
        <f t="shared" si="4"/>
        <v>2.6400000000000002E-4</v>
      </c>
      <c r="AH44" s="4">
        <f t="shared" si="5"/>
        <v>1.0609195402298847E-3</v>
      </c>
    </row>
    <row r="45" spans="1:34" x14ac:dyDescent="0.2">
      <c r="A45" s="1" t="s">
        <v>163</v>
      </c>
      <c r="B45" s="23" t="s">
        <v>213</v>
      </c>
      <c r="C45">
        <v>0</v>
      </c>
      <c r="D45">
        <v>1</v>
      </c>
      <c r="E45">
        <v>0</v>
      </c>
      <c r="F45">
        <v>1</v>
      </c>
      <c r="G45">
        <v>0.5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6" cm="1">
        <f t="array" ref="N45">_xlfn.IFS($K45=0,1,TT_Emissions!$L45=1,"4-2",TT_Emissions!$M45=1,"4-1",TRUE,"Avg")</f>
        <v>1</v>
      </c>
      <c r="O45" s="17" t="s">
        <v>42</v>
      </c>
      <c r="P45" s="4">
        <f>INDEX(Methane!$C$4:$N$13,MATCH(P$2,Methane!$A$4:$A$13,0),MATCH(IF($N$1="*",$N45,$O45),Methane!$C$2:$N$2,0))*D45</f>
        <v>3.3E-4</v>
      </c>
      <c r="Q45" s="4">
        <f>INDEX(Methane!$C$4:$N$13,MATCH(Q$2,Methane!$A$4:$A$13,0),MATCH(IF($N$1="*",$N45,$O45),Methane!$C$2:$N$2,0))*E45</f>
        <v>0</v>
      </c>
      <c r="R45" s="4">
        <f>INDEX(Methane!$C$4:$N$13,MATCH(R$2,Methane!$A$4:$A$13,0),MATCH(IF($N$1="*",$N45,$O45),Methane!$C$2:$N$2,0))*F45</f>
        <v>0</v>
      </c>
      <c r="S45" s="4">
        <f>INDEX(Methane!$C$4:$N$13,MATCH(S$2,Methane!$A$4:$A$13,0),MATCH(IF($N$1="*",$N45,$O45),Methane!$C$2:$N$2,0))*G45</f>
        <v>1.2999999999999999E-3</v>
      </c>
      <c r="T45" s="4">
        <f>INDEX(Methane!$C$4:$N$13,MATCH(T$2,Methane!$A$4:$A$13,0),MATCH(IF($N$1="*",$N45,$O45),Methane!$C$2:$N$2,0))*H45</f>
        <v>0</v>
      </c>
      <c r="U45" s="4">
        <f>INDEX(Methane!$C$4:$N$13,MATCH(U$2,Methane!$A$4:$A$13,0),MATCH(IF($N$1="*",$N45,$O45),Methane!$C$2:$N$2,0))*I45</f>
        <v>0</v>
      </c>
      <c r="V45" s="4">
        <f>INDEX(N2O!$C$4:$N$13,MATCH(V$2,N2O!$A$4:$A$13,0),MATCH(IF($N$1="*",$N45,$O45),N2O!$C$2:$N$2,0))*D45</f>
        <v>2.4000000000000001E-5</v>
      </c>
      <c r="W45" s="4">
        <f>INDEX(N2O!$C$4:$N$13,MATCH(W$2,N2O!$A$4:$A$13,0),MATCH(IF($N$1="*",$N45,$O45),N2O!$C$2:$N$2,0))*E45</f>
        <v>0</v>
      </c>
      <c r="X45" s="4">
        <f>INDEX(N2O!$C$4:$N$13,MATCH(X$2,N2O!$A$4:$A$13,0),MATCH(IF($N$1="*",$N45,$O45),N2O!$C$2:$N$2,0))*F45</f>
        <v>2.4000000000000001E-4</v>
      </c>
      <c r="Y45" s="4">
        <f>INDEX(N2O!$C$4:$N$13,MATCH(Y$2,N2O!$A$4:$A$13,0),MATCH(IF($N$1="*",$N45,$O45),N2O!$C$2:$N$2,0))*G45</f>
        <v>0</v>
      </c>
      <c r="Z45" s="4">
        <f>INDEX(N2O!$C$4:$N$13,MATCH(Z$2,N2O!$A$4:$A$13,0),MATCH(IF($N$1="*",$N45,$O45),N2O!$C$2:$N$2,0))*H45</f>
        <v>0</v>
      </c>
      <c r="AA45" s="4">
        <f>INDEX(N2O!$C$4:$N$13,MATCH(AA$2,N2O!$A$4:$A$13,0),MATCH(IF($N$1="*",$N45,$O45),N2O!$C$2:$N$2,0))*I45</f>
        <v>0</v>
      </c>
      <c r="AB45" s="4">
        <f>IF(C45,Biosolid!D$13,Biosolid!D$14)*0.0002875*(1-H45)*G45</f>
        <v>1.883125E-5</v>
      </c>
      <c r="AC45" s="4">
        <f>(S45/Biogas_Flare!$B$21)*Biogas_Flare!$B$20*(12/66)*(44/12)*$G45</f>
        <v>1.0609195402298847E-3</v>
      </c>
      <c r="AD45" s="4">
        <f>INDEX(Methane!$C$4:$N$13,MATCH(AD$2,Methane!$A$4:$A$13,0),MATCH(IF($N$1="*",$N45,$O45),Methane!$C$2:$N$2,0))*H45</f>
        <v>0</v>
      </c>
      <c r="AE45" s="4">
        <f>INDEX(Methane!$C$4:$N$13,MATCH(AE$2,Methane!$A$4:$A$13,0),MATCH(IF($N$1="*",$N45,$O45),Methane!$C$2:$N$2,0))*I45</f>
        <v>0</v>
      </c>
      <c r="AF45" s="4">
        <f t="shared" si="3"/>
        <v>1.6299999999999999E-3</v>
      </c>
      <c r="AG45" s="4">
        <f t="shared" si="4"/>
        <v>2.6400000000000002E-4</v>
      </c>
      <c r="AH45" s="4">
        <f t="shared" si="5"/>
        <v>1.0609195402298847E-3</v>
      </c>
    </row>
    <row r="46" spans="1:34" x14ac:dyDescent="0.2">
      <c r="A46" s="20" t="s">
        <v>204</v>
      </c>
      <c r="B46" s="24" t="s">
        <v>216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 s="16" cm="1">
        <f t="array" ref="N46">_xlfn.IFS($K46=0,1,TT_Emissions!$L46=1,"4-2",TT_Emissions!$M46=1,"4-1",TRUE,"Avg")</f>
        <v>1</v>
      </c>
      <c r="O46" s="17" t="s">
        <v>42</v>
      </c>
      <c r="P46" s="4">
        <f>INDEX(Methane!$C$4:$N$13,MATCH(P$2,Methane!$A$4:$A$13,0),MATCH(IF($N$1="*",$N46,$O46),Methane!$C$2:$N$2,0))*D46</f>
        <v>3.3E-4</v>
      </c>
      <c r="Q46" s="4">
        <f>INDEX(Methane!$C$4:$N$13,MATCH(Q$2,Methane!$A$4:$A$13,0),MATCH(IF($N$1="*",$N46,$O46),Methane!$C$2:$N$2,0))*E46</f>
        <v>0</v>
      </c>
      <c r="R46" s="4">
        <f>INDEX(Methane!$C$4:$N$13,MATCH(R$2,Methane!$A$4:$A$13,0),MATCH(IF($N$1="*",$N46,$O46),Methane!$C$2:$N$2,0))*F46</f>
        <v>0</v>
      </c>
      <c r="S46" s="4">
        <f>INDEX(Methane!$C$4:$N$13,MATCH(S$2,Methane!$A$4:$A$13,0),MATCH(IF($N$1="*",$N46,$O46),Methane!$C$2:$N$2,0))*G46</f>
        <v>0</v>
      </c>
      <c r="T46" s="4">
        <f>INDEX(Methane!$C$4:$N$13,MATCH(T$2,Methane!$A$4:$A$13,0),MATCH(IF($N$1="*",$N46,$O46),Methane!$C$2:$N$2,0))*H46</f>
        <v>0</v>
      </c>
      <c r="U46" s="4">
        <f>INDEX(Methane!$C$4:$N$13,MATCH(U$2,Methane!$A$4:$A$13,0),MATCH(IF($N$1="*",$N46,$O46),Methane!$C$2:$N$2,0))*I46</f>
        <v>0</v>
      </c>
      <c r="V46" s="4">
        <f>INDEX(N2O!$C$4:$N$13,MATCH(V$2,N2O!$A$4:$A$13,0),MATCH(IF($N$1="*",$N46,$O46),N2O!$C$2:$N$2,0))*D46</f>
        <v>2.4000000000000001E-5</v>
      </c>
      <c r="W46" s="4">
        <f>INDEX(N2O!$C$4:$N$13,MATCH(W$2,N2O!$A$4:$A$13,0),MATCH(IF($N$1="*",$N46,$O46),N2O!$C$2:$N$2,0))*E46</f>
        <v>0</v>
      </c>
      <c r="X46" s="4">
        <f>INDEX(N2O!$C$4:$N$13,MATCH(X$2,N2O!$A$4:$A$13,0),MATCH(IF($N$1="*",$N46,$O46),N2O!$C$2:$N$2,0))*F46</f>
        <v>2.4000000000000001E-4</v>
      </c>
      <c r="Y46" s="4">
        <f>INDEX(N2O!$C$4:$N$13,MATCH(Y$2,N2O!$A$4:$A$13,0),MATCH(IF($N$1="*",$N46,$O46),N2O!$C$2:$N$2,0))*G46</f>
        <v>0</v>
      </c>
      <c r="Z46" s="4">
        <f>INDEX(N2O!$C$4:$N$13,MATCH(Z$2,N2O!$A$4:$A$13,0),MATCH(IF($N$1="*",$N46,$O46),N2O!$C$2:$N$2,0))*H46</f>
        <v>0</v>
      </c>
      <c r="AA46" s="4">
        <f>INDEX(N2O!$C$4:$N$13,MATCH(AA$2,N2O!$A$4:$A$13,0),MATCH(IF($N$1="*",$N46,$O46),N2O!$C$2:$N$2,0))*I46</f>
        <v>0</v>
      </c>
      <c r="AB46" s="4">
        <f>IF(C46,Biosolid!D$13,Biosolid!D$14)*0.0002875*(1-H46)*G46</f>
        <v>0</v>
      </c>
      <c r="AC46" s="4">
        <f>(S46/Biogas_Flare!$B$21)*Biogas_Flare!$B$20*(12/66)*(44/12)*$G46</f>
        <v>0</v>
      </c>
      <c r="AD46" s="4">
        <f>INDEX(Methane!$C$4:$N$13,MATCH(AD$2,Methane!$A$4:$A$13,0),MATCH(IF($N$1="*",$N46,$O46),Methane!$C$2:$N$2,0))*H46</f>
        <v>0.25739999999999996</v>
      </c>
      <c r="AE46" s="4">
        <f>INDEX(Methane!$C$4:$N$13,MATCH(AE$2,Methane!$A$4:$A$13,0),MATCH(IF($N$1="*",$N46,$O46),Methane!$C$2:$N$2,0))*I46</f>
        <v>0</v>
      </c>
      <c r="AF46" s="4">
        <f t="shared" si="3"/>
        <v>3.3E-4</v>
      </c>
      <c r="AG46" s="4">
        <f t="shared" si="4"/>
        <v>2.6400000000000002E-4</v>
      </c>
      <c r="AH46" s="4">
        <f t="shared" si="5"/>
        <v>0.25739999999999996</v>
      </c>
    </row>
    <row r="47" spans="1:34" x14ac:dyDescent="0.2">
      <c r="A47" s="29" t="s">
        <v>164</v>
      </c>
      <c r="B47" s="30" t="s">
        <v>219</v>
      </c>
      <c r="C47">
        <v>1</v>
      </c>
      <c r="D47">
        <v>1</v>
      </c>
      <c r="E47">
        <v>1</v>
      </c>
      <c r="F47">
        <v>1</v>
      </c>
      <c r="G47">
        <v>0.5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 s="16" t="str" cm="1">
        <f t="array" ref="N47">_xlfn.IFS($K47=0,1,TT_Emissions!$L47=1,"4-2",TT_Emissions!$M47=1,"4-1",TRUE,"Avg")</f>
        <v>4-1</v>
      </c>
      <c r="O47" s="17" t="s">
        <v>46</v>
      </c>
      <c r="P47" s="4">
        <f>INDEX(Methane!$C$4:$N$13,MATCH(P$2,Methane!$A$4:$A$13,0),MATCH(IF($N$1="*",$N47,$O47),Methane!$C$2:$N$2,0))*D47</f>
        <v>8.3999999999999995E-3</v>
      </c>
      <c r="Q47" s="4">
        <f>INDEX(Methane!$C$4:$N$13,MATCH(Q$2,Methane!$A$4:$A$13,0),MATCH(IF($N$1="*",$N47,$O47),Methane!$C$2:$N$2,0))*E47</f>
        <v>2E-3</v>
      </c>
      <c r="R47" s="4">
        <f>INDEX(Methane!$C$4:$N$13,MATCH(R$2,Methane!$A$4:$A$13,0),MATCH(IF($N$1="*",$N47,$O47),Methane!$C$2:$N$2,0))*F47</f>
        <v>0</v>
      </c>
      <c r="S47" s="4">
        <f>INDEX(Methane!$C$4:$N$13,MATCH(S$2,Methane!$A$4:$A$13,0),MATCH(IF($N$1="*",$N47,$O47),Methane!$C$2:$N$2,0))*G47</f>
        <v>1E-3</v>
      </c>
      <c r="T47" s="4">
        <f>INDEX(Methane!$C$4:$N$13,MATCH(T$2,Methane!$A$4:$A$13,0),MATCH(IF($N$1="*",$N47,$O47),Methane!$C$2:$N$2,0))*H47</f>
        <v>0</v>
      </c>
      <c r="U47" s="4">
        <f>INDEX(Methane!$C$4:$N$13,MATCH(U$2,Methane!$A$4:$A$13,0),MATCH(IF($N$1="*",$N47,$O47),Methane!$C$2:$N$2,0))*I47</f>
        <v>1.0645880544E-4</v>
      </c>
      <c r="V47" s="4">
        <f>INDEX(N2O!$C$4:$N$13,MATCH(V$2,N2O!$A$4:$A$13,0),MATCH(IF($N$1="*",$N47,$O47),N2O!$C$2:$N$2,0))*D47</f>
        <v>2.8499999999999999E-4</v>
      </c>
      <c r="W47" s="4">
        <f>INDEX(N2O!$C$4:$N$13,MATCH(W$2,N2O!$A$4:$A$13,0),MATCH(IF($N$1="*",$N47,$O47),N2O!$C$2:$N$2,0))*E47</f>
        <v>0</v>
      </c>
      <c r="X47" s="4">
        <f>INDEX(N2O!$C$4:$N$13,MATCH(X$2,N2O!$A$4:$A$13,0),MATCH(IF($N$1="*",$N47,$O47),N2O!$C$2:$N$2,0))*F47</f>
        <v>2.3E-5</v>
      </c>
      <c r="Y47" s="4">
        <f>INDEX(N2O!$C$4:$N$13,MATCH(Y$2,N2O!$A$4:$A$13,0),MATCH(IF($N$1="*",$N47,$O47),N2O!$C$2:$N$2,0))*G47</f>
        <v>0</v>
      </c>
      <c r="Z47" s="4">
        <f>INDEX(N2O!$C$4:$N$13,MATCH(Z$2,N2O!$A$4:$A$13,0),MATCH(IF($N$1="*",$N47,$O47),N2O!$C$2:$N$2,0))*H47</f>
        <v>0</v>
      </c>
      <c r="AA47" s="4">
        <f>INDEX(N2O!$C$4:$N$13,MATCH(AA$2,N2O!$A$4:$A$13,0),MATCH(IF($N$1="*",$N47,$O47),N2O!$C$2:$N$2,0))*I47</f>
        <v>0</v>
      </c>
      <c r="AB47" s="4">
        <f>IF(C47,Biosolid!D$13,Biosolid!D$14)*0.0002875*(1-H47)*G47</f>
        <v>3.7892499999999997E-5</v>
      </c>
      <c r="AC47" s="4">
        <f>(S47/Biogas_Flare!$B$21)*Biogas_Flare!$B$20*(12/66)*(44/12)*$G47</f>
        <v>8.1609195402298834E-4</v>
      </c>
      <c r="AD47" s="4">
        <f>INDEX(Methane!$C$4:$N$13,MATCH(AD$2,Methane!$A$4:$A$13,0),MATCH(IF($N$1="*",$N47,$O47),Methane!$C$2:$N$2,0))*H47</f>
        <v>0</v>
      </c>
      <c r="AE47" s="4">
        <f>INDEX(Methane!$C$4:$N$13,MATCH(AE$2,Methane!$A$4:$A$13,0),MATCH(IF($N$1="*",$N47,$O47),Methane!$C$2:$N$2,0))*I47</f>
        <v>0.175324345209</v>
      </c>
      <c r="AF47" s="4">
        <f t="shared" si="3"/>
        <v>1.150645880544E-2</v>
      </c>
      <c r="AG47" s="4">
        <f t="shared" si="4"/>
        <v>3.0800000000000001E-4</v>
      </c>
      <c r="AH47" s="4">
        <f t="shared" si="5"/>
        <v>0.17614043716302299</v>
      </c>
    </row>
    <row r="48" spans="1:34" x14ac:dyDescent="0.2">
      <c r="A48" s="29" t="s">
        <v>123</v>
      </c>
      <c r="B48" s="30" t="s">
        <v>211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 s="16" t="str" cm="1">
        <f t="array" ref="N48">_xlfn.IFS($K48=0,1,TT_Emissions!$L48=1,"4-2",TT_Emissions!$M48=1,"4-1",TRUE,"Avg")</f>
        <v>4-1</v>
      </c>
      <c r="O48" s="17" t="s">
        <v>46</v>
      </c>
      <c r="P48" s="4">
        <f>INDEX(Methane!$C$4:$N$13,MATCH(P$2,Methane!$A$4:$A$13,0),MATCH(IF($N$1="*",$N48,$O48),Methane!$C$2:$N$2,0))*D48</f>
        <v>8.3999999999999995E-3</v>
      </c>
      <c r="Q48" s="4">
        <f>INDEX(Methane!$C$4:$N$13,MATCH(Q$2,Methane!$A$4:$A$13,0),MATCH(IF($N$1="*",$N48,$O48),Methane!$C$2:$N$2,0))*E48</f>
        <v>2E-3</v>
      </c>
      <c r="R48" s="4">
        <f>INDEX(Methane!$C$4:$N$13,MATCH(R$2,Methane!$A$4:$A$13,0),MATCH(IF($N$1="*",$N48,$O48),Methane!$C$2:$N$2,0))*F48</f>
        <v>0</v>
      </c>
      <c r="S48" s="4">
        <f>INDEX(Methane!$C$4:$N$13,MATCH(S$2,Methane!$A$4:$A$13,0),MATCH(IF($N$1="*",$N48,$O48),Methane!$C$2:$N$2,0))*G48</f>
        <v>0</v>
      </c>
      <c r="T48" s="4">
        <f>INDEX(Methane!$C$4:$N$13,MATCH(T$2,Methane!$A$4:$A$13,0),MATCH(IF($N$1="*",$N48,$O48),Methane!$C$2:$N$2,0))*H48</f>
        <v>0</v>
      </c>
      <c r="U48" s="4">
        <f>INDEX(Methane!$C$4:$N$13,MATCH(U$2,Methane!$A$4:$A$13,0),MATCH(IF($N$1="*",$N48,$O48),Methane!$C$2:$N$2,0))*I48</f>
        <v>0</v>
      </c>
      <c r="V48" s="4">
        <f>INDEX(N2O!$C$4:$N$13,MATCH(V$2,N2O!$A$4:$A$13,0),MATCH(IF($N$1="*",$N48,$O48),N2O!$C$2:$N$2,0))*D48</f>
        <v>2.8499999999999999E-4</v>
      </c>
      <c r="W48" s="4">
        <f>INDEX(N2O!$C$4:$N$13,MATCH(W$2,N2O!$A$4:$A$13,0),MATCH(IF($N$1="*",$N48,$O48),N2O!$C$2:$N$2,0))*E48</f>
        <v>0</v>
      </c>
      <c r="X48" s="4">
        <f>INDEX(N2O!$C$4:$N$13,MATCH(X$2,N2O!$A$4:$A$13,0),MATCH(IF($N$1="*",$N48,$O48),N2O!$C$2:$N$2,0))*F48</f>
        <v>2.3E-5</v>
      </c>
      <c r="Y48" s="4">
        <f>INDEX(N2O!$C$4:$N$13,MATCH(Y$2,N2O!$A$4:$A$13,0),MATCH(IF($N$1="*",$N48,$O48),N2O!$C$2:$N$2,0))*G48</f>
        <v>0</v>
      </c>
      <c r="Z48" s="4">
        <f>INDEX(N2O!$C$4:$N$13,MATCH(Z$2,N2O!$A$4:$A$13,0),MATCH(IF($N$1="*",$N48,$O48),N2O!$C$2:$N$2,0))*H48</f>
        <v>0</v>
      </c>
      <c r="AA48" s="4">
        <f>INDEX(N2O!$C$4:$N$13,MATCH(AA$2,N2O!$A$4:$A$13,0),MATCH(IF($N$1="*",$N48,$O48),N2O!$C$2:$N$2,0))*I48</f>
        <v>0</v>
      </c>
      <c r="AB48" s="4">
        <f>IF(C48,Biosolid!D$13,Biosolid!D$14)*0.0002875*(1-H48)*G48</f>
        <v>0</v>
      </c>
      <c r="AC48" s="4">
        <f>(S48/Biogas_Flare!$B$21)*Biogas_Flare!$B$20*(12/66)*(44/12)*$G48</f>
        <v>0</v>
      </c>
      <c r="AD48" s="4">
        <f>INDEX(Methane!$C$4:$N$13,MATCH(AD$2,Methane!$A$4:$A$13,0),MATCH(IF($N$1="*",$N48,$O48),Methane!$C$2:$N$2,0))*H48</f>
        <v>0.19305</v>
      </c>
      <c r="AE48" s="4">
        <f>INDEX(Methane!$C$4:$N$13,MATCH(AE$2,Methane!$A$4:$A$13,0),MATCH(IF($N$1="*",$N48,$O48),Methane!$C$2:$N$2,0))*I48</f>
        <v>0</v>
      </c>
      <c r="AF48" s="4">
        <f t="shared" si="3"/>
        <v>1.04E-2</v>
      </c>
      <c r="AG48" s="4">
        <f t="shared" si="4"/>
        <v>3.0800000000000001E-4</v>
      </c>
      <c r="AH48" s="4">
        <f t="shared" si="5"/>
        <v>0.19305</v>
      </c>
    </row>
    <row r="49" spans="1:34" x14ac:dyDescent="0.2">
      <c r="A49" s="29" t="s">
        <v>124</v>
      </c>
      <c r="B49" s="30" t="s">
        <v>211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 s="16" t="str" cm="1">
        <f t="array" ref="N49">_xlfn.IFS($K49=0,1,TT_Emissions!$L49=1,"4-2",TT_Emissions!$M49=1,"4-1",TRUE,"Avg")</f>
        <v>4-1</v>
      </c>
      <c r="O49" s="17" t="s">
        <v>46</v>
      </c>
      <c r="P49" s="4">
        <f>INDEX(Methane!$C$4:$N$13,MATCH(P$2,Methane!$A$4:$A$13,0),MATCH(IF($N$1="*",$N49,$O49),Methane!$C$2:$N$2,0))*D49</f>
        <v>8.3999999999999995E-3</v>
      </c>
      <c r="Q49" s="4">
        <f>INDEX(Methane!$C$4:$N$13,MATCH(Q$2,Methane!$A$4:$A$13,0),MATCH(IF($N$1="*",$N49,$O49),Methane!$C$2:$N$2,0))*E49</f>
        <v>2E-3</v>
      </c>
      <c r="R49" s="4">
        <f>INDEX(Methane!$C$4:$N$13,MATCH(R$2,Methane!$A$4:$A$13,0),MATCH(IF($N$1="*",$N49,$O49),Methane!$C$2:$N$2,0))*F49</f>
        <v>0</v>
      </c>
      <c r="S49" s="4">
        <f>INDEX(Methane!$C$4:$N$13,MATCH(S$2,Methane!$A$4:$A$13,0),MATCH(IF($N$1="*",$N49,$O49),Methane!$C$2:$N$2,0))*G49</f>
        <v>0</v>
      </c>
      <c r="T49" s="4">
        <f>INDEX(Methane!$C$4:$N$13,MATCH(T$2,Methane!$A$4:$A$13,0),MATCH(IF($N$1="*",$N49,$O49),Methane!$C$2:$N$2,0))*H49</f>
        <v>0</v>
      </c>
      <c r="U49" s="4">
        <f>INDEX(Methane!$C$4:$N$13,MATCH(U$2,Methane!$A$4:$A$13,0),MATCH(IF($N$1="*",$N49,$O49),Methane!$C$2:$N$2,0))*I49</f>
        <v>0</v>
      </c>
      <c r="V49" s="4">
        <f>INDEX(N2O!$C$4:$N$13,MATCH(V$2,N2O!$A$4:$A$13,0),MATCH(IF($N$1="*",$N49,$O49),N2O!$C$2:$N$2,0))*D49</f>
        <v>2.8499999999999999E-4</v>
      </c>
      <c r="W49" s="4">
        <f>INDEX(N2O!$C$4:$N$13,MATCH(W$2,N2O!$A$4:$A$13,0),MATCH(IF($N$1="*",$N49,$O49),N2O!$C$2:$N$2,0))*E49</f>
        <v>0</v>
      </c>
      <c r="X49" s="4">
        <f>INDEX(N2O!$C$4:$N$13,MATCH(X$2,N2O!$A$4:$A$13,0),MATCH(IF($N$1="*",$N49,$O49),N2O!$C$2:$N$2,0))*F49</f>
        <v>2.3E-5</v>
      </c>
      <c r="Y49" s="4">
        <f>INDEX(N2O!$C$4:$N$13,MATCH(Y$2,N2O!$A$4:$A$13,0),MATCH(IF($N$1="*",$N49,$O49),N2O!$C$2:$N$2,0))*G49</f>
        <v>0</v>
      </c>
      <c r="Z49" s="4">
        <f>INDEX(N2O!$C$4:$N$13,MATCH(Z$2,N2O!$A$4:$A$13,0),MATCH(IF($N$1="*",$N49,$O49),N2O!$C$2:$N$2,0))*H49</f>
        <v>0</v>
      </c>
      <c r="AA49" s="4">
        <f>INDEX(N2O!$C$4:$N$13,MATCH(AA$2,N2O!$A$4:$A$13,0),MATCH(IF($N$1="*",$N49,$O49),N2O!$C$2:$N$2,0))*I49</f>
        <v>0</v>
      </c>
      <c r="AB49" s="4">
        <f>IF(C49,Biosolid!D$13,Biosolid!D$14)*0.0002875*(1-H49)*G49</f>
        <v>0</v>
      </c>
      <c r="AC49" s="4">
        <f>(S49/Biogas_Flare!$B$21)*Biogas_Flare!$B$20*(12/66)*(44/12)*$G49</f>
        <v>0</v>
      </c>
      <c r="AD49" s="4">
        <f>INDEX(Methane!$C$4:$N$13,MATCH(AD$2,Methane!$A$4:$A$13,0),MATCH(IF($N$1="*",$N49,$O49),Methane!$C$2:$N$2,0))*H49</f>
        <v>0.19305</v>
      </c>
      <c r="AE49" s="4">
        <f>INDEX(Methane!$C$4:$N$13,MATCH(AE$2,Methane!$A$4:$A$13,0),MATCH(IF($N$1="*",$N49,$O49),Methane!$C$2:$N$2,0))*I49</f>
        <v>0</v>
      </c>
      <c r="AF49" s="4">
        <f t="shared" si="3"/>
        <v>1.04E-2</v>
      </c>
      <c r="AG49" s="4">
        <f t="shared" si="4"/>
        <v>3.0800000000000001E-4</v>
      </c>
      <c r="AH49" s="4">
        <f t="shared" si="5"/>
        <v>0.19305</v>
      </c>
    </row>
    <row r="50" spans="1:34" x14ac:dyDescent="0.2">
      <c r="A50" s="29" t="s">
        <v>125</v>
      </c>
      <c r="B50" s="30" t="s">
        <v>211</v>
      </c>
      <c r="C50">
        <v>1</v>
      </c>
      <c r="D50">
        <v>1</v>
      </c>
      <c r="E50">
        <v>0</v>
      </c>
      <c r="F50">
        <v>1</v>
      </c>
      <c r="G50">
        <v>0.5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 s="16" t="str" cm="1">
        <f t="array" ref="N50">_xlfn.IFS($K50=0,1,TT_Emissions!$L50=1,"4-2",TT_Emissions!$M50=1,"4-1",TRUE,"Avg")</f>
        <v>4-1</v>
      </c>
      <c r="O50" s="17" t="s">
        <v>46</v>
      </c>
      <c r="P50" s="4">
        <f>INDEX(Methane!$C$4:$N$13,MATCH(P$2,Methane!$A$4:$A$13,0),MATCH(IF($N$1="*",$N50,$O50),Methane!$C$2:$N$2,0))*D50</f>
        <v>8.3999999999999995E-3</v>
      </c>
      <c r="Q50" s="4">
        <f>INDEX(Methane!$C$4:$N$13,MATCH(Q$2,Methane!$A$4:$A$13,0),MATCH(IF($N$1="*",$N50,$O50),Methane!$C$2:$N$2,0))*E50</f>
        <v>0</v>
      </c>
      <c r="R50" s="4">
        <f>INDEX(Methane!$C$4:$N$13,MATCH(R$2,Methane!$A$4:$A$13,0),MATCH(IF($N$1="*",$N50,$O50),Methane!$C$2:$N$2,0))*F50</f>
        <v>0</v>
      </c>
      <c r="S50" s="4">
        <f>INDEX(Methane!$C$4:$N$13,MATCH(S$2,Methane!$A$4:$A$13,0),MATCH(IF($N$1="*",$N50,$O50),Methane!$C$2:$N$2,0))*G50</f>
        <v>1E-3</v>
      </c>
      <c r="T50" s="4">
        <f>INDEX(Methane!$C$4:$N$13,MATCH(T$2,Methane!$A$4:$A$13,0),MATCH(IF($N$1="*",$N50,$O50),Methane!$C$2:$N$2,0))*H50</f>
        <v>0</v>
      </c>
      <c r="U50" s="4">
        <f>INDEX(Methane!$C$4:$N$13,MATCH(U$2,Methane!$A$4:$A$13,0),MATCH(IF($N$1="*",$N50,$O50),Methane!$C$2:$N$2,0))*I50</f>
        <v>0</v>
      </c>
      <c r="V50" s="4">
        <f>INDEX(N2O!$C$4:$N$13,MATCH(V$2,N2O!$A$4:$A$13,0),MATCH(IF($N$1="*",$N50,$O50),N2O!$C$2:$N$2,0))*D50</f>
        <v>2.8499999999999999E-4</v>
      </c>
      <c r="W50" s="4">
        <f>INDEX(N2O!$C$4:$N$13,MATCH(W$2,N2O!$A$4:$A$13,0),MATCH(IF($N$1="*",$N50,$O50),N2O!$C$2:$N$2,0))*E50</f>
        <v>0</v>
      </c>
      <c r="X50" s="4">
        <f>INDEX(N2O!$C$4:$N$13,MATCH(X$2,N2O!$A$4:$A$13,0),MATCH(IF($N$1="*",$N50,$O50),N2O!$C$2:$N$2,0))*F50</f>
        <v>2.3E-5</v>
      </c>
      <c r="Y50" s="4">
        <f>INDEX(N2O!$C$4:$N$13,MATCH(Y$2,N2O!$A$4:$A$13,0),MATCH(IF($N$1="*",$N50,$O50),N2O!$C$2:$N$2,0))*G50</f>
        <v>0</v>
      </c>
      <c r="Z50" s="4">
        <f>INDEX(N2O!$C$4:$N$13,MATCH(Z$2,N2O!$A$4:$A$13,0),MATCH(IF($N$1="*",$N50,$O50),N2O!$C$2:$N$2,0))*H50</f>
        <v>0</v>
      </c>
      <c r="AA50" s="4">
        <f>INDEX(N2O!$C$4:$N$13,MATCH(AA$2,N2O!$A$4:$A$13,0),MATCH(IF($N$1="*",$N50,$O50),N2O!$C$2:$N$2,0))*I50</f>
        <v>0</v>
      </c>
      <c r="AB50" s="4">
        <f>IF(C50,Biosolid!D$13,Biosolid!D$14)*0.0002875*(1-H50)*G50</f>
        <v>3.7892499999999997E-5</v>
      </c>
      <c r="AC50" s="4">
        <f>(S50/Biogas_Flare!$B$21)*Biogas_Flare!$B$20*(12/66)*(44/12)*$G50</f>
        <v>8.1609195402298834E-4</v>
      </c>
      <c r="AD50" s="4">
        <f>INDEX(Methane!$C$4:$N$13,MATCH(AD$2,Methane!$A$4:$A$13,0),MATCH(IF($N$1="*",$N50,$O50),Methane!$C$2:$N$2,0))*H50</f>
        <v>0</v>
      </c>
      <c r="AE50" s="4">
        <f>INDEX(Methane!$C$4:$N$13,MATCH(AE$2,Methane!$A$4:$A$13,0),MATCH(IF($N$1="*",$N50,$O50),Methane!$C$2:$N$2,0))*I50</f>
        <v>0</v>
      </c>
      <c r="AF50" s="4">
        <f t="shared" si="3"/>
        <v>9.3999999999999986E-3</v>
      </c>
      <c r="AG50" s="4">
        <f t="shared" si="4"/>
        <v>3.0800000000000001E-4</v>
      </c>
      <c r="AH50" s="4">
        <f t="shared" si="5"/>
        <v>8.1609195402298834E-4</v>
      </c>
    </row>
    <row r="51" spans="1:34" x14ac:dyDescent="0.2">
      <c r="A51" s="29" t="s">
        <v>165</v>
      </c>
      <c r="B51" s="30" t="s">
        <v>219</v>
      </c>
      <c r="C51">
        <v>1</v>
      </c>
      <c r="D51">
        <v>1</v>
      </c>
      <c r="E51">
        <v>1</v>
      </c>
      <c r="F51">
        <v>1</v>
      </c>
      <c r="G51">
        <v>0.5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 s="16" t="str" cm="1">
        <f t="array" ref="N51">_xlfn.IFS($K51=0,1,TT_Emissions!$L51=1,"4-2",TT_Emissions!$M51=1,"4-1",TRUE,"Avg")</f>
        <v>4-1</v>
      </c>
      <c r="O51" s="17" t="s">
        <v>47</v>
      </c>
      <c r="P51" s="4">
        <f>INDEX(Methane!$C$4:$N$13,MATCH(P$2,Methane!$A$4:$A$13,0),MATCH(IF($N$1="*",$N51,$O51),Methane!$C$2:$N$2,0))*D51</f>
        <v>8.3999999999999995E-3</v>
      </c>
      <c r="Q51" s="4">
        <f>INDEX(Methane!$C$4:$N$13,MATCH(Q$2,Methane!$A$4:$A$13,0),MATCH(IF($N$1="*",$N51,$O51),Methane!$C$2:$N$2,0))*E51</f>
        <v>2E-3</v>
      </c>
      <c r="R51" s="4">
        <f>INDEX(Methane!$C$4:$N$13,MATCH(R$2,Methane!$A$4:$A$13,0),MATCH(IF($N$1="*",$N51,$O51),Methane!$C$2:$N$2,0))*F51</f>
        <v>0</v>
      </c>
      <c r="S51" s="4">
        <f>INDEX(Methane!$C$4:$N$13,MATCH(S$2,Methane!$A$4:$A$13,0),MATCH(IF($N$1="*",$N51,$O51),Methane!$C$2:$N$2,0))*G51</f>
        <v>1E-3</v>
      </c>
      <c r="T51" s="4">
        <f>INDEX(Methane!$C$4:$N$13,MATCH(T$2,Methane!$A$4:$A$13,0),MATCH(IF($N$1="*",$N51,$O51),Methane!$C$2:$N$2,0))*H51</f>
        <v>0</v>
      </c>
      <c r="U51" s="4">
        <f>INDEX(Methane!$C$4:$N$13,MATCH(U$2,Methane!$A$4:$A$13,0),MATCH(IF($N$1="*",$N51,$O51),Methane!$C$2:$N$2,0))*I51</f>
        <v>1.0645880544E-4</v>
      </c>
      <c r="V51" s="4">
        <f>INDEX(N2O!$C$4:$N$13,MATCH(V$2,N2O!$A$4:$A$13,0),MATCH(IF($N$1="*",$N51,$O51),N2O!$C$2:$N$2,0))*D51</f>
        <v>2.8499999999999999E-4</v>
      </c>
      <c r="W51" s="4">
        <f>INDEX(N2O!$C$4:$N$13,MATCH(W$2,N2O!$A$4:$A$13,0),MATCH(IF($N$1="*",$N51,$O51),N2O!$C$2:$N$2,0))*E51</f>
        <v>0</v>
      </c>
      <c r="X51" s="4">
        <f>INDEX(N2O!$C$4:$N$13,MATCH(X$2,N2O!$A$4:$A$13,0),MATCH(IF($N$1="*",$N51,$O51),N2O!$C$2:$N$2,0))*F51</f>
        <v>2.3E-5</v>
      </c>
      <c r="Y51" s="4">
        <f>INDEX(N2O!$C$4:$N$13,MATCH(Y$2,N2O!$A$4:$A$13,0),MATCH(IF($N$1="*",$N51,$O51),N2O!$C$2:$N$2,0))*G51</f>
        <v>0</v>
      </c>
      <c r="Z51" s="4">
        <f>INDEX(N2O!$C$4:$N$13,MATCH(Z$2,N2O!$A$4:$A$13,0),MATCH(IF($N$1="*",$N51,$O51),N2O!$C$2:$N$2,0))*H51</f>
        <v>0</v>
      </c>
      <c r="AA51" s="4">
        <f>INDEX(N2O!$C$4:$N$13,MATCH(AA$2,N2O!$A$4:$A$13,0),MATCH(IF($N$1="*",$N51,$O51),N2O!$C$2:$N$2,0))*I51</f>
        <v>0</v>
      </c>
      <c r="AB51" s="4">
        <f>IF(C51,Biosolid!D$13,Biosolid!D$14)*0.0002875*(1-H51)*G51</f>
        <v>3.7892499999999997E-5</v>
      </c>
      <c r="AC51" s="4">
        <f>(S51/Biogas_Flare!$B$21)*Biogas_Flare!$B$20*(12/66)*(44/12)*$G51</f>
        <v>8.1609195402298834E-4</v>
      </c>
      <c r="AD51" s="4">
        <f>INDEX(Methane!$C$4:$N$13,MATCH(AD$2,Methane!$A$4:$A$13,0),MATCH(IF($N$1="*",$N51,$O51),Methane!$C$2:$N$2,0))*H51</f>
        <v>0</v>
      </c>
      <c r="AE51" s="4">
        <f>INDEX(Methane!$C$4:$N$13,MATCH(AE$2,Methane!$A$4:$A$13,0),MATCH(IF($N$1="*",$N51,$O51),Methane!$C$2:$N$2,0))*I51</f>
        <v>0.175324345209</v>
      </c>
      <c r="AF51" s="4">
        <f t="shared" si="3"/>
        <v>1.150645880544E-2</v>
      </c>
      <c r="AG51" s="4">
        <f t="shared" si="4"/>
        <v>3.0800000000000001E-4</v>
      </c>
      <c r="AH51" s="4">
        <f t="shared" si="5"/>
        <v>0.17614043716302299</v>
      </c>
    </row>
    <row r="52" spans="1:34" x14ac:dyDescent="0.2">
      <c r="A52" s="29" t="s">
        <v>126</v>
      </c>
      <c r="B52" s="30" t="s">
        <v>211</v>
      </c>
      <c r="C52">
        <v>1</v>
      </c>
      <c r="D52">
        <v>1</v>
      </c>
      <c r="E52">
        <v>0</v>
      </c>
      <c r="F52">
        <v>1</v>
      </c>
      <c r="G52">
        <v>0.5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 s="16" t="str" cm="1">
        <f t="array" ref="N52">_xlfn.IFS($K52=0,1,TT_Emissions!$L52=1,"4-2",TT_Emissions!$M52=1,"4-1",TRUE,"Avg")</f>
        <v>4-1</v>
      </c>
      <c r="O52" s="17" t="s">
        <v>47</v>
      </c>
      <c r="P52" s="4">
        <f>INDEX(Methane!$C$4:$N$13,MATCH(P$2,Methane!$A$4:$A$13,0),MATCH(IF($N$1="*",$N52,$O52),Methane!$C$2:$N$2,0))*D52</f>
        <v>8.3999999999999995E-3</v>
      </c>
      <c r="Q52" s="4">
        <f>INDEX(Methane!$C$4:$N$13,MATCH(Q$2,Methane!$A$4:$A$13,0),MATCH(IF($N$1="*",$N52,$O52),Methane!$C$2:$N$2,0))*E52</f>
        <v>0</v>
      </c>
      <c r="R52" s="4">
        <f>INDEX(Methane!$C$4:$N$13,MATCH(R$2,Methane!$A$4:$A$13,0),MATCH(IF($N$1="*",$N52,$O52),Methane!$C$2:$N$2,0))*F52</f>
        <v>0</v>
      </c>
      <c r="S52" s="4">
        <f>INDEX(Methane!$C$4:$N$13,MATCH(S$2,Methane!$A$4:$A$13,0),MATCH(IF($N$1="*",$N52,$O52),Methane!$C$2:$N$2,0))*G52</f>
        <v>1E-3</v>
      </c>
      <c r="T52" s="4">
        <f>INDEX(Methane!$C$4:$N$13,MATCH(T$2,Methane!$A$4:$A$13,0),MATCH(IF($N$1="*",$N52,$O52),Methane!$C$2:$N$2,0))*H52</f>
        <v>0</v>
      </c>
      <c r="U52" s="4">
        <f>INDEX(Methane!$C$4:$N$13,MATCH(U$2,Methane!$A$4:$A$13,0),MATCH(IF($N$1="*",$N52,$O52),Methane!$C$2:$N$2,0))*I52</f>
        <v>0</v>
      </c>
      <c r="V52" s="4">
        <f>INDEX(N2O!$C$4:$N$13,MATCH(V$2,N2O!$A$4:$A$13,0),MATCH(IF($N$1="*",$N52,$O52),N2O!$C$2:$N$2,0))*D52</f>
        <v>2.8499999999999999E-4</v>
      </c>
      <c r="W52" s="4">
        <f>INDEX(N2O!$C$4:$N$13,MATCH(W$2,N2O!$A$4:$A$13,0),MATCH(IF($N$1="*",$N52,$O52),N2O!$C$2:$N$2,0))*E52</f>
        <v>0</v>
      </c>
      <c r="X52" s="4">
        <f>INDEX(N2O!$C$4:$N$13,MATCH(X$2,N2O!$A$4:$A$13,0),MATCH(IF($N$1="*",$N52,$O52),N2O!$C$2:$N$2,0))*F52</f>
        <v>2.3E-5</v>
      </c>
      <c r="Y52" s="4">
        <f>INDEX(N2O!$C$4:$N$13,MATCH(Y$2,N2O!$A$4:$A$13,0),MATCH(IF($N$1="*",$N52,$O52),N2O!$C$2:$N$2,0))*G52</f>
        <v>0</v>
      </c>
      <c r="Z52" s="4">
        <f>INDEX(N2O!$C$4:$N$13,MATCH(Z$2,N2O!$A$4:$A$13,0),MATCH(IF($N$1="*",$N52,$O52),N2O!$C$2:$N$2,0))*H52</f>
        <v>0</v>
      </c>
      <c r="AA52" s="4">
        <f>INDEX(N2O!$C$4:$N$13,MATCH(AA$2,N2O!$A$4:$A$13,0),MATCH(IF($N$1="*",$N52,$O52),N2O!$C$2:$N$2,0))*I52</f>
        <v>0</v>
      </c>
      <c r="AB52" s="4">
        <f>IF(C52,Biosolid!D$13,Biosolid!D$14)*0.0002875*(1-H52)*G52</f>
        <v>3.7892499999999997E-5</v>
      </c>
      <c r="AC52" s="4">
        <f>(S52/Biogas_Flare!$B$21)*Biogas_Flare!$B$20*(12/66)*(44/12)*$G52</f>
        <v>8.1609195402298834E-4</v>
      </c>
      <c r="AD52" s="4">
        <f>INDEX(Methane!$C$4:$N$13,MATCH(AD$2,Methane!$A$4:$A$13,0),MATCH(IF($N$1="*",$N52,$O52),Methane!$C$2:$N$2,0))*H52</f>
        <v>0</v>
      </c>
      <c r="AE52" s="4">
        <f>INDEX(Methane!$C$4:$N$13,MATCH(AE$2,Methane!$A$4:$A$13,0),MATCH(IF($N$1="*",$N52,$O52),Methane!$C$2:$N$2,0))*I52</f>
        <v>0</v>
      </c>
      <c r="AF52" s="4">
        <f t="shared" si="3"/>
        <v>9.3999999999999986E-3</v>
      </c>
      <c r="AG52" s="4">
        <f t="shared" si="4"/>
        <v>3.0800000000000001E-4</v>
      </c>
      <c r="AH52" s="4">
        <f t="shared" si="5"/>
        <v>8.1609195402298834E-4</v>
      </c>
    </row>
    <row r="53" spans="1:34" x14ac:dyDescent="0.2">
      <c r="A53" s="29" t="s">
        <v>127</v>
      </c>
      <c r="B53" s="30" t="s">
        <v>211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 s="16" t="str" cm="1">
        <f t="array" ref="N53">_xlfn.IFS($K53=0,1,TT_Emissions!$L53=1,"4-2",TT_Emissions!$M53=1,"4-1",TRUE,"Avg")</f>
        <v>4-1</v>
      </c>
      <c r="O53" s="17" t="s">
        <v>47</v>
      </c>
      <c r="P53" s="4">
        <f>INDEX(Methane!$C$4:$N$13,MATCH(P$2,Methane!$A$4:$A$13,0),MATCH(IF($N$1="*",$N53,$O53),Methane!$C$2:$N$2,0))*D53</f>
        <v>8.3999999999999995E-3</v>
      </c>
      <c r="Q53" s="4">
        <f>INDEX(Methane!$C$4:$N$13,MATCH(Q$2,Methane!$A$4:$A$13,0),MATCH(IF($N$1="*",$N53,$O53),Methane!$C$2:$N$2,0))*E53</f>
        <v>2E-3</v>
      </c>
      <c r="R53" s="4">
        <f>INDEX(Methane!$C$4:$N$13,MATCH(R$2,Methane!$A$4:$A$13,0),MATCH(IF($N$1="*",$N53,$O53),Methane!$C$2:$N$2,0))*F53</f>
        <v>0</v>
      </c>
      <c r="S53" s="4">
        <f>INDEX(Methane!$C$4:$N$13,MATCH(S$2,Methane!$A$4:$A$13,0),MATCH(IF($N$1="*",$N53,$O53),Methane!$C$2:$N$2,0))*G53</f>
        <v>0</v>
      </c>
      <c r="T53" s="4">
        <f>INDEX(Methane!$C$4:$N$13,MATCH(T$2,Methane!$A$4:$A$13,0),MATCH(IF($N$1="*",$N53,$O53),Methane!$C$2:$N$2,0))*H53</f>
        <v>0</v>
      </c>
      <c r="U53" s="4">
        <f>INDEX(Methane!$C$4:$N$13,MATCH(U$2,Methane!$A$4:$A$13,0),MATCH(IF($N$1="*",$N53,$O53),Methane!$C$2:$N$2,0))*I53</f>
        <v>0</v>
      </c>
      <c r="V53" s="4">
        <f>INDEX(N2O!$C$4:$N$13,MATCH(V$2,N2O!$A$4:$A$13,0),MATCH(IF($N$1="*",$N53,$O53),N2O!$C$2:$N$2,0))*D53</f>
        <v>2.8499999999999999E-4</v>
      </c>
      <c r="W53" s="4">
        <f>INDEX(N2O!$C$4:$N$13,MATCH(W$2,N2O!$A$4:$A$13,0),MATCH(IF($N$1="*",$N53,$O53),N2O!$C$2:$N$2,0))*E53</f>
        <v>0</v>
      </c>
      <c r="X53" s="4">
        <f>INDEX(N2O!$C$4:$N$13,MATCH(X$2,N2O!$A$4:$A$13,0),MATCH(IF($N$1="*",$N53,$O53),N2O!$C$2:$N$2,0))*F53</f>
        <v>2.3E-5</v>
      </c>
      <c r="Y53" s="4">
        <f>INDEX(N2O!$C$4:$N$13,MATCH(Y$2,N2O!$A$4:$A$13,0),MATCH(IF($N$1="*",$N53,$O53),N2O!$C$2:$N$2,0))*G53</f>
        <v>0</v>
      </c>
      <c r="Z53" s="4">
        <f>INDEX(N2O!$C$4:$N$13,MATCH(Z$2,N2O!$A$4:$A$13,0),MATCH(IF($N$1="*",$N53,$O53),N2O!$C$2:$N$2,0))*H53</f>
        <v>0</v>
      </c>
      <c r="AA53" s="4">
        <f>INDEX(N2O!$C$4:$N$13,MATCH(AA$2,N2O!$A$4:$A$13,0),MATCH(IF($N$1="*",$N53,$O53),N2O!$C$2:$N$2,0))*I53</f>
        <v>0</v>
      </c>
      <c r="AB53" s="4">
        <f>IF(C53,Biosolid!D$13,Biosolid!D$14)*0.0002875*(1-H53)*G53</f>
        <v>0</v>
      </c>
      <c r="AC53" s="4">
        <f>(S53/Biogas_Flare!$B$21)*Biogas_Flare!$B$20*(12/66)*(44/12)*$G53</f>
        <v>0</v>
      </c>
      <c r="AD53" s="4">
        <f>INDEX(Methane!$C$4:$N$13,MATCH(AD$2,Methane!$A$4:$A$13,0),MATCH(IF($N$1="*",$N53,$O53),Methane!$C$2:$N$2,0))*H53</f>
        <v>0.19305</v>
      </c>
      <c r="AE53" s="4">
        <f>INDEX(Methane!$C$4:$N$13,MATCH(AE$2,Methane!$A$4:$A$13,0),MATCH(IF($N$1="*",$N53,$O53),Methane!$C$2:$N$2,0))*I53</f>
        <v>0</v>
      </c>
      <c r="AF53" s="4">
        <f t="shared" si="3"/>
        <v>1.04E-2</v>
      </c>
      <c r="AG53" s="4">
        <f t="shared" si="4"/>
        <v>3.0800000000000001E-4</v>
      </c>
      <c r="AH53" s="4">
        <f t="shared" si="5"/>
        <v>0.19305</v>
      </c>
    </row>
    <row r="54" spans="1:34" x14ac:dyDescent="0.2">
      <c r="A54" s="29" t="s">
        <v>128</v>
      </c>
      <c r="B54" s="30" t="s">
        <v>211</v>
      </c>
      <c r="C54">
        <v>1</v>
      </c>
      <c r="D54">
        <v>1</v>
      </c>
      <c r="E54">
        <v>0</v>
      </c>
      <c r="F54">
        <v>1</v>
      </c>
      <c r="G54">
        <v>0.5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 s="16" t="str" cm="1">
        <f t="array" ref="N54">_xlfn.IFS($K54=0,1,TT_Emissions!$L54=1,"4-2",TT_Emissions!$M54=1,"4-1",TRUE,"Avg")</f>
        <v>4-1</v>
      </c>
      <c r="O54" s="17" t="s">
        <v>47</v>
      </c>
      <c r="P54" s="4">
        <f>INDEX(Methane!$C$4:$N$13,MATCH(P$2,Methane!$A$4:$A$13,0),MATCH(IF($N$1="*",$N54,$O54),Methane!$C$2:$N$2,0))*D54</f>
        <v>8.3999999999999995E-3</v>
      </c>
      <c r="Q54" s="4">
        <f>INDEX(Methane!$C$4:$N$13,MATCH(Q$2,Methane!$A$4:$A$13,0),MATCH(IF($N$1="*",$N54,$O54),Methane!$C$2:$N$2,0))*E54</f>
        <v>0</v>
      </c>
      <c r="R54" s="4">
        <f>INDEX(Methane!$C$4:$N$13,MATCH(R$2,Methane!$A$4:$A$13,0),MATCH(IF($N$1="*",$N54,$O54),Methane!$C$2:$N$2,0))*F54</f>
        <v>0</v>
      </c>
      <c r="S54" s="4">
        <f>INDEX(Methane!$C$4:$N$13,MATCH(S$2,Methane!$A$4:$A$13,0),MATCH(IF($N$1="*",$N54,$O54),Methane!$C$2:$N$2,0))*G54</f>
        <v>1E-3</v>
      </c>
      <c r="T54" s="4">
        <f>INDEX(Methane!$C$4:$N$13,MATCH(T$2,Methane!$A$4:$A$13,0),MATCH(IF($N$1="*",$N54,$O54),Methane!$C$2:$N$2,0))*H54</f>
        <v>0</v>
      </c>
      <c r="U54" s="4">
        <f>INDEX(Methane!$C$4:$N$13,MATCH(U$2,Methane!$A$4:$A$13,0),MATCH(IF($N$1="*",$N54,$O54),Methane!$C$2:$N$2,0))*I54</f>
        <v>0</v>
      </c>
      <c r="V54" s="4">
        <f>INDEX(N2O!$C$4:$N$13,MATCH(V$2,N2O!$A$4:$A$13,0),MATCH(IF($N$1="*",$N54,$O54),N2O!$C$2:$N$2,0))*D54</f>
        <v>2.8499999999999999E-4</v>
      </c>
      <c r="W54" s="4">
        <f>INDEX(N2O!$C$4:$N$13,MATCH(W$2,N2O!$A$4:$A$13,0),MATCH(IF($N$1="*",$N54,$O54),N2O!$C$2:$N$2,0))*E54</f>
        <v>0</v>
      </c>
      <c r="X54" s="4">
        <f>INDEX(N2O!$C$4:$N$13,MATCH(X$2,N2O!$A$4:$A$13,0),MATCH(IF($N$1="*",$N54,$O54),N2O!$C$2:$N$2,0))*F54</f>
        <v>2.3E-5</v>
      </c>
      <c r="Y54" s="4">
        <f>INDEX(N2O!$C$4:$N$13,MATCH(Y$2,N2O!$A$4:$A$13,0),MATCH(IF($N$1="*",$N54,$O54),N2O!$C$2:$N$2,0))*G54</f>
        <v>0</v>
      </c>
      <c r="Z54" s="4">
        <f>INDEX(N2O!$C$4:$N$13,MATCH(Z$2,N2O!$A$4:$A$13,0),MATCH(IF($N$1="*",$N54,$O54),N2O!$C$2:$N$2,0))*H54</f>
        <v>0</v>
      </c>
      <c r="AA54" s="4">
        <f>INDEX(N2O!$C$4:$N$13,MATCH(AA$2,N2O!$A$4:$A$13,0),MATCH(IF($N$1="*",$N54,$O54),N2O!$C$2:$N$2,0))*I54</f>
        <v>0</v>
      </c>
      <c r="AB54" s="4">
        <f>IF(C54,Biosolid!D$13,Biosolid!D$14)*0.0002875*(1-H54)*G54</f>
        <v>3.7892499999999997E-5</v>
      </c>
      <c r="AC54" s="4">
        <f>(S54/Biogas_Flare!$B$21)*Biogas_Flare!$B$20*(12/66)*(44/12)*$G54</f>
        <v>8.1609195402298834E-4</v>
      </c>
      <c r="AD54" s="4">
        <f>INDEX(Methane!$C$4:$N$13,MATCH(AD$2,Methane!$A$4:$A$13,0),MATCH(IF($N$1="*",$N54,$O54),Methane!$C$2:$N$2,0))*H54</f>
        <v>0</v>
      </c>
      <c r="AE54" s="4">
        <f>INDEX(Methane!$C$4:$N$13,MATCH(AE$2,Methane!$A$4:$A$13,0),MATCH(IF($N$1="*",$N54,$O54),Methane!$C$2:$N$2,0))*I54</f>
        <v>0</v>
      </c>
      <c r="AF54" s="4">
        <f t="shared" si="3"/>
        <v>9.3999999999999986E-3</v>
      </c>
      <c r="AG54" s="4">
        <f t="shared" si="4"/>
        <v>3.0800000000000001E-4</v>
      </c>
      <c r="AH54" s="4">
        <f t="shared" si="5"/>
        <v>8.1609195402298834E-4</v>
      </c>
    </row>
    <row r="55" spans="1:34" x14ac:dyDescent="0.2">
      <c r="A55" s="1" t="s">
        <v>166</v>
      </c>
      <c r="B55" s="23" t="s">
        <v>212</v>
      </c>
      <c r="C55">
        <v>1</v>
      </c>
      <c r="D55">
        <v>1</v>
      </c>
      <c r="E55">
        <v>1</v>
      </c>
      <c r="F55">
        <v>1</v>
      </c>
      <c r="G55">
        <v>0.5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 s="16" t="str" cm="1">
        <f t="array" ref="N55">_xlfn.IFS($K55=0,1,TT_Emissions!$L55=1,"4-2",TT_Emissions!$M55=1,"4-1",TRUE,"Avg")</f>
        <v>4-2</v>
      </c>
      <c r="O55" s="17" t="s">
        <v>49</v>
      </c>
      <c r="P55" s="4">
        <f>INDEX(Methane!$C$4:$N$13,MATCH(P$2,Methane!$A$4:$A$13,0),MATCH(IF($N$1="*",$N55,$O55),Methane!$C$2:$N$2,0))*D55</f>
        <v>8.3999999999999995E-3</v>
      </c>
      <c r="Q55" s="4">
        <f>INDEX(Methane!$C$4:$N$13,MATCH(Q$2,Methane!$A$4:$A$13,0),MATCH(IF($N$1="*",$N55,$O55),Methane!$C$2:$N$2,0))*E55</f>
        <v>2E-3</v>
      </c>
      <c r="R55" s="4">
        <f>INDEX(Methane!$C$4:$N$13,MATCH(R$2,Methane!$A$4:$A$13,0),MATCH(IF($N$1="*",$N55,$O55),Methane!$C$2:$N$2,0))*F55</f>
        <v>0</v>
      </c>
      <c r="S55" s="4">
        <f>INDEX(Methane!$C$4:$N$13,MATCH(S$2,Methane!$A$4:$A$13,0),MATCH(IF($N$1="*",$N55,$O55),Methane!$C$2:$N$2,0))*G55</f>
        <v>1.0499999999999999E-3</v>
      </c>
      <c r="T55" s="4">
        <f>INDEX(Methane!$C$4:$N$13,MATCH(T$2,Methane!$A$4:$A$13,0),MATCH(IF($N$1="*",$N55,$O55),Methane!$C$2:$N$2,0))*H55</f>
        <v>0</v>
      </c>
      <c r="U55" s="4">
        <f>INDEX(Methane!$C$4:$N$13,MATCH(U$2,Methane!$A$4:$A$13,0),MATCH(IF($N$1="*",$N55,$O55),Methane!$C$2:$N$2,0))*I55</f>
        <v>1.0645880544E-4</v>
      </c>
      <c r="V55" s="4">
        <f>INDEX(N2O!$C$4:$N$13,MATCH(V$2,N2O!$A$4:$A$13,0),MATCH(IF($N$1="*",$N55,$O55),N2O!$C$2:$N$2,0))*D55</f>
        <v>2.7999999999999998E-4</v>
      </c>
      <c r="W55" s="4">
        <f>INDEX(N2O!$C$4:$N$13,MATCH(W$2,N2O!$A$4:$A$13,0),MATCH(IF($N$1="*",$N55,$O55),N2O!$C$2:$N$2,0))*E55</f>
        <v>0</v>
      </c>
      <c r="X55" s="4">
        <f>INDEX(N2O!$C$4:$N$13,MATCH(X$2,N2O!$A$4:$A$13,0),MATCH(IF($N$1="*",$N55,$O55),N2O!$C$2:$N$2,0))*F55</f>
        <v>2.4000000000000001E-5</v>
      </c>
      <c r="Y55" s="4">
        <f>INDEX(N2O!$C$4:$N$13,MATCH(Y$2,N2O!$A$4:$A$13,0),MATCH(IF($N$1="*",$N55,$O55),N2O!$C$2:$N$2,0))*G55</f>
        <v>0</v>
      </c>
      <c r="Z55" s="4">
        <f>INDEX(N2O!$C$4:$N$13,MATCH(Z$2,N2O!$A$4:$A$13,0),MATCH(IF($N$1="*",$N55,$O55),N2O!$C$2:$N$2,0))*H55</f>
        <v>0</v>
      </c>
      <c r="AA55" s="4">
        <f>INDEX(N2O!$C$4:$N$13,MATCH(AA$2,N2O!$A$4:$A$13,0),MATCH(IF($N$1="*",$N55,$O55),N2O!$C$2:$N$2,0))*I55</f>
        <v>0</v>
      </c>
      <c r="AB55" s="4">
        <f>IF(C55,Biosolid!D$13,Biosolid!D$14)*0.0002875*(1-H55)*G55</f>
        <v>3.7892499999999997E-5</v>
      </c>
      <c r="AC55" s="4">
        <f>(S55/Biogas_Flare!$B$21)*Biogas_Flare!$B$20*(12/66)*(44/12)*$G55</f>
        <v>8.5689655172413763E-4</v>
      </c>
      <c r="AD55" s="4">
        <f>INDEX(Methane!$C$4:$N$13,MATCH(AD$2,Methane!$A$4:$A$13,0),MATCH(IF($N$1="*",$N55,$O55),Methane!$C$2:$N$2,0))*H55</f>
        <v>0</v>
      </c>
      <c r="AE55" s="4">
        <f>INDEX(Methane!$C$4:$N$13,MATCH(AE$2,Methane!$A$4:$A$13,0),MATCH(IF($N$1="*",$N55,$O55),Methane!$C$2:$N$2,0))*I55</f>
        <v>0.175324345209</v>
      </c>
      <c r="AF55" s="4">
        <f t="shared" si="3"/>
        <v>1.155645880544E-2</v>
      </c>
      <c r="AG55" s="4">
        <f t="shared" si="4"/>
        <v>3.0399999999999996E-4</v>
      </c>
      <c r="AH55" s="4">
        <f t="shared" si="5"/>
        <v>0.17618124176072414</v>
      </c>
    </row>
    <row r="56" spans="1:34" x14ac:dyDescent="0.2">
      <c r="A56" s="29" t="s">
        <v>150</v>
      </c>
      <c r="B56" s="30" t="s">
        <v>220</v>
      </c>
      <c r="C56">
        <v>1</v>
      </c>
      <c r="D56">
        <v>1</v>
      </c>
      <c r="E56">
        <v>1</v>
      </c>
      <c r="F56">
        <v>1</v>
      </c>
      <c r="G56">
        <v>0.5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 s="16" t="str" cm="1">
        <f t="array" ref="N56">_xlfn.IFS($K56=0,1,TT_Emissions!$L56=1,"4-2",TT_Emissions!$M56=1,"4-1",TRUE,"Avg")</f>
        <v>4-2</v>
      </c>
      <c r="O56" s="17" t="s">
        <v>49</v>
      </c>
      <c r="P56" s="4">
        <f>INDEX(Methane!$C$4:$N$13,MATCH(P$2,Methane!$A$4:$A$13,0),MATCH(IF($N$1="*",$N56,$O56),Methane!$C$2:$N$2,0))*D56</f>
        <v>8.3999999999999995E-3</v>
      </c>
      <c r="Q56" s="4">
        <f>INDEX(Methane!$C$4:$N$13,MATCH(Q$2,Methane!$A$4:$A$13,0),MATCH(IF($N$1="*",$N56,$O56),Methane!$C$2:$N$2,0))*E56</f>
        <v>2E-3</v>
      </c>
      <c r="R56" s="4">
        <f>INDEX(Methane!$C$4:$N$13,MATCH(R$2,Methane!$A$4:$A$13,0),MATCH(IF($N$1="*",$N56,$O56),Methane!$C$2:$N$2,0))*F56</f>
        <v>0</v>
      </c>
      <c r="S56" s="4">
        <f>INDEX(Methane!$C$4:$N$13,MATCH(S$2,Methane!$A$4:$A$13,0),MATCH(IF($N$1="*",$N56,$O56),Methane!$C$2:$N$2,0))*G56</f>
        <v>1.0499999999999999E-3</v>
      </c>
      <c r="T56" s="4">
        <f>INDEX(Methane!$C$4:$N$13,MATCH(T$2,Methane!$A$4:$A$13,0),MATCH(IF($N$1="*",$N56,$O56),Methane!$C$2:$N$2,0))*H56</f>
        <v>0</v>
      </c>
      <c r="U56" s="4">
        <f>INDEX(Methane!$C$4:$N$13,MATCH(U$2,Methane!$A$4:$A$13,0),MATCH(IF($N$1="*",$N56,$O56),Methane!$C$2:$N$2,0))*I56</f>
        <v>1.0645880544E-4</v>
      </c>
      <c r="V56" s="4">
        <f>INDEX(N2O!$C$4:$N$13,MATCH(V$2,N2O!$A$4:$A$13,0),MATCH(IF($N$1="*",$N56,$O56),N2O!$C$2:$N$2,0))*D56</f>
        <v>2.7999999999999998E-4</v>
      </c>
      <c r="W56" s="4">
        <f>INDEX(N2O!$C$4:$N$13,MATCH(W$2,N2O!$A$4:$A$13,0),MATCH(IF($N$1="*",$N56,$O56),N2O!$C$2:$N$2,0))*E56</f>
        <v>0</v>
      </c>
      <c r="X56" s="4">
        <f>INDEX(N2O!$C$4:$N$13,MATCH(X$2,N2O!$A$4:$A$13,0),MATCH(IF($N$1="*",$N56,$O56),N2O!$C$2:$N$2,0))*F56</f>
        <v>2.4000000000000001E-5</v>
      </c>
      <c r="Y56" s="4">
        <f>INDEX(N2O!$C$4:$N$13,MATCH(Y$2,N2O!$A$4:$A$13,0),MATCH(IF($N$1="*",$N56,$O56),N2O!$C$2:$N$2,0))*G56</f>
        <v>0</v>
      </c>
      <c r="Z56" s="4">
        <f>INDEX(N2O!$C$4:$N$13,MATCH(Z$2,N2O!$A$4:$A$13,0),MATCH(IF($N$1="*",$N56,$O56),N2O!$C$2:$N$2,0))*H56</f>
        <v>0</v>
      </c>
      <c r="AA56" s="4">
        <f>INDEX(N2O!$C$4:$N$13,MATCH(AA$2,N2O!$A$4:$A$13,0),MATCH(IF($N$1="*",$N56,$O56),N2O!$C$2:$N$2,0))*I56</f>
        <v>0</v>
      </c>
      <c r="AB56" s="4">
        <f>IF(C56,Biosolid!D$13,Biosolid!D$14)*0.0002875*(1-H56)*G56</f>
        <v>3.7892499999999997E-5</v>
      </c>
      <c r="AC56" s="4">
        <f>(S56/Biogas_Flare!$B$21)*Biogas_Flare!$B$20*(12/66)*(44/12)*$G56</f>
        <v>8.5689655172413763E-4</v>
      </c>
      <c r="AD56" s="4">
        <f>INDEX(Methane!$C$4:$N$13,MATCH(AD$2,Methane!$A$4:$A$13,0),MATCH(IF($N$1="*",$N56,$O56),Methane!$C$2:$N$2,0))*H56</f>
        <v>0</v>
      </c>
      <c r="AE56" s="4">
        <f>INDEX(Methane!$C$4:$N$13,MATCH(AE$2,Methane!$A$4:$A$13,0),MATCH(IF($N$1="*",$N56,$O56),Methane!$C$2:$N$2,0))*I56</f>
        <v>0.175324345209</v>
      </c>
      <c r="AF56" s="4">
        <f t="shared" si="3"/>
        <v>1.155645880544E-2</v>
      </c>
      <c r="AG56" s="4">
        <f t="shared" si="4"/>
        <v>3.0399999999999996E-4</v>
      </c>
      <c r="AH56" s="4">
        <f t="shared" si="5"/>
        <v>0.17618124176072414</v>
      </c>
    </row>
    <row r="57" spans="1:34" x14ac:dyDescent="0.2">
      <c r="A57" s="1" t="s">
        <v>167</v>
      </c>
      <c r="B57" s="23" t="s">
        <v>213</v>
      </c>
      <c r="C57">
        <v>1</v>
      </c>
      <c r="D57">
        <v>1</v>
      </c>
      <c r="E57">
        <v>0</v>
      </c>
      <c r="F57">
        <v>1</v>
      </c>
      <c r="G57">
        <v>0.5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 s="16" t="str" cm="1">
        <f t="array" ref="N57">_xlfn.IFS($K57=0,1,TT_Emissions!$L57=1,"4-2",TT_Emissions!$M57=1,"4-1",TRUE,"Avg")</f>
        <v>4-2</v>
      </c>
      <c r="O57" s="17" t="s">
        <v>49</v>
      </c>
      <c r="P57" s="4">
        <f>INDEX(Methane!$C$4:$N$13,MATCH(P$2,Methane!$A$4:$A$13,0),MATCH(IF($N$1="*",$N57,$O57),Methane!$C$2:$N$2,0))*D57</f>
        <v>8.3999999999999995E-3</v>
      </c>
      <c r="Q57" s="4">
        <f>INDEX(Methane!$C$4:$N$13,MATCH(Q$2,Methane!$A$4:$A$13,0),MATCH(IF($N$1="*",$N57,$O57),Methane!$C$2:$N$2,0))*E57</f>
        <v>0</v>
      </c>
      <c r="R57" s="4">
        <f>INDEX(Methane!$C$4:$N$13,MATCH(R$2,Methane!$A$4:$A$13,0),MATCH(IF($N$1="*",$N57,$O57),Methane!$C$2:$N$2,0))*F57</f>
        <v>0</v>
      </c>
      <c r="S57" s="4">
        <f>INDEX(Methane!$C$4:$N$13,MATCH(S$2,Methane!$A$4:$A$13,0),MATCH(IF($N$1="*",$N57,$O57),Methane!$C$2:$N$2,0))*G57</f>
        <v>1.0499999999999999E-3</v>
      </c>
      <c r="T57" s="4">
        <f>INDEX(Methane!$C$4:$N$13,MATCH(T$2,Methane!$A$4:$A$13,0),MATCH(IF($N$1="*",$N57,$O57),Methane!$C$2:$N$2,0))*H57</f>
        <v>0</v>
      </c>
      <c r="U57" s="4">
        <f>INDEX(Methane!$C$4:$N$13,MATCH(U$2,Methane!$A$4:$A$13,0),MATCH(IF($N$1="*",$N57,$O57),Methane!$C$2:$N$2,0))*I57</f>
        <v>0</v>
      </c>
      <c r="V57" s="4">
        <f>INDEX(N2O!$C$4:$N$13,MATCH(V$2,N2O!$A$4:$A$13,0),MATCH(IF($N$1="*",$N57,$O57),N2O!$C$2:$N$2,0))*D57</f>
        <v>2.7999999999999998E-4</v>
      </c>
      <c r="W57" s="4">
        <f>INDEX(N2O!$C$4:$N$13,MATCH(W$2,N2O!$A$4:$A$13,0),MATCH(IF($N$1="*",$N57,$O57),N2O!$C$2:$N$2,0))*E57</f>
        <v>0</v>
      </c>
      <c r="X57" s="4">
        <f>INDEX(N2O!$C$4:$N$13,MATCH(X$2,N2O!$A$4:$A$13,0),MATCH(IF($N$1="*",$N57,$O57),N2O!$C$2:$N$2,0))*F57</f>
        <v>2.4000000000000001E-5</v>
      </c>
      <c r="Y57" s="4">
        <f>INDEX(N2O!$C$4:$N$13,MATCH(Y$2,N2O!$A$4:$A$13,0),MATCH(IF($N$1="*",$N57,$O57),N2O!$C$2:$N$2,0))*G57</f>
        <v>0</v>
      </c>
      <c r="Z57" s="4">
        <f>INDEX(N2O!$C$4:$N$13,MATCH(Z$2,N2O!$A$4:$A$13,0),MATCH(IF($N$1="*",$N57,$O57),N2O!$C$2:$N$2,0))*H57</f>
        <v>0</v>
      </c>
      <c r="AA57" s="4">
        <f>INDEX(N2O!$C$4:$N$13,MATCH(AA$2,N2O!$A$4:$A$13,0),MATCH(IF($N$1="*",$N57,$O57),N2O!$C$2:$N$2,0))*I57</f>
        <v>0</v>
      </c>
      <c r="AB57" s="4">
        <f>IF(C57,Biosolid!D$13,Biosolid!D$14)*0.0002875*(1-H57)*G57</f>
        <v>3.7892499999999997E-5</v>
      </c>
      <c r="AC57" s="4">
        <f>(S57/Biogas_Flare!$B$21)*Biogas_Flare!$B$20*(12/66)*(44/12)*$G57</f>
        <v>8.5689655172413763E-4</v>
      </c>
      <c r="AD57" s="4">
        <f>INDEX(Methane!$C$4:$N$13,MATCH(AD$2,Methane!$A$4:$A$13,0),MATCH(IF($N$1="*",$N57,$O57),Methane!$C$2:$N$2,0))*H57</f>
        <v>0</v>
      </c>
      <c r="AE57" s="4">
        <f>INDEX(Methane!$C$4:$N$13,MATCH(AE$2,Methane!$A$4:$A$13,0),MATCH(IF($N$1="*",$N57,$O57),Methane!$C$2:$N$2,0))*I57</f>
        <v>0</v>
      </c>
      <c r="AF57" s="4">
        <f t="shared" si="3"/>
        <v>9.4500000000000001E-3</v>
      </c>
      <c r="AG57" s="4">
        <f t="shared" si="4"/>
        <v>3.0399999999999996E-4</v>
      </c>
      <c r="AH57" s="4">
        <f t="shared" si="5"/>
        <v>8.5689655172413763E-4</v>
      </c>
    </row>
    <row r="58" spans="1:34" x14ac:dyDescent="0.2">
      <c r="A58" s="29" t="s">
        <v>151</v>
      </c>
      <c r="B58" s="30" t="s">
        <v>220</v>
      </c>
      <c r="C58">
        <v>1</v>
      </c>
      <c r="D58">
        <v>1</v>
      </c>
      <c r="E58">
        <v>0</v>
      </c>
      <c r="F58">
        <v>1</v>
      </c>
      <c r="G58">
        <v>0.5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 s="16" t="str" cm="1">
        <f t="array" ref="N58">_xlfn.IFS($K58=0,1,TT_Emissions!$L58=1,"4-2",TT_Emissions!$M58=1,"4-1",TRUE,"Avg")</f>
        <v>4-2</v>
      </c>
      <c r="O58" s="17" t="s">
        <v>49</v>
      </c>
      <c r="P58" s="4">
        <f>INDEX(Methane!$C$4:$N$13,MATCH(P$2,Methane!$A$4:$A$13,0),MATCH(IF($N$1="*",$N58,$O58),Methane!$C$2:$N$2,0))*D58</f>
        <v>8.3999999999999995E-3</v>
      </c>
      <c r="Q58" s="4">
        <f>INDEX(Methane!$C$4:$N$13,MATCH(Q$2,Methane!$A$4:$A$13,0),MATCH(IF($N$1="*",$N58,$O58),Methane!$C$2:$N$2,0))*E58</f>
        <v>0</v>
      </c>
      <c r="R58" s="4">
        <f>INDEX(Methane!$C$4:$N$13,MATCH(R$2,Methane!$A$4:$A$13,0),MATCH(IF($N$1="*",$N58,$O58),Methane!$C$2:$N$2,0))*F58</f>
        <v>0</v>
      </c>
      <c r="S58" s="4">
        <f>INDEX(Methane!$C$4:$N$13,MATCH(S$2,Methane!$A$4:$A$13,0),MATCH(IF($N$1="*",$N58,$O58),Methane!$C$2:$N$2,0))*G58</f>
        <v>1.0499999999999999E-3</v>
      </c>
      <c r="T58" s="4">
        <f>INDEX(Methane!$C$4:$N$13,MATCH(T$2,Methane!$A$4:$A$13,0),MATCH(IF($N$1="*",$N58,$O58),Methane!$C$2:$N$2,0))*H58</f>
        <v>0</v>
      </c>
      <c r="U58" s="4">
        <f>INDEX(Methane!$C$4:$N$13,MATCH(U$2,Methane!$A$4:$A$13,0),MATCH(IF($N$1="*",$N58,$O58),Methane!$C$2:$N$2,0))*I58</f>
        <v>0</v>
      </c>
      <c r="V58" s="4">
        <f>INDEX(N2O!$C$4:$N$13,MATCH(V$2,N2O!$A$4:$A$13,0),MATCH(IF($N$1="*",$N58,$O58),N2O!$C$2:$N$2,0))*D58</f>
        <v>2.7999999999999998E-4</v>
      </c>
      <c r="W58" s="4">
        <f>INDEX(N2O!$C$4:$N$13,MATCH(W$2,N2O!$A$4:$A$13,0),MATCH(IF($N$1="*",$N58,$O58),N2O!$C$2:$N$2,0))*E58</f>
        <v>0</v>
      </c>
      <c r="X58" s="4">
        <f>INDEX(N2O!$C$4:$N$13,MATCH(X$2,N2O!$A$4:$A$13,0),MATCH(IF($N$1="*",$N58,$O58),N2O!$C$2:$N$2,0))*F58</f>
        <v>2.4000000000000001E-5</v>
      </c>
      <c r="Y58" s="4">
        <f>INDEX(N2O!$C$4:$N$13,MATCH(Y$2,N2O!$A$4:$A$13,0),MATCH(IF($N$1="*",$N58,$O58),N2O!$C$2:$N$2,0))*G58</f>
        <v>0</v>
      </c>
      <c r="Z58" s="4">
        <f>INDEX(N2O!$C$4:$N$13,MATCH(Z$2,N2O!$A$4:$A$13,0),MATCH(IF($N$1="*",$N58,$O58),N2O!$C$2:$N$2,0))*H58</f>
        <v>0</v>
      </c>
      <c r="AA58" s="4">
        <f>INDEX(N2O!$C$4:$N$13,MATCH(AA$2,N2O!$A$4:$A$13,0),MATCH(IF($N$1="*",$N58,$O58),N2O!$C$2:$N$2,0))*I58</f>
        <v>0</v>
      </c>
      <c r="AB58" s="4">
        <f>IF(C58,Biosolid!D$13,Biosolid!D$14)*0.0002875*(1-H58)*G58</f>
        <v>3.7892499999999997E-5</v>
      </c>
      <c r="AC58" s="4">
        <f>(S58/Biogas_Flare!$B$21)*Biogas_Flare!$B$20*(12/66)*(44/12)*$G58</f>
        <v>8.5689655172413763E-4</v>
      </c>
      <c r="AD58" s="4">
        <f>INDEX(Methane!$C$4:$N$13,MATCH(AD$2,Methane!$A$4:$A$13,0),MATCH(IF($N$1="*",$N58,$O58),Methane!$C$2:$N$2,0))*H58</f>
        <v>0</v>
      </c>
      <c r="AE58" s="4">
        <f>INDEX(Methane!$C$4:$N$13,MATCH(AE$2,Methane!$A$4:$A$13,0),MATCH(IF($N$1="*",$N58,$O58),Methane!$C$2:$N$2,0))*I58</f>
        <v>0</v>
      </c>
      <c r="AF58" s="4">
        <f t="shared" si="3"/>
        <v>9.4500000000000001E-3</v>
      </c>
      <c r="AG58" s="4">
        <f t="shared" si="4"/>
        <v>3.0399999999999996E-4</v>
      </c>
      <c r="AH58" s="4">
        <f t="shared" si="5"/>
        <v>8.5689655172413763E-4</v>
      </c>
    </row>
    <row r="59" spans="1:34" x14ac:dyDescent="0.2">
      <c r="A59" s="29" t="s">
        <v>129</v>
      </c>
      <c r="B59" s="30" t="s">
        <v>211</v>
      </c>
      <c r="C59">
        <v>1</v>
      </c>
      <c r="D59">
        <v>1</v>
      </c>
      <c r="E59">
        <v>0</v>
      </c>
      <c r="F59">
        <v>1</v>
      </c>
      <c r="G59">
        <v>0.5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 s="16" t="str" cm="1">
        <f t="array" ref="N59">_xlfn.IFS($K59=0,1,TT_Emissions!$L59=1,"4-2",TT_Emissions!$M59=1,"4-1",TRUE,"Avg")</f>
        <v>4-2</v>
      </c>
      <c r="O59" s="17" t="s">
        <v>49</v>
      </c>
      <c r="P59" s="4">
        <f>INDEX(Methane!$C$4:$N$13,MATCH(P$2,Methane!$A$4:$A$13,0),MATCH(IF($N$1="*",$N59,$O59),Methane!$C$2:$N$2,0))*D59</f>
        <v>8.3999999999999995E-3</v>
      </c>
      <c r="Q59" s="4">
        <f>INDEX(Methane!$C$4:$N$13,MATCH(Q$2,Methane!$A$4:$A$13,0),MATCH(IF($N$1="*",$N59,$O59),Methane!$C$2:$N$2,0))*E59</f>
        <v>0</v>
      </c>
      <c r="R59" s="4">
        <f>INDEX(Methane!$C$4:$N$13,MATCH(R$2,Methane!$A$4:$A$13,0),MATCH(IF($N$1="*",$N59,$O59),Methane!$C$2:$N$2,0))*F59</f>
        <v>0</v>
      </c>
      <c r="S59" s="4">
        <f>INDEX(Methane!$C$4:$N$13,MATCH(S$2,Methane!$A$4:$A$13,0),MATCH(IF($N$1="*",$N59,$O59),Methane!$C$2:$N$2,0))*G59</f>
        <v>1.0499999999999999E-3</v>
      </c>
      <c r="T59" s="4">
        <f>INDEX(Methane!$C$4:$N$13,MATCH(T$2,Methane!$A$4:$A$13,0),MATCH(IF($N$1="*",$N59,$O59),Methane!$C$2:$N$2,0))*H59</f>
        <v>0</v>
      </c>
      <c r="U59" s="4">
        <f>INDEX(Methane!$C$4:$N$13,MATCH(U$2,Methane!$A$4:$A$13,0),MATCH(IF($N$1="*",$N59,$O59),Methane!$C$2:$N$2,0))*I59</f>
        <v>0</v>
      </c>
      <c r="V59" s="4">
        <f>INDEX(N2O!$C$4:$N$13,MATCH(V$2,N2O!$A$4:$A$13,0),MATCH(IF($N$1="*",$N59,$O59),N2O!$C$2:$N$2,0))*D59</f>
        <v>2.7999999999999998E-4</v>
      </c>
      <c r="W59" s="4">
        <f>INDEX(N2O!$C$4:$N$13,MATCH(W$2,N2O!$A$4:$A$13,0),MATCH(IF($N$1="*",$N59,$O59),N2O!$C$2:$N$2,0))*E59</f>
        <v>0</v>
      </c>
      <c r="X59" s="4">
        <f>INDEX(N2O!$C$4:$N$13,MATCH(X$2,N2O!$A$4:$A$13,0),MATCH(IF($N$1="*",$N59,$O59),N2O!$C$2:$N$2,0))*F59</f>
        <v>2.4000000000000001E-5</v>
      </c>
      <c r="Y59" s="4">
        <f>INDEX(N2O!$C$4:$N$13,MATCH(Y$2,N2O!$A$4:$A$13,0),MATCH(IF($N$1="*",$N59,$O59),N2O!$C$2:$N$2,0))*G59</f>
        <v>0</v>
      </c>
      <c r="Z59" s="4">
        <f>INDEX(N2O!$C$4:$N$13,MATCH(Z$2,N2O!$A$4:$A$13,0),MATCH(IF($N$1="*",$N59,$O59),N2O!$C$2:$N$2,0))*H59</f>
        <v>0</v>
      </c>
      <c r="AA59" s="4">
        <f>INDEX(N2O!$C$4:$N$13,MATCH(AA$2,N2O!$A$4:$A$13,0),MATCH(IF($N$1="*",$N59,$O59),N2O!$C$2:$N$2,0))*I59</f>
        <v>0</v>
      </c>
      <c r="AB59" s="4">
        <f>IF(C59,Biosolid!D$13,Biosolid!D$14)*0.0002875*(1-H59)*G59</f>
        <v>3.7892499999999997E-5</v>
      </c>
      <c r="AC59" s="4">
        <f>(S59/Biogas_Flare!$B$21)*Biogas_Flare!$B$20*(12/66)*(44/12)*$G59</f>
        <v>8.5689655172413763E-4</v>
      </c>
      <c r="AD59" s="4">
        <f>INDEX(Methane!$C$4:$N$13,MATCH(AD$2,Methane!$A$4:$A$13,0),MATCH(IF($N$1="*",$N59,$O59),Methane!$C$2:$N$2,0))*H59</f>
        <v>0</v>
      </c>
      <c r="AE59" s="4">
        <f>INDEX(Methane!$C$4:$N$13,MATCH(AE$2,Methane!$A$4:$A$13,0),MATCH(IF($N$1="*",$N59,$O59),Methane!$C$2:$N$2,0))*I59</f>
        <v>0</v>
      </c>
      <c r="AF59" s="4">
        <f t="shared" si="3"/>
        <v>9.4500000000000001E-3</v>
      </c>
      <c r="AG59" s="4">
        <f t="shared" si="4"/>
        <v>3.0399999999999996E-4</v>
      </c>
      <c r="AH59" s="4">
        <f t="shared" si="5"/>
        <v>8.5689655172413763E-4</v>
      </c>
    </row>
    <row r="60" spans="1:34" x14ac:dyDescent="0.2">
      <c r="A60" s="1" t="s">
        <v>168</v>
      </c>
      <c r="B60" s="23" t="s">
        <v>212</v>
      </c>
      <c r="C60">
        <v>1</v>
      </c>
      <c r="D60">
        <v>1</v>
      </c>
      <c r="E60">
        <v>1</v>
      </c>
      <c r="F60">
        <v>1</v>
      </c>
      <c r="G60">
        <v>0.5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 s="16" cm="1">
        <f t="array" ref="N60">_xlfn.IFS($K60=0,1,TT_Emissions!$L60=1,"4-2",TT_Emissions!$M60=1,"4-1",TRUE,"Avg")</f>
        <v>1</v>
      </c>
      <c r="O60" s="17">
        <v>1</v>
      </c>
      <c r="P60" s="4">
        <f>INDEX(Methane!$C$4:$N$13,MATCH(P$2,Methane!$A$4:$A$13,0),MATCH(IF($N$1="*",$N60,$O60),Methane!$C$2:$N$2,0))*D60</f>
        <v>3.3E-4</v>
      </c>
      <c r="Q60" s="4">
        <f>INDEX(Methane!$C$4:$N$13,MATCH(Q$2,Methane!$A$4:$A$13,0),MATCH(IF($N$1="*",$N60,$O60),Methane!$C$2:$N$2,0))*E60</f>
        <v>2.5000000000000001E-3</v>
      </c>
      <c r="R60" s="4">
        <f>INDEX(Methane!$C$4:$N$13,MATCH(R$2,Methane!$A$4:$A$13,0),MATCH(IF($N$1="*",$N60,$O60),Methane!$C$2:$N$2,0))*F60</f>
        <v>0</v>
      </c>
      <c r="S60" s="4">
        <f>INDEX(Methane!$C$4:$N$13,MATCH(S$2,Methane!$A$4:$A$13,0),MATCH(IF($N$1="*",$N60,$O60),Methane!$C$2:$N$2,0))*G60</f>
        <v>1.2999999999999999E-3</v>
      </c>
      <c r="T60" s="4">
        <f>INDEX(Methane!$C$4:$N$13,MATCH(T$2,Methane!$A$4:$A$13,0),MATCH(IF($N$1="*",$N60,$O60),Methane!$C$2:$N$2,0))*H60</f>
        <v>0</v>
      </c>
      <c r="U60" s="4">
        <f>INDEX(Methane!$C$4:$N$13,MATCH(U$2,Methane!$A$4:$A$13,0),MATCH(IF($N$1="*",$N60,$O60),Methane!$C$2:$N$2,0))*I60</f>
        <v>1.4194507391999999E-4</v>
      </c>
      <c r="V60" s="4">
        <f>INDEX(N2O!$C$4:$N$13,MATCH(V$2,N2O!$A$4:$A$13,0),MATCH(IF($N$1="*",$N60,$O60),N2O!$C$2:$N$2,0))*D60</f>
        <v>2.4000000000000001E-5</v>
      </c>
      <c r="W60" s="4">
        <f>INDEX(N2O!$C$4:$N$13,MATCH(W$2,N2O!$A$4:$A$13,0),MATCH(IF($N$1="*",$N60,$O60),N2O!$C$2:$N$2,0))*E60</f>
        <v>0</v>
      </c>
      <c r="X60" s="4">
        <f>INDEX(N2O!$C$4:$N$13,MATCH(X$2,N2O!$A$4:$A$13,0),MATCH(IF($N$1="*",$N60,$O60),N2O!$C$2:$N$2,0))*F60</f>
        <v>2.4000000000000001E-4</v>
      </c>
      <c r="Y60" s="4">
        <f>INDEX(N2O!$C$4:$N$13,MATCH(Y$2,N2O!$A$4:$A$13,0),MATCH(IF($N$1="*",$N60,$O60),N2O!$C$2:$N$2,0))*G60</f>
        <v>0</v>
      </c>
      <c r="Z60" s="4">
        <f>INDEX(N2O!$C$4:$N$13,MATCH(Z$2,N2O!$A$4:$A$13,0),MATCH(IF($N$1="*",$N60,$O60),N2O!$C$2:$N$2,0))*H60</f>
        <v>0</v>
      </c>
      <c r="AA60" s="4">
        <f>INDEX(N2O!$C$4:$N$13,MATCH(AA$2,N2O!$A$4:$A$13,0),MATCH(IF($N$1="*",$N60,$O60),N2O!$C$2:$N$2,0))*I60</f>
        <v>0</v>
      </c>
      <c r="AB60" s="4">
        <f>IF(C60,Biosolid!D$13,Biosolid!D$14)*0.0002875*(1-H60)*G60</f>
        <v>3.7892499999999997E-5</v>
      </c>
      <c r="AC60" s="4">
        <f>(S60/Biogas_Flare!$B$21)*Biogas_Flare!$B$20*(12/66)*(44/12)*$G60</f>
        <v>1.0609195402298847E-3</v>
      </c>
      <c r="AD60" s="4">
        <f>INDEX(Methane!$C$4:$N$13,MATCH(AD$2,Methane!$A$4:$A$13,0),MATCH(IF($N$1="*",$N60,$O60),Methane!$C$2:$N$2,0))*H60</f>
        <v>0</v>
      </c>
      <c r="AE60" s="4">
        <f>INDEX(Methane!$C$4:$N$13,MATCH(AE$2,Methane!$A$4:$A$13,0),MATCH(IF($N$1="*",$N60,$O60),Methane!$C$2:$N$2,0))*I60</f>
        <v>0.23376579361199998</v>
      </c>
      <c r="AF60" s="4">
        <f t="shared" si="3"/>
        <v>4.2719450739199995E-3</v>
      </c>
      <c r="AG60" s="4">
        <f t="shared" si="4"/>
        <v>2.6400000000000002E-4</v>
      </c>
      <c r="AH60" s="4">
        <f t="shared" si="5"/>
        <v>0.23482671315222986</v>
      </c>
    </row>
    <row r="61" spans="1:34" x14ac:dyDescent="0.2">
      <c r="A61" s="20" t="s">
        <v>205</v>
      </c>
      <c r="B61" s="24" t="s">
        <v>216</v>
      </c>
      <c r="C61">
        <v>1</v>
      </c>
      <c r="D61">
        <v>1</v>
      </c>
      <c r="E61">
        <v>1</v>
      </c>
      <c r="F61">
        <v>1</v>
      </c>
      <c r="G61">
        <v>0.5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 s="16" cm="1">
        <f t="array" ref="N61">_xlfn.IFS($K61=0,1,TT_Emissions!$L61=1,"4-2",TT_Emissions!$M61=1,"4-1",TRUE,"Avg")</f>
        <v>1</v>
      </c>
      <c r="O61" s="17">
        <v>1</v>
      </c>
      <c r="P61" s="4">
        <f>INDEX(Methane!$C$4:$N$13,MATCH(P$2,Methane!$A$4:$A$13,0),MATCH(IF($N$1="*",$N61,$O61),Methane!$C$2:$N$2,0))*D61</f>
        <v>3.3E-4</v>
      </c>
      <c r="Q61" s="4">
        <f>INDEX(Methane!$C$4:$N$13,MATCH(Q$2,Methane!$A$4:$A$13,0),MATCH(IF($N$1="*",$N61,$O61),Methane!$C$2:$N$2,0))*E61</f>
        <v>2.5000000000000001E-3</v>
      </c>
      <c r="R61" s="4">
        <f>INDEX(Methane!$C$4:$N$13,MATCH(R$2,Methane!$A$4:$A$13,0),MATCH(IF($N$1="*",$N61,$O61),Methane!$C$2:$N$2,0))*F61</f>
        <v>0</v>
      </c>
      <c r="S61" s="4">
        <f>INDEX(Methane!$C$4:$N$13,MATCH(S$2,Methane!$A$4:$A$13,0),MATCH(IF($N$1="*",$N61,$O61),Methane!$C$2:$N$2,0))*G61</f>
        <v>1.2999999999999999E-3</v>
      </c>
      <c r="T61" s="4">
        <f>INDEX(Methane!$C$4:$N$13,MATCH(T$2,Methane!$A$4:$A$13,0),MATCH(IF($N$1="*",$N61,$O61),Methane!$C$2:$N$2,0))*H61</f>
        <v>0</v>
      </c>
      <c r="U61" s="4">
        <f>INDEX(Methane!$C$4:$N$13,MATCH(U$2,Methane!$A$4:$A$13,0),MATCH(IF($N$1="*",$N61,$O61),Methane!$C$2:$N$2,0))*I61</f>
        <v>0</v>
      </c>
      <c r="V61" s="4">
        <f>INDEX(N2O!$C$4:$N$13,MATCH(V$2,N2O!$A$4:$A$13,0),MATCH(IF($N$1="*",$N61,$O61),N2O!$C$2:$N$2,0))*D61</f>
        <v>2.4000000000000001E-5</v>
      </c>
      <c r="W61" s="4">
        <f>INDEX(N2O!$C$4:$N$13,MATCH(W$2,N2O!$A$4:$A$13,0),MATCH(IF($N$1="*",$N61,$O61),N2O!$C$2:$N$2,0))*E61</f>
        <v>0</v>
      </c>
      <c r="X61" s="4">
        <f>INDEX(N2O!$C$4:$N$13,MATCH(X$2,N2O!$A$4:$A$13,0),MATCH(IF($N$1="*",$N61,$O61),N2O!$C$2:$N$2,0))*F61</f>
        <v>2.4000000000000001E-4</v>
      </c>
      <c r="Y61" s="4">
        <f>INDEX(N2O!$C$4:$N$13,MATCH(Y$2,N2O!$A$4:$A$13,0),MATCH(IF($N$1="*",$N61,$O61),N2O!$C$2:$N$2,0))*G61</f>
        <v>0</v>
      </c>
      <c r="Z61" s="4">
        <f>INDEX(N2O!$C$4:$N$13,MATCH(Z$2,N2O!$A$4:$A$13,0),MATCH(IF($N$1="*",$N61,$O61),N2O!$C$2:$N$2,0))*H61</f>
        <v>0</v>
      </c>
      <c r="AA61" s="4">
        <f>INDEX(N2O!$C$4:$N$13,MATCH(AA$2,N2O!$A$4:$A$13,0),MATCH(IF($N$1="*",$N61,$O61),N2O!$C$2:$N$2,0))*I61</f>
        <v>0</v>
      </c>
      <c r="AB61" s="4">
        <f>IF(C61,Biosolid!D$13,Biosolid!D$14)*0.0002875*(1-H61)*G61</f>
        <v>3.7892499999999997E-5</v>
      </c>
      <c r="AC61" s="4">
        <f>(S61/Biogas_Flare!$B$21)*Biogas_Flare!$B$20*(12/66)*(44/12)*$G61</f>
        <v>1.0609195402298847E-3</v>
      </c>
      <c r="AD61" s="4">
        <f>INDEX(Methane!$C$4:$N$13,MATCH(AD$2,Methane!$A$4:$A$13,0),MATCH(IF($N$1="*",$N61,$O61),Methane!$C$2:$N$2,0))*H61</f>
        <v>0</v>
      </c>
      <c r="AE61" s="4">
        <f>INDEX(Methane!$C$4:$N$13,MATCH(AE$2,Methane!$A$4:$A$13,0),MATCH(IF($N$1="*",$N61,$O61),Methane!$C$2:$N$2,0))*I61</f>
        <v>0</v>
      </c>
      <c r="AF61" s="4">
        <f t="shared" si="3"/>
        <v>4.13E-3</v>
      </c>
      <c r="AG61" s="4">
        <f t="shared" si="4"/>
        <v>2.6400000000000002E-4</v>
      </c>
      <c r="AH61" s="4">
        <f t="shared" si="5"/>
        <v>1.0609195402298847E-3</v>
      </c>
    </row>
    <row r="62" spans="1:34" x14ac:dyDescent="0.2">
      <c r="A62" s="20" t="s">
        <v>206</v>
      </c>
      <c r="B62" s="24" t="s">
        <v>216</v>
      </c>
      <c r="C62">
        <v>1</v>
      </c>
      <c r="D62">
        <v>1</v>
      </c>
      <c r="E62">
        <v>0</v>
      </c>
      <c r="F62">
        <v>1</v>
      </c>
      <c r="G62">
        <v>0.5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6" cm="1">
        <f t="array" ref="N62">_xlfn.IFS($K62=0,1,TT_Emissions!$L62=1,"4-2",TT_Emissions!$M62=1,"4-1",TRUE,"Avg")</f>
        <v>1</v>
      </c>
      <c r="O62" s="17">
        <v>1</v>
      </c>
      <c r="P62" s="4">
        <f>INDEX(Methane!$C$4:$N$13,MATCH(P$2,Methane!$A$4:$A$13,0),MATCH(IF($N$1="*",$N62,$O62),Methane!$C$2:$N$2,0))*D62</f>
        <v>3.3E-4</v>
      </c>
      <c r="Q62" s="4">
        <f>INDEX(Methane!$C$4:$N$13,MATCH(Q$2,Methane!$A$4:$A$13,0),MATCH(IF($N$1="*",$N62,$O62),Methane!$C$2:$N$2,0))*E62</f>
        <v>0</v>
      </c>
      <c r="R62" s="4">
        <f>INDEX(Methane!$C$4:$N$13,MATCH(R$2,Methane!$A$4:$A$13,0),MATCH(IF($N$1="*",$N62,$O62),Methane!$C$2:$N$2,0))*F62</f>
        <v>0</v>
      </c>
      <c r="S62" s="4">
        <f>INDEX(Methane!$C$4:$N$13,MATCH(S$2,Methane!$A$4:$A$13,0),MATCH(IF($N$1="*",$N62,$O62),Methane!$C$2:$N$2,0))*G62</f>
        <v>1.2999999999999999E-3</v>
      </c>
      <c r="T62" s="4">
        <f>INDEX(Methane!$C$4:$N$13,MATCH(T$2,Methane!$A$4:$A$13,0),MATCH(IF($N$1="*",$N62,$O62),Methane!$C$2:$N$2,0))*H62</f>
        <v>0</v>
      </c>
      <c r="U62" s="4">
        <f>INDEX(Methane!$C$4:$N$13,MATCH(U$2,Methane!$A$4:$A$13,0),MATCH(IF($N$1="*",$N62,$O62),Methane!$C$2:$N$2,0))*I62</f>
        <v>0</v>
      </c>
      <c r="V62" s="4">
        <f>INDEX(N2O!$C$4:$N$13,MATCH(V$2,N2O!$A$4:$A$13,0),MATCH(IF($N$1="*",$N62,$O62),N2O!$C$2:$N$2,0))*D62</f>
        <v>2.4000000000000001E-5</v>
      </c>
      <c r="W62" s="4">
        <f>INDEX(N2O!$C$4:$N$13,MATCH(W$2,N2O!$A$4:$A$13,0),MATCH(IF($N$1="*",$N62,$O62),N2O!$C$2:$N$2,0))*E62</f>
        <v>0</v>
      </c>
      <c r="X62" s="4">
        <f>INDEX(N2O!$C$4:$N$13,MATCH(X$2,N2O!$A$4:$A$13,0),MATCH(IF($N$1="*",$N62,$O62),N2O!$C$2:$N$2,0))*F62</f>
        <v>2.4000000000000001E-4</v>
      </c>
      <c r="Y62" s="4">
        <f>INDEX(N2O!$C$4:$N$13,MATCH(Y$2,N2O!$A$4:$A$13,0),MATCH(IF($N$1="*",$N62,$O62),N2O!$C$2:$N$2,0))*G62</f>
        <v>0</v>
      </c>
      <c r="Z62" s="4">
        <f>INDEX(N2O!$C$4:$N$13,MATCH(Z$2,N2O!$A$4:$A$13,0),MATCH(IF($N$1="*",$N62,$O62),N2O!$C$2:$N$2,0))*H62</f>
        <v>0</v>
      </c>
      <c r="AA62" s="4">
        <f>INDEX(N2O!$C$4:$N$13,MATCH(AA$2,N2O!$A$4:$A$13,0),MATCH(IF($N$1="*",$N62,$O62),N2O!$C$2:$N$2,0))*I62</f>
        <v>0</v>
      </c>
      <c r="AB62" s="4">
        <f>IF(C62,Biosolid!D$13,Biosolid!D$14)*0.0002875*(1-H62)*G62</f>
        <v>3.7892499999999997E-5</v>
      </c>
      <c r="AC62" s="4">
        <f>(S62/Biogas_Flare!$B$21)*Biogas_Flare!$B$20*(12/66)*(44/12)*$G62</f>
        <v>1.0609195402298847E-3</v>
      </c>
      <c r="AD62" s="4">
        <f>INDEX(Methane!$C$4:$N$13,MATCH(AD$2,Methane!$A$4:$A$13,0),MATCH(IF($N$1="*",$N62,$O62),Methane!$C$2:$N$2,0))*H62</f>
        <v>0</v>
      </c>
      <c r="AE62" s="4">
        <f>INDEX(Methane!$C$4:$N$13,MATCH(AE$2,Methane!$A$4:$A$13,0),MATCH(IF($N$1="*",$N62,$O62),Methane!$C$2:$N$2,0))*I62</f>
        <v>0</v>
      </c>
      <c r="AF62" s="4">
        <f t="shared" si="3"/>
        <v>1.6299999999999999E-3</v>
      </c>
      <c r="AG62" s="4">
        <f t="shared" si="4"/>
        <v>2.6400000000000002E-4</v>
      </c>
      <c r="AH62" s="4">
        <f t="shared" si="5"/>
        <v>1.0609195402298847E-3</v>
      </c>
    </row>
    <row r="63" spans="1:34" x14ac:dyDescent="0.2">
      <c r="A63" s="20" t="s">
        <v>207</v>
      </c>
      <c r="B63" s="24" t="s">
        <v>216</v>
      </c>
      <c r="C63">
        <v>1</v>
      </c>
      <c r="D63">
        <v>1</v>
      </c>
      <c r="E63">
        <v>0</v>
      </c>
      <c r="F63">
        <v>1</v>
      </c>
      <c r="G63">
        <v>0.5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6" cm="1">
        <f t="array" ref="N63">_xlfn.IFS($K63=0,1,TT_Emissions!$L63=1,"4-2",TT_Emissions!$M63=1,"4-1",TRUE,"Avg")</f>
        <v>1</v>
      </c>
      <c r="O63" s="17">
        <v>1</v>
      </c>
      <c r="P63" s="4">
        <f>INDEX(Methane!$C$4:$N$13,MATCH(P$2,Methane!$A$4:$A$13,0),MATCH(IF($N$1="*",$N63,$O63),Methane!$C$2:$N$2,0))*D63</f>
        <v>3.3E-4</v>
      </c>
      <c r="Q63" s="4">
        <f>INDEX(Methane!$C$4:$N$13,MATCH(Q$2,Methane!$A$4:$A$13,0),MATCH(IF($N$1="*",$N63,$O63),Methane!$C$2:$N$2,0))*E63</f>
        <v>0</v>
      </c>
      <c r="R63" s="4">
        <f>INDEX(Methane!$C$4:$N$13,MATCH(R$2,Methane!$A$4:$A$13,0),MATCH(IF($N$1="*",$N63,$O63),Methane!$C$2:$N$2,0))*F63</f>
        <v>0</v>
      </c>
      <c r="S63" s="4">
        <f>INDEX(Methane!$C$4:$N$13,MATCH(S$2,Methane!$A$4:$A$13,0),MATCH(IF($N$1="*",$N63,$O63),Methane!$C$2:$N$2,0))*G63</f>
        <v>1.2999999999999999E-3</v>
      </c>
      <c r="T63" s="4">
        <f>INDEX(Methane!$C$4:$N$13,MATCH(T$2,Methane!$A$4:$A$13,0),MATCH(IF($N$1="*",$N63,$O63),Methane!$C$2:$N$2,0))*H63</f>
        <v>0</v>
      </c>
      <c r="U63" s="4">
        <f>INDEX(Methane!$C$4:$N$13,MATCH(U$2,Methane!$A$4:$A$13,0),MATCH(IF($N$1="*",$N63,$O63),Methane!$C$2:$N$2,0))*I63</f>
        <v>0</v>
      </c>
      <c r="V63" s="4">
        <f>INDEX(N2O!$C$4:$N$13,MATCH(V$2,N2O!$A$4:$A$13,0),MATCH(IF($N$1="*",$N63,$O63),N2O!$C$2:$N$2,0))*D63</f>
        <v>2.4000000000000001E-5</v>
      </c>
      <c r="W63" s="4">
        <f>INDEX(N2O!$C$4:$N$13,MATCH(W$2,N2O!$A$4:$A$13,0),MATCH(IF($N$1="*",$N63,$O63),N2O!$C$2:$N$2,0))*E63</f>
        <v>0</v>
      </c>
      <c r="X63" s="4">
        <f>INDEX(N2O!$C$4:$N$13,MATCH(X$2,N2O!$A$4:$A$13,0),MATCH(IF($N$1="*",$N63,$O63),N2O!$C$2:$N$2,0))*F63</f>
        <v>2.4000000000000001E-4</v>
      </c>
      <c r="Y63" s="4">
        <f>INDEX(N2O!$C$4:$N$13,MATCH(Y$2,N2O!$A$4:$A$13,0),MATCH(IF($N$1="*",$N63,$O63),N2O!$C$2:$N$2,0))*G63</f>
        <v>0</v>
      </c>
      <c r="Z63" s="4">
        <f>INDEX(N2O!$C$4:$N$13,MATCH(Z$2,N2O!$A$4:$A$13,0),MATCH(IF($N$1="*",$N63,$O63),N2O!$C$2:$N$2,0))*H63</f>
        <v>0</v>
      </c>
      <c r="AA63" s="4">
        <f>INDEX(N2O!$C$4:$N$13,MATCH(AA$2,N2O!$A$4:$A$13,0),MATCH(IF($N$1="*",$N63,$O63),N2O!$C$2:$N$2,0))*I63</f>
        <v>0</v>
      </c>
      <c r="AB63" s="4">
        <f>IF(C63,Biosolid!D$13,Biosolid!D$14)*0.0002875*(1-H63)*G63</f>
        <v>3.7892499999999997E-5</v>
      </c>
      <c r="AC63" s="4">
        <f>(S63/Biogas_Flare!$B$21)*Biogas_Flare!$B$20*(12/66)*(44/12)*$G63</f>
        <v>1.0609195402298847E-3</v>
      </c>
      <c r="AD63" s="4">
        <f>INDEX(Methane!$C$4:$N$13,MATCH(AD$2,Methane!$A$4:$A$13,0),MATCH(IF($N$1="*",$N63,$O63),Methane!$C$2:$N$2,0))*H63</f>
        <v>0</v>
      </c>
      <c r="AE63" s="4">
        <f>INDEX(Methane!$C$4:$N$13,MATCH(AE$2,Methane!$A$4:$A$13,0),MATCH(IF($N$1="*",$N63,$O63),Methane!$C$2:$N$2,0))*I63</f>
        <v>0</v>
      </c>
      <c r="AF63" s="4">
        <f t="shared" si="3"/>
        <v>1.6299999999999999E-3</v>
      </c>
      <c r="AG63" s="4">
        <f t="shared" si="4"/>
        <v>2.6400000000000002E-4</v>
      </c>
      <c r="AH63" s="4">
        <f t="shared" si="5"/>
        <v>1.0609195402298847E-3</v>
      </c>
    </row>
    <row r="64" spans="1:34" x14ac:dyDescent="0.2">
      <c r="A64" s="29" t="s">
        <v>152</v>
      </c>
      <c r="B64" s="30" t="s">
        <v>164</v>
      </c>
      <c r="C64">
        <v>1</v>
      </c>
      <c r="D64">
        <v>1</v>
      </c>
      <c r="E64">
        <v>0</v>
      </c>
      <c r="F64">
        <v>1</v>
      </c>
      <c r="G64">
        <v>0.5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6" cm="1">
        <f t="array" ref="N64">_xlfn.IFS($K64=0,1,TT_Emissions!$L64=1,"4-2",TT_Emissions!$M64=1,"4-1",TRUE,"Avg")</f>
        <v>1</v>
      </c>
      <c r="O64" s="17">
        <v>1</v>
      </c>
      <c r="P64" s="4">
        <f>INDEX(Methane!$C$4:$N$13,MATCH(P$2,Methane!$A$4:$A$13,0),MATCH(IF($N$1="*",$N64,$O64),Methane!$C$2:$N$2,0))*D64</f>
        <v>3.3E-4</v>
      </c>
      <c r="Q64" s="4">
        <f>INDEX(Methane!$C$4:$N$13,MATCH(Q$2,Methane!$A$4:$A$13,0),MATCH(IF($N$1="*",$N64,$O64),Methane!$C$2:$N$2,0))*E64</f>
        <v>0</v>
      </c>
      <c r="R64" s="4">
        <f>INDEX(Methane!$C$4:$N$13,MATCH(R$2,Methane!$A$4:$A$13,0),MATCH(IF($N$1="*",$N64,$O64),Methane!$C$2:$N$2,0))*F64</f>
        <v>0</v>
      </c>
      <c r="S64" s="4">
        <f>INDEX(Methane!$C$4:$N$13,MATCH(S$2,Methane!$A$4:$A$13,0),MATCH(IF($N$1="*",$N64,$O64),Methane!$C$2:$N$2,0))*G64</f>
        <v>1.2999999999999999E-3</v>
      </c>
      <c r="T64" s="4">
        <f>INDEX(Methane!$C$4:$N$13,MATCH(T$2,Methane!$A$4:$A$13,0),MATCH(IF($N$1="*",$N64,$O64),Methane!$C$2:$N$2,0))*H64</f>
        <v>0</v>
      </c>
      <c r="U64" s="4">
        <f>INDEX(Methane!$C$4:$N$13,MATCH(U$2,Methane!$A$4:$A$13,0),MATCH(IF($N$1="*",$N64,$O64),Methane!$C$2:$N$2,0))*I64</f>
        <v>0</v>
      </c>
      <c r="V64" s="4">
        <f>INDEX(N2O!$C$4:$N$13,MATCH(V$2,N2O!$A$4:$A$13,0),MATCH(IF($N$1="*",$N64,$O64),N2O!$C$2:$N$2,0))*D64</f>
        <v>2.4000000000000001E-5</v>
      </c>
      <c r="W64" s="4">
        <f>INDEX(N2O!$C$4:$N$13,MATCH(W$2,N2O!$A$4:$A$13,0),MATCH(IF($N$1="*",$N64,$O64),N2O!$C$2:$N$2,0))*E64</f>
        <v>0</v>
      </c>
      <c r="X64" s="4">
        <f>INDEX(N2O!$C$4:$N$13,MATCH(X$2,N2O!$A$4:$A$13,0),MATCH(IF($N$1="*",$N64,$O64),N2O!$C$2:$N$2,0))*F64</f>
        <v>2.4000000000000001E-4</v>
      </c>
      <c r="Y64" s="4">
        <f>INDEX(N2O!$C$4:$N$13,MATCH(Y$2,N2O!$A$4:$A$13,0),MATCH(IF($N$1="*",$N64,$O64),N2O!$C$2:$N$2,0))*G64</f>
        <v>0</v>
      </c>
      <c r="Z64" s="4">
        <f>INDEX(N2O!$C$4:$N$13,MATCH(Z$2,N2O!$A$4:$A$13,0),MATCH(IF($N$1="*",$N64,$O64),N2O!$C$2:$N$2,0))*H64</f>
        <v>0</v>
      </c>
      <c r="AA64" s="4">
        <f>INDEX(N2O!$C$4:$N$13,MATCH(AA$2,N2O!$A$4:$A$13,0),MATCH(IF($N$1="*",$N64,$O64),N2O!$C$2:$N$2,0))*I64</f>
        <v>0</v>
      </c>
      <c r="AB64" s="4">
        <f>IF(C64,Biosolid!D$13,Biosolid!D$14)*0.0002875*(1-H64)*G64</f>
        <v>3.7892499999999997E-5</v>
      </c>
      <c r="AC64" s="4">
        <f>(S64/Biogas_Flare!$B$21)*Biogas_Flare!$B$20*(12/66)*(44/12)*$G64</f>
        <v>1.0609195402298847E-3</v>
      </c>
      <c r="AD64" s="4">
        <f>INDEX(Methane!$C$4:$N$13,MATCH(AD$2,Methane!$A$4:$A$13,0),MATCH(IF($N$1="*",$N64,$O64),Methane!$C$2:$N$2,0))*H64</f>
        <v>0</v>
      </c>
      <c r="AE64" s="4">
        <f>INDEX(Methane!$C$4:$N$13,MATCH(AE$2,Methane!$A$4:$A$13,0),MATCH(IF($N$1="*",$N64,$O64),Methane!$C$2:$N$2,0))*I64</f>
        <v>0</v>
      </c>
      <c r="AF64" s="4">
        <f t="shared" si="3"/>
        <v>1.6299999999999999E-3</v>
      </c>
      <c r="AG64" s="4">
        <f t="shared" si="4"/>
        <v>2.6400000000000002E-4</v>
      </c>
      <c r="AH64" s="4">
        <f t="shared" si="5"/>
        <v>1.0609195402298847E-3</v>
      </c>
    </row>
    <row r="65" spans="1:34" x14ac:dyDescent="0.2">
      <c r="A65" s="29" t="s">
        <v>156</v>
      </c>
      <c r="B65" s="30" t="s">
        <v>164</v>
      </c>
      <c r="C65">
        <v>1</v>
      </c>
      <c r="D65">
        <v>1</v>
      </c>
      <c r="E65">
        <v>0</v>
      </c>
      <c r="F65">
        <v>1</v>
      </c>
      <c r="G65">
        <v>0.5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6" cm="1">
        <f t="array" ref="N65">_xlfn.IFS($K65=0,1,TT_Emissions!$L65=1,"4-2",TT_Emissions!$M65=1,"4-1",TRUE,"Avg")</f>
        <v>1</v>
      </c>
      <c r="O65" s="17">
        <v>1</v>
      </c>
      <c r="P65" s="4">
        <f>INDEX(Methane!$C$4:$N$13,MATCH(P$2,Methane!$A$4:$A$13,0),MATCH(IF($N$1="*",$N65,$O65),Methane!$C$2:$N$2,0))*D65</f>
        <v>3.3E-4</v>
      </c>
      <c r="Q65" s="4">
        <f>INDEX(Methane!$C$4:$N$13,MATCH(Q$2,Methane!$A$4:$A$13,0),MATCH(IF($N$1="*",$N65,$O65),Methane!$C$2:$N$2,0))*E65</f>
        <v>0</v>
      </c>
      <c r="R65" s="4">
        <f>INDEX(Methane!$C$4:$N$13,MATCH(R$2,Methane!$A$4:$A$13,0),MATCH(IF($N$1="*",$N65,$O65),Methane!$C$2:$N$2,0))*F65</f>
        <v>0</v>
      </c>
      <c r="S65" s="4">
        <f>INDEX(Methane!$C$4:$N$13,MATCH(S$2,Methane!$A$4:$A$13,0),MATCH(IF($N$1="*",$N65,$O65),Methane!$C$2:$N$2,0))*G65</f>
        <v>1.2999999999999999E-3</v>
      </c>
      <c r="T65" s="4">
        <f>INDEX(Methane!$C$4:$N$13,MATCH(T$2,Methane!$A$4:$A$13,0),MATCH(IF($N$1="*",$N65,$O65),Methane!$C$2:$N$2,0))*H65</f>
        <v>0</v>
      </c>
      <c r="U65" s="4">
        <f>INDEX(Methane!$C$4:$N$13,MATCH(U$2,Methane!$A$4:$A$13,0),MATCH(IF($N$1="*",$N65,$O65),Methane!$C$2:$N$2,0))*I65</f>
        <v>0</v>
      </c>
      <c r="V65" s="4">
        <f>INDEX(N2O!$C$4:$N$13,MATCH(V$2,N2O!$A$4:$A$13,0),MATCH(IF($N$1="*",$N65,$O65),N2O!$C$2:$N$2,0))*D65</f>
        <v>2.4000000000000001E-5</v>
      </c>
      <c r="W65" s="4">
        <f>INDEX(N2O!$C$4:$N$13,MATCH(W$2,N2O!$A$4:$A$13,0),MATCH(IF($N$1="*",$N65,$O65),N2O!$C$2:$N$2,0))*E65</f>
        <v>0</v>
      </c>
      <c r="X65" s="4">
        <f>INDEX(N2O!$C$4:$N$13,MATCH(X$2,N2O!$A$4:$A$13,0),MATCH(IF($N$1="*",$N65,$O65),N2O!$C$2:$N$2,0))*F65</f>
        <v>2.4000000000000001E-4</v>
      </c>
      <c r="Y65" s="4">
        <f>INDEX(N2O!$C$4:$N$13,MATCH(Y$2,N2O!$A$4:$A$13,0),MATCH(IF($N$1="*",$N65,$O65),N2O!$C$2:$N$2,0))*G65</f>
        <v>0</v>
      </c>
      <c r="Z65" s="4">
        <f>INDEX(N2O!$C$4:$N$13,MATCH(Z$2,N2O!$A$4:$A$13,0),MATCH(IF($N$1="*",$N65,$O65),N2O!$C$2:$N$2,0))*H65</f>
        <v>0</v>
      </c>
      <c r="AA65" s="4">
        <f>INDEX(N2O!$C$4:$N$13,MATCH(AA$2,N2O!$A$4:$A$13,0),MATCH(IF($N$1="*",$N65,$O65),N2O!$C$2:$N$2,0))*I65</f>
        <v>0</v>
      </c>
      <c r="AB65" s="4">
        <f>IF(C65,Biosolid!D$13,Biosolid!D$14)*0.0002875*(1-H65)*G65</f>
        <v>3.7892499999999997E-5</v>
      </c>
      <c r="AC65" s="4">
        <f>(S65/Biogas_Flare!$B$21)*Biogas_Flare!$B$20*(12/66)*(44/12)*$G65</f>
        <v>1.0609195402298847E-3</v>
      </c>
      <c r="AD65" s="4">
        <f>INDEX(Methane!$C$4:$N$13,MATCH(AD$2,Methane!$A$4:$A$13,0),MATCH(IF($N$1="*",$N65,$O65),Methane!$C$2:$N$2,0))*H65</f>
        <v>0</v>
      </c>
      <c r="AE65" s="4">
        <f>INDEX(Methane!$C$4:$N$13,MATCH(AE$2,Methane!$A$4:$A$13,0),MATCH(IF($N$1="*",$N65,$O65),Methane!$C$2:$N$2,0))*I65</f>
        <v>0</v>
      </c>
      <c r="AF65" s="4">
        <f t="shared" si="3"/>
        <v>1.6299999999999999E-3</v>
      </c>
      <c r="AG65" s="4">
        <f t="shared" si="4"/>
        <v>2.6400000000000002E-4</v>
      </c>
      <c r="AH65" s="4">
        <f t="shared" si="5"/>
        <v>1.0609195402298847E-3</v>
      </c>
    </row>
    <row r="66" spans="1:34" x14ac:dyDescent="0.2">
      <c r="A66" s="1" t="s">
        <v>130</v>
      </c>
      <c r="B66" s="23" t="s">
        <v>214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 s="16" cm="1">
        <f t="array" ref="N66">_xlfn.IFS($K66=0,1,TT_Emissions!$L66=1,"4-2",TT_Emissions!$M66=1,"4-1",TRUE,"Avg")</f>
        <v>1</v>
      </c>
      <c r="O66" s="17">
        <v>1</v>
      </c>
      <c r="P66" s="4">
        <f>INDEX(Methane!$C$4:$N$13,MATCH(P$2,Methane!$A$4:$A$13,0),MATCH(IF($N$1="*",$N66,$O66),Methane!$C$2:$N$2,0))*D66</f>
        <v>3.3E-4</v>
      </c>
      <c r="Q66" s="4">
        <f>INDEX(Methane!$C$4:$N$13,MATCH(Q$2,Methane!$A$4:$A$13,0),MATCH(IF($N$1="*",$N66,$O66),Methane!$C$2:$N$2,0))*E66</f>
        <v>2.5000000000000001E-3</v>
      </c>
      <c r="R66" s="4">
        <f>INDEX(Methane!$C$4:$N$13,MATCH(R$2,Methane!$A$4:$A$13,0),MATCH(IF($N$1="*",$N66,$O66),Methane!$C$2:$N$2,0))*F66</f>
        <v>0</v>
      </c>
      <c r="S66" s="4">
        <f>INDEX(Methane!$C$4:$N$13,MATCH(S$2,Methane!$A$4:$A$13,0),MATCH(IF($N$1="*",$N66,$O66),Methane!$C$2:$N$2,0))*G66</f>
        <v>0</v>
      </c>
      <c r="T66" s="4">
        <f>INDEX(Methane!$C$4:$N$13,MATCH(T$2,Methane!$A$4:$A$13,0),MATCH(IF($N$1="*",$N66,$O66),Methane!$C$2:$N$2,0))*H66</f>
        <v>0</v>
      </c>
      <c r="U66" s="4">
        <f>INDEX(Methane!$C$4:$N$13,MATCH(U$2,Methane!$A$4:$A$13,0),MATCH(IF($N$1="*",$N66,$O66),Methane!$C$2:$N$2,0))*I66</f>
        <v>0</v>
      </c>
      <c r="V66" s="4">
        <f>INDEX(N2O!$C$4:$N$13,MATCH(V$2,N2O!$A$4:$A$13,0),MATCH(IF($N$1="*",$N66,$O66),N2O!$C$2:$N$2,0))*D66</f>
        <v>2.4000000000000001E-5</v>
      </c>
      <c r="W66" s="4">
        <f>INDEX(N2O!$C$4:$N$13,MATCH(W$2,N2O!$A$4:$A$13,0),MATCH(IF($N$1="*",$N66,$O66),N2O!$C$2:$N$2,0))*E66</f>
        <v>0</v>
      </c>
      <c r="X66" s="4">
        <f>INDEX(N2O!$C$4:$N$13,MATCH(X$2,N2O!$A$4:$A$13,0),MATCH(IF($N$1="*",$N66,$O66),N2O!$C$2:$N$2,0))*F66</f>
        <v>2.4000000000000001E-4</v>
      </c>
      <c r="Y66" s="4">
        <f>INDEX(N2O!$C$4:$N$13,MATCH(Y$2,N2O!$A$4:$A$13,0),MATCH(IF($N$1="*",$N66,$O66),N2O!$C$2:$N$2,0))*G66</f>
        <v>0</v>
      </c>
      <c r="Z66" s="4">
        <f>INDEX(N2O!$C$4:$N$13,MATCH(Z$2,N2O!$A$4:$A$13,0),MATCH(IF($N$1="*",$N66,$O66),N2O!$C$2:$N$2,0))*H66</f>
        <v>0</v>
      </c>
      <c r="AA66" s="4">
        <f>INDEX(N2O!$C$4:$N$13,MATCH(AA$2,N2O!$A$4:$A$13,0),MATCH(IF($N$1="*",$N66,$O66),N2O!$C$2:$N$2,0))*I66</f>
        <v>0</v>
      </c>
      <c r="AB66" s="4">
        <f>IF(C66,Biosolid!D$13,Biosolid!D$14)*0.0002875*(1-H66)*G66</f>
        <v>0</v>
      </c>
      <c r="AC66" s="4">
        <f>(S66/Biogas_Flare!$B$21)*Biogas_Flare!$B$20*(12/66)*(44/12)*$G66</f>
        <v>0</v>
      </c>
      <c r="AD66" s="4">
        <f>INDEX(Methane!$C$4:$N$13,MATCH(AD$2,Methane!$A$4:$A$13,0),MATCH(IF($N$1="*",$N66,$O66),Methane!$C$2:$N$2,0))*H66</f>
        <v>0.25739999999999996</v>
      </c>
      <c r="AE66" s="4">
        <f>INDEX(Methane!$C$4:$N$13,MATCH(AE$2,Methane!$A$4:$A$13,0),MATCH(IF($N$1="*",$N66,$O66),Methane!$C$2:$N$2,0))*I66</f>
        <v>0</v>
      </c>
      <c r="AF66" s="4">
        <f t="shared" si="3"/>
        <v>2.8300000000000001E-3</v>
      </c>
      <c r="AG66" s="4">
        <f t="shared" si="4"/>
        <v>2.6400000000000002E-4</v>
      </c>
      <c r="AH66" s="4">
        <f t="shared" si="5"/>
        <v>0.25739999999999996</v>
      </c>
    </row>
    <row r="67" spans="1:34" x14ac:dyDescent="0.2">
      <c r="A67" s="20" t="s">
        <v>208</v>
      </c>
      <c r="B67" s="24" t="s">
        <v>216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 s="16" cm="1">
        <f t="array" ref="N67">_xlfn.IFS($K67=0,1,TT_Emissions!$L67=1,"4-2",TT_Emissions!$M67=1,"4-1",TRUE,"Avg")</f>
        <v>1</v>
      </c>
      <c r="O67" s="17">
        <v>1</v>
      </c>
      <c r="P67" s="4">
        <f>INDEX(Methane!$C$4:$N$13,MATCH(P$2,Methane!$A$4:$A$13,0),MATCH(IF($N$1="*",$N67,$O67),Methane!$C$2:$N$2,0))*D67</f>
        <v>3.3E-4</v>
      </c>
      <c r="Q67" s="4">
        <f>INDEX(Methane!$C$4:$N$13,MATCH(Q$2,Methane!$A$4:$A$13,0),MATCH(IF($N$1="*",$N67,$O67),Methane!$C$2:$N$2,0))*E67</f>
        <v>0</v>
      </c>
      <c r="R67" s="4">
        <f>INDEX(Methane!$C$4:$N$13,MATCH(R$2,Methane!$A$4:$A$13,0),MATCH(IF($N$1="*",$N67,$O67),Methane!$C$2:$N$2,0))*F67</f>
        <v>0</v>
      </c>
      <c r="S67" s="4">
        <f>INDEX(Methane!$C$4:$N$13,MATCH(S$2,Methane!$A$4:$A$13,0),MATCH(IF($N$1="*",$N67,$O67),Methane!$C$2:$N$2,0))*G67</f>
        <v>0</v>
      </c>
      <c r="T67" s="4">
        <f>INDEX(Methane!$C$4:$N$13,MATCH(T$2,Methane!$A$4:$A$13,0),MATCH(IF($N$1="*",$N67,$O67),Methane!$C$2:$N$2,0))*H67</f>
        <v>0</v>
      </c>
      <c r="U67" s="4">
        <f>INDEX(Methane!$C$4:$N$13,MATCH(U$2,Methane!$A$4:$A$13,0),MATCH(IF($N$1="*",$N67,$O67),Methane!$C$2:$N$2,0))*I67</f>
        <v>0</v>
      </c>
      <c r="V67" s="4">
        <f>INDEX(N2O!$C$4:$N$13,MATCH(V$2,N2O!$A$4:$A$13,0),MATCH(IF($N$1="*",$N67,$O67),N2O!$C$2:$N$2,0))*D67</f>
        <v>2.4000000000000001E-5</v>
      </c>
      <c r="W67" s="4">
        <f>INDEX(N2O!$C$4:$N$13,MATCH(W$2,N2O!$A$4:$A$13,0),MATCH(IF($N$1="*",$N67,$O67),N2O!$C$2:$N$2,0))*E67</f>
        <v>0</v>
      </c>
      <c r="X67" s="4">
        <f>INDEX(N2O!$C$4:$N$13,MATCH(X$2,N2O!$A$4:$A$13,0),MATCH(IF($N$1="*",$N67,$O67),N2O!$C$2:$N$2,0))*F67</f>
        <v>2.4000000000000001E-4</v>
      </c>
      <c r="Y67" s="4">
        <f>INDEX(N2O!$C$4:$N$13,MATCH(Y$2,N2O!$A$4:$A$13,0),MATCH(IF($N$1="*",$N67,$O67),N2O!$C$2:$N$2,0))*G67</f>
        <v>0</v>
      </c>
      <c r="Z67" s="4">
        <f>INDEX(N2O!$C$4:$N$13,MATCH(Z$2,N2O!$A$4:$A$13,0),MATCH(IF($N$1="*",$N67,$O67),N2O!$C$2:$N$2,0))*H67</f>
        <v>0</v>
      </c>
      <c r="AA67" s="4">
        <f>INDEX(N2O!$C$4:$N$13,MATCH(AA$2,N2O!$A$4:$A$13,0),MATCH(IF($N$1="*",$N67,$O67),N2O!$C$2:$N$2,0))*I67</f>
        <v>0</v>
      </c>
      <c r="AB67" s="4">
        <f>IF(C67,Biosolid!D$13,Biosolid!D$14)*0.0002875*(1-H67)*G67</f>
        <v>0</v>
      </c>
      <c r="AC67" s="4">
        <f>(S67/Biogas_Flare!$B$21)*Biogas_Flare!$B$20*(12/66)*(44/12)*$G67</f>
        <v>0</v>
      </c>
      <c r="AD67" s="4">
        <f>INDEX(Methane!$C$4:$N$13,MATCH(AD$2,Methane!$A$4:$A$13,0),MATCH(IF($N$1="*",$N67,$O67),Methane!$C$2:$N$2,0))*H67</f>
        <v>0.25739999999999996</v>
      </c>
      <c r="AE67" s="4">
        <f>INDEX(Methane!$C$4:$N$13,MATCH(AE$2,Methane!$A$4:$A$13,0),MATCH(IF($N$1="*",$N67,$O67),Methane!$C$2:$N$2,0))*I67</f>
        <v>0</v>
      </c>
      <c r="AF67" s="4">
        <f t="shared" ref="AF67:AF81" si="6">SUM(P67:U67)</f>
        <v>3.3E-4</v>
      </c>
      <c r="AG67" s="4">
        <f t="shared" ref="AG67:AG81" si="7">SUM(V67:AA67)</f>
        <v>2.6400000000000002E-4</v>
      </c>
      <c r="AH67" s="4">
        <f t="shared" si="5"/>
        <v>0.25739999999999996</v>
      </c>
    </row>
    <row r="68" spans="1:34" x14ac:dyDescent="0.2">
      <c r="A68" s="29" t="s">
        <v>131</v>
      </c>
      <c r="B68" s="30" t="s">
        <v>211</v>
      </c>
      <c r="C68">
        <v>1</v>
      </c>
      <c r="D68">
        <v>1</v>
      </c>
      <c r="E68">
        <v>0</v>
      </c>
      <c r="F68">
        <v>1</v>
      </c>
      <c r="G68">
        <v>0.5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6" cm="1">
        <f t="array" ref="N68">_xlfn.IFS($K68=0,1,TT_Emissions!$L68=1,"4-2",TT_Emissions!$M68=1,"4-1",TRUE,"Avg")</f>
        <v>1</v>
      </c>
      <c r="O68" s="17">
        <v>1</v>
      </c>
      <c r="P68" s="4">
        <f>INDEX(Methane!$C$4:$N$13,MATCH(P$2,Methane!$A$4:$A$13,0),MATCH(IF($N$1="*",$N68,$O68),Methane!$C$2:$N$2,0))*D68</f>
        <v>3.3E-4</v>
      </c>
      <c r="Q68" s="4">
        <f>INDEX(Methane!$C$4:$N$13,MATCH(Q$2,Methane!$A$4:$A$13,0),MATCH(IF($N$1="*",$N68,$O68),Methane!$C$2:$N$2,0))*E68</f>
        <v>0</v>
      </c>
      <c r="R68" s="4">
        <f>INDEX(Methane!$C$4:$N$13,MATCH(R$2,Methane!$A$4:$A$13,0),MATCH(IF($N$1="*",$N68,$O68),Methane!$C$2:$N$2,0))*F68</f>
        <v>0</v>
      </c>
      <c r="S68" s="4">
        <f>INDEX(Methane!$C$4:$N$13,MATCH(S$2,Methane!$A$4:$A$13,0),MATCH(IF($N$1="*",$N68,$O68),Methane!$C$2:$N$2,0))*G68</f>
        <v>1.2999999999999999E-3</v>
      </c>
      <c r="T68" s="4">
        <f>INDEX(Methane!$C$4:$N$13,MATCH(T$2,Methane!$A$4:$A$13,0),MATCH(IF($N$1="*",$N68,$O68),Methane!$C$2:$N$2,0))*H68</f>
        <v>0</v>
      </c>
      <c r="U68" s="4">
        <f>INDEX(Methane!$C$4:$N$13,MATCH(U$2,Methane!$A$4:$A$13,0),MATCH(IF($N$1="*",$N68,$O68),Methane!$C$2:$N$2,0))*I68</f>
        <v>0</v>
      </c>
      <c r="V68" s="4">
        <f>INDEX(N2O!$C$4:$N$13,MATCH(V$2,N2O!$A$4:$A$13,0),MATCH(IF($N$1="*",$N68,$O68),N2O!$C$2:$N$2,0))*D68</f>
        <v>2.4000000000000001E-5</v>
      </c>
      <c r="W68" s="4">
        <f>INDEX(N2O!$C$4:$N$13,MATCH(W$2,N2O!$A$4:$A$13,0),MATCH(IF($N$1="*",$N68,$O68),N2O!$C$2:$N$2,0))*E68</f>
        <v>0</v>
      </c>
      <c r="X68" s="4">
        <f>INDEX(N2O!$C$4:$N$13,MATCH(X$2,N2O!$A$4:$A$13,0),MATCH(IF($N$1="*",$N68,$O68),N2O!$C$2:$N$2,0))*F68</f>
        <v>2.4000000000000001E-4</v>
      </c>
      <c r="Y68" s="4">
        <f>INDEX(N2O!$C$4:$N$13,MATCH(Y$2,N2O!$A$4:$A$13,0),MATCH(IF($N$1="*",$N68,$O68),N2O!$C$2:$N$2,0))*G68</f>
        <v>0</v>
      </c>
      <c r="Z68" s="4">
        <f>INDEX(N2O!$C$4:$N$13,MATCH(Z$2,N2O!$A$4:$A$13,0),MATCH(IF($N$1="*",$N68,$O68),N2O!$C$2:$N$2,0))*H68</f>
        <v>0</v>
      </c>
      <c r="AA68" s="4">
        <f>INDEX(N2O!$C$4:$N$13,MATCH(AA$2,N2O!$A$4:$A$13,0),MATCH(IF($N$1="*",$N68,$O68),N2O!$C$2:$N$2,0))*I68</f>
        <v>0</v>
      </c>
      <c r="AB68" s="4">
        <f>IF(C68,Biosolid!D$13,Biosolid!D$14)*0.0002875*(1-H68)*G68</f>
        <v>3.7892499999999997E-5</v>
      </c>
      <c r="AC68" s="4">
        <f>(S68/Biogas_Flare!$B$21)*Biogas_Flare!$B$20*(12/66)*(44/12)*$G68</f>
        <v>1.0609195402298847E-3</v>
      </c>
      <c r="AD68" s="4">
        <f>INDEX(Methane!$C$4:$N$13,MATCH(AD$2,Methane!$A$4:$A$13,0),MATCH(IF($N$1="*",$N68,$O68),Methane!$C$2:$N$2,0))*H68</f>
        <v>0</v>
      </c>
      <c r="AE68" s="4">
        <f>INDEX(Methane!$C$4:$N$13,MATCH(AE$2,Methane!$A$4:$A$13,0),MATCH(IF($N$1="*",$N68,$O68),Methane!$C$2:$N$2,0))*I68</f>
        <v>0</v>
      </c>
      <c r="AF68" s="4">
        <f t="shared" si="6"/>
        <v>1.6299999999999999E-3</v>
      </c>
      <c r="AG68" s="4">
        <f t="shared" si="7"/>
        <v>2.6400000000000002E-4</v>
      </c>
      <c r="AH68" s="4">
        <f t="shared" si="5"/>
        <v>1.0609195402298847E-3</v>
      </c>
    </row>
    <row r="69" spans="1:34" x14ac:dyDescent="0.2">
      <c r="A69" s="29" t="s">
        <v>169</v>
      </c>
      <c r="B69" s="30" t="s">
        <v>210</v>
      </c>
      <c r="C69">
        <v>1</v>
      </c>
      <c r="D69">
        <v>1</v>
      </c>
      <c r="E69">
        <v>1</v>
      </c>
      <c r="F69">
        <v>1</v>
      </c>
      <c r="G69">
        <v>0.5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 s="16" cm="1">
        <f t="array" ref="N69">_xlfn.IFS($K69=0,1,TT_Emissions!$L69=1,"4-2",TT_Emissions!$M69=1,"4-1",TRUE,"Avg")</f>
        <v>1</v>
      </c>
      <c r="O69" s="17">
        <v>1</v>
      </c>
      <c r="P69" s="4">
        <f>INDEX(Methane!$C$4:$N$13,MATCH(P$2,Methane!$A$4:$A$13,0),MATCH(IF($N$1="*",$N69,$O69),Methane!$C$2:$N$2,0))*D69</f>
        <v>3.3E-4</v>
      </c>
      <c r="Q69" s="4">
        <f>INDEX(Methane!$C$4:$N$13,MATCH(Q$2,Methane!$A$4:$A$13,0),MATCH(IF($N$1="*",$N69,$O69),Methane!$C$2:$N$2,0))*E69</f>
        <v>2.5000000000000001E-3</v>
      </c>
      <c r="R69" s="4">
        <f>INDEX(Methane!$C$4:$N$13,MATCH(R$2,Methane!$A$4:$A$13,0),MATCH(IF($N$1="*",$N69,$O69),Methane!$C$2:$N$2,0))*F69</f>
        <v>0</v>
      </c>
      <c r="S69" s="4">
        <f>INDEX(Methane!$C$4:$N$13,MATCH(S$2,Methane!$A$4:$A$13,0),MATCH(IF($N$1="*",$N69,$O69),Methane!$C$2:$N$2,0))*G69</f>
        <v>1.2999999999999999E-3</v>
      </c>
      <c r="T69" s="4">
        <f>INDEX(Methane!$C$4:$N$13,MATCH(T$2,Methane!$A$4:$A$13,0),MATCH(IF($N$1="*",$N69,$O69),Methane!$C$2:$N$2,0))*H69</f>
        <v>0</v>
      </c>
      <c r="U69" s="4">
        <f>INDEX(Methane!$C$4:$N$13,MATCH(U$2,Methane!$A$4:$A$13,0),MATCH(IF($N$1="*",$N69,$O69),Methane!$C$2:$N$2,0))*I69</f>
        <v>1.4194507391999999E-4</v>
      </c>
      <c r="V69" s="4">
        <f>INDEX(N2O!$C$4:$N$13,MATCH(V$2,N2O!$A$4:$A$13,0),MATCH(IF($N$1="*",$N69,$O69),N2O!$C$2:$N$2,0))*D69</f>
        <v>2.4000000000000001E-5</v>
      </c>
      <c r="W69" s="4">
        <f>INDEX(N2O!$C$4:$N$13,MATCH(W$2,N2O!$A$4:$A$13,0),MATCH(IF($N$1="*",$N69,$O69),N2O!$C$2:$N$2,0))*E69</f>
        <v>0</v>
      </c>
      <c r="X69" s="4">
        <f>INDEX(N2O!$C$4:$N$13,MATCH(X$2,N2O!$A$4:$A$13,0),MATCH(IF($N$1="*",$N69,$O69),N2O!$C$2:$N$2,0))*F69</f>
        <v>2.4000000000000001E-4</v>
      </c>
      <c r="Y69" s="4">
        <f>INDEX(N2O!$C$4:$N$13,MATCH(Y$2,N2O!$A$4:$A$13,0),MATCH(IF($N$1="*",$N69,$O69),N2O!$C$2:$N$2,0))*G69</f>
        <v>0</v>
      </c>
      <c r="Z69" s="4">
        <f>INDEX(N2O!$C$4:$N$13,MATCH(Z$2,N2O!$A$4:$A$13,0),MATCH(IF($N$1="*",$N69,$O69),N2O!$C$2:$N$2,0))*H69</f>
        <v>0</v>
      </c>
      <c r="AA69" s="4">
        <f>INDEX(N2O!$C$4:$N$13,MATCH(AA$2,N2O!$A$4:$A$13,0),MATCH(IF($N$1="*",$N69,$O69),N2O!$C$2:$N$2,0))*I69</f>
        <v>0</v>
      </c>
      <c r="AB69" s="4">
        <f>IF(C69,Biosolid!D$13,Biosolid!D$14)*0.0002875*(1-H69)*G69</f>
        <v>3.7892499999999997E-5</v>
      </c>
      <c r="AC69" s="4">
        <f>(S69/Biogas_Flare!$B$21)*Biogas_Flare!$B$20*(12/66)*(44/12)*$G69</f>
        <v>1.0609195402298847E-3</v>
      </c>
      <c r="AD69" s="4">
        <f>INDEX(Methane!$C$4:$N$13,MATCH(AD$2,Methane!$A$4:$A$13,0),MATCH(IF($N$1="*",$N69,$O69),Methane!$C$2:$N$2,0))*H69</f>
        <v>0</v>
      </c>
      <c r="AE69" s="4">
        <f>INDEX(Methane!$C$4:$N$13,MATCH(AE$2,Methane!$A$4:$A$13,0),MATCH(IF($N$1="*",$N69,$O69),Methane!$C$2:$N$2,0))*I69</f>
        <v>0.23376579361199998</v>
      </c>
      <c r="AF69" s="4">
        <f t="shared" si="6"/>
        <v>4.2719450739199995E-3</v>
      </c>
      <c r="AG69" s="4">
        <f t="shared" si="7"/>
        <v>2.6400000000000002E-4</v>
      </c>
      <c r="AH69" s="4">
        <f t="shared" si="5"/>
        <v>0.23482671315222986</v>
      </c>
    </row>
    <row r="70" spans="1:34" x14ac:dyDescent="0.2">
      <c r="A70" s="29" t="s">
        <v>148</v>
      </c>
      <c r="B70" s="30" t="s">
        <v>220</v>
      </c>
      <c r="C70">
        <v>1</v>
      </c>
      <c r="D70">
        <v>1</v>
      </c>
      <c r="E70">
        <v>1</v>
      </c>
      <c r="F70">
        <v>1</v>
      </c>
      <c r="G70">
        <v>0.5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 s="16" cm="1">
        <f t="array" ref="N70">_xlfn.IFS($K70=0,1,TT_Emissions!$L70=1,"4-2",TT_Emissions!$M70=1,"4-1",TRUE,"Avg")</f>
        <v>1</v>
      </c>
      <c r="O70" s="17">
        <v>1</v>
      </c>
      <c r="P70" s="4">
        <f>INDEX(Methane!$C$4:$N$13,MATCH(P$2,Methane!$A$4:$A$13,0),MATCH(IF($N$1="*",$N70,$O70),Methane!$C$2:$N$2,0))*D70</f>
        <v>3.3E-4</v>
      </c>
      <c r="Q70" s="4">
        <f>INDEX(Methane!$C$4:$N$13,MATCH(Q$2,Methane!$A$4:$A$13,0),MATCH(IF($N$1="*",$N70,$O70),Methane!$C$2:$N$2,0))*E70</f>
        <v>2.5000000000000001E-3</v>
      </c>
      <c r="R70" s="4">
        <f>INDEX(Methane!$C$4:$N$13,MATCH(R$2,Methane!$A$4:$A$13,0),MATCH(IF($N$1="*",$N70,$O70),Methane!$C$2:$N$2,0))*F70</f>
        <v>0</v>
      </c>
      <c r="S70" s="4">
        <f>INDEX(Methane!$C$4:$N$13,MATCH(S$2,Methane!$A$4:$A$13,0),MATCH(IF($N$1="*",$N70,$O70),Methane!$C$2:$N$2,0))*G70</f>
        <v>1.2999999999999999E-3</v>
      </c>
      <c r="T70" s="4">
        <f>INDEX(Methane!$C$4:$N$13,MATCH(T$2,Methane!$A$4:$A$13,0),MATCH(IF($N$1="*",$N70,$O70),Methane!$C$2:$N$2,0))*H70</f>
        <v>0</v>
      </c>
      <c r="U70" s="4">
        <f>INDEX(Methane!$C$4:$N$13,MATCH(U$2,Methane!$A$4:$A$13,0),MATCH(IF($N$1="*",$N70,$O70),Methane!$C$2:$N$2,0))*I70</f>
        <v>0</v>
      </c>
      <c r="V70" s="4">
        <f>INDEX(N2O!$C$4:$N$13,MATCH(V$2,N2O!$A$4:$A$13,0),MATCH(IF($N$1="*",$N70,$O70),N2O!$C$2:$N$2,0))*D70</f>
        <v>2.4000000000000001E-5</v>
      </c>
      <c r="W70" s="4">
        <f>INDEX(N2O!$C$4:$N$13,MATCH(W$2,N2O!$A$4:$A$13,0),MATCH(IF($N$1="*",$N70,$O70),N2O!$C$2:$N$2,0))*E70</f>
        <v>0</v>
      </c>
      <c r="X70" s="4">
        <f>INDEX(N2O!$C$4:$N$13,MATCH(X$2,N2O!$A$4:$A$13,0),MATCH(IF($N$1="*",$N70,$O70),N2O!$C$2:$N$2,0))*F70</f>
        <v>2.4000000000000001E-4</v>
      </c>
      <c r="Y70" s="4">
        <f>INDEX(N2O!$C$4:$N$13,MATCH(Y$2,N2O!$A$4:$A$13,0),MATCH(IF($N$1="*",$N70,$O70),N2O!$C$2:$N$2,0))*G70</f>
        <v>0</v>
      </c>
      <c r="Z70" s="4">
        <f>INDEX(N2O!$C$4:$N$13,MATCH(Z$2,N2O!$A$4:$A$13,0),MATCH(IF($N$1="*",$N70,$O70),N2O!$C$2:$N$2,0))*H70</f>
        <v>0</v>
      </c>
      <c r="AA70" s="4">
        <f>INDEX(N2O!$C$4:$N$13,MATCH(AA$2,N2O!$A$4:$A$13,0),MATCH(IF($N$1="*",$N70,$O70),N2O!$C$2:$N$2,0))*I70</f>
        <v>0</v>
      </c>
      <c r="AB70" s="4">
        <f>IF(C70,Biosolid!D$13,Biosolid!D$14)*0.0002875*(1-H70)*G70</f>
        <v>3.7892499999999997E-5</v>
      </c>
      <c r="AC70" s="4">
        <f>(S70/Biogas_Flare!$B$21)*Biogas_Flare!$B$20*(12/66)*(44/12)*$G70</f>
        <v>1.0609195402298847E-3</v>
      </c>
      <c r="AD70" s="4">
        <f>INDEX(Methane!$C$4:$N$13,MATCH(AD$2,Methane!$A$4:$A$13,0),MATCH(IF($N$1="*",$N70,$O70),Methane!$C$2:$N$2,0))*H70</f>
        <v>0</v>
      </c>
      <c r="AE70" s="4">
        <f>INDEX(Methane!$C$4:$N$13,MATCH(AE$2,Methane!$A$4:$A$13,0),MATCH(IF($N$1="*",$N70,$O70),Methane!$C$2:$N$2,0))*I70</f>
        <v>0</v>
      </c>
      <c r="AF70" s="4">
        <f t="shared" si="6"/>
        <v>4.13E-3</v>
      </c>
      <c r="AG70" s="4">
        <f t="shared" si="7"/>
        <v>2.6400000000000002E-4</v>
      </c>
      <c r="AH70" s="4">
        <f t="shared" si="5"/>
        <v>1.0609195402298847E-3</v>
      </c>
    </row>
    <row r="71" spans="1:34" x14ac:dyDescent="0.2">
      <c r="A71" s="29" t="s">
        <v>132</v>
      </c>
      <c r="B71" s="30" t="s">
        <v>211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 s="16" cm="1">
        <f t="array" ref="N71">_xlfn.IFS($K71=0,1,TT_Emissions!$L71=1,"4-2",TT_Emissions!$M71=1,"4-1",TRUE,"Avg")</f>
        <v>1</v>
      </c>
      <c r="O71" s="17">
        <v>1</v>
      </c>
      <c r="P71" s="4">
        <f>INDEX(Methane!$C$4:$N$13,MATCH(P$2,Methane!$A$4:$A$13,0),MATCH(IF($N$1="*",$N71,$O71),Methane!$C$2:$N$2,0))*D71</f>
        <v>3.3E-4</v>
      </c>
      <c r="Q71" s="4">
        <f>INDEX(Methane!$C$4:$N$13,MATCH(Q$2,Methane!$A$4:$A$13,0),MATCH(IF($N$1="*",$N71,$O71),Methane!$C$2:$N$2,0))*E71</f>
        <v>2.5000000000000001E-3</v>
      </c>
      <c r="R71" s="4">
        <f>INDEX(Methane!$C$4:$N$13,MATCH(R$2,Methane!$A$4:$A$13,0),MATCH(IF($N$1="*",$N71,$O71),Methane!$C$2:$N$2,0))*F71</f>
        <v>0</v>
      </c>
      <c r="S71" s="4">
        <f>INDEX(Methane!$C$4:$N$13,MATCH(S$2,Methane!$A$4:$A$13,0),MATCH(IF($N$1="*",$N71,$O71),Methane!$C$2:$N$2,0))*G71</f>
        <v>0</v>
      </c>
      <c r="T71" s="4">
        <f>INDEX(Methane!$C$4:$N$13,MATCH(T$2,Methane!$A$4:$A$13,0),MATCH(IF($N$1="*",$N71,$O71),Methane!$C$2:$N$2,0))*H71</f>
        <v>0</v>
      </c>
      <c r="U71" s="4">
        <f>INDEX(Methane!$C$4:$N$13,MATCH(U$2,Methane!$A$4:$A$13,0),MATCH(IF($N$1="*",$N71,$O71),Methane!$C$2:$N$2,0))*I71</f>
        <v>0</v>
      </c>
      <c r="V71" s="4">
        <f>INDEX(N2O!$C$4:$N$13,MATCH(V$2,N2O!$A$4:$A$13,0),MATCH(IF($N$1="*",$N71,$O71),N2O!$C$2:$N$2,0))*D71</f>
        <v>2.4000000000000001E-5</v>
      </c>
      <c r="W71" s="4">
        <f>INDEX(N2O!$C$4:$N$13,MATCH(W$2,N2O!$A$4:$A$13,0),MATCH(IF($N$1="*",$N71,$O71),N2O!$C$2:$N$2,0))*E71</f>
        <v>0</v>
      </c>
      <c r="X71" s="4">
        <f>INDEX(N2O!$C$4:$N$13,MATCH(X$2,N2O!$A$4:$A$13,0),MATCH(IF($N$1="*",$N71,$O71),N2O!$C$2:$N$2,0))*F71</f>
        <v>2.4000000000000001E-4</v>
      </c>
      <c r="Y71" s="4">
        <f>INDEX(N2O!$C$4:$N$13,MATCH(Y$2,N2O!$A$4:$A$13,0),MATCH(IF($N$1="*",$N71,$O71),N2O!$C$2:$N$2,0))*G71</f>
        <v>0</v>
      </c>
      <c r="Z71" s="4">
        <f>INDEX(N2O!$C$4:$N$13,MATCH(Z$2,N2O!$A$4:$A$13,0),MATCH(IF($N$1="*",$N71,$O71),N2O!$C$2:$N$2,0))*H71</f>
        <v>0</v>
      </c>
      <c r="AA71" s="4">
        <f>INDEX(N2O!$C$4:$N$13,MATCH(AA$2,N2O!$A$4:$A$13,0),MATCH(IF($N$1="*",$N71,$O71),N2O!$C$2:$N$2,0))*I71</f>
        <v>0</v>
      </c>
      <c r="AB71" s="4">
        <f>IF(C71,Biosolid!D$13,Biosolid!D$14)*0.0002875*(1-H71)*G71</f>
        <v>0</v>
      </c>
      <c r="AC71" s="4">
        <f>(S71/Biogas_Flare!$B$21)*Biogas_Flare!$B$20*(12/66)*(44/12)*$G71</f>
        <v>0</v>
      </c>
      <c r="AD71" s="4">
        <f>INDEX(Methane!$C$4:$N$13,MATCH(AD$2,Methane!$A$4:$A$13,0),MATCH(IF($N$1="*",$N71,$O71),Methane!$C$2:$N$2,0))*H71</f>
        <v>0.25739999999999996</v>
      </c>
      <c r="AE71" s="4">
        <f>INDEX(Methane!$C$4:$N$13,MATCH(AE$2,Methane!$A$4:$A$13,0),MATCH(IF($N$1="*",$N71,$O71),Methane!$C$2:$N$2,0))*I71</f>
        <v>0</v>
      </c>
      <c r="AF71" s="4">
        <f t="shared" si="6"/>
        <v>2.8300000000000001E-3</v>
      </c>
      <c r="AG71" s="4">
        <f t="shared" si="7"/>
        <v>2.6400000000000002E-4</v>
      </c>
      <c r="AH71" s="4">
        <f t="shared" si="5"/>
        <v>0.25739999999999996</v>
      </c>
    </row>
    <row r="72" spans="1:34" x14ac:dyDescent="0.2">
      <c r="A72" s="29" t="s">
        <v>133</v>
      </c>
      <c r="B72" s="30" t="s">
        <v>211</v>
      </c>
      <c r="C72">
        <v>1</v>
      </c>
      <c r="D72">
        <v>1</v>
      </c>
      <c r="E72">
        <v>0</v>
      </c>
      <c r="F72">
        <v>1</v>
      </c>
      <c r="G72">
        <v>0.5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6" cm="1">
        <f t="array" ref="N72">_xlfn.IFS($K72=0,1,TT_Emissions!$L72=1,"4-2",TT_Emissions!$M72=1,"4-1",TRUE,"Avg")</f>
        <v>1</v>
      </c>
      <c r="O72" s="17">
        <v>1</v>
      </c>
      <c r="P72" s="4">
        <f>INDEX(Methane!$C$4:$N$13,MATCH(P$2,Methane!$A$4:$A$13,0),MATCH(IF($N$1="*",$N72,$O72),Methane!$C$2:$N$2,0))*D72</f>
        <v>3.3E-4</v>
      </c>
      <c r="Q72" s="4">
        <f>INDEX(Methane!$C$4:$N$13,MATCH(Q$2,Methane!$A$4:$A$13,0),MATCH(IF($N$1="*",$N72,$O72),Methane!$C$2:$N$2,0))*E72</f>
        <v>0</v>
      </c>
      <c r="R72" s="4">
        <f>INDEX(Methane!$C$4:$N$13,MATCH(R$2,Methane!$A$4:$A$13,0),MATCH(IF($N$1="*",$N72,$O72),Methane!$C$2:$N$2,0))*F72</f>
        <v>0</v>
      </c>
      <c r="S72" s="4">
        <f>INDEX(Methane!$C$4:$N$13,MATCH(S$2,Methane!$A$4:$A$13,0),MATCH(IF($N$1="*",$N72,$O72),Methane!$C$2:$N$2,0))*G72</f>
        <v>1.2999999999999999E-3</v>
      </c>
      <c r="T72" s="4">
        <f>INDEX(Methane!$C$4:$N$13,MATCH(T$2,Methane!$A$4:$A$13,0),MATCH(IF($N$1="*",$N72,$O72),Methane!$C$2:$N$2,0))*H72</f>
        <v>0</v>
      </c>
      <c r="U72" s="4">
        <f>INDEX(Methane!$C$4:$N$13,MATCH(U$2,Methane!$A$4:$A$13,0),MATCH(IF($N$1="*",$N72,$O72),Methane!$C$2:$N$2,0))*I72</f>
        <v>0</v>
      </c>
      <c r="V72" s="4">
        <f>INDEX(N2O!$C$4:$N$13,MATCH(V$2,N2O!$A$4:$A$13,0),MATCH(IF($N$1="*",$N72,$O72),N2O!$C$2:$N$2,0))*D72</f>
        <v>2.4000000000000001E-5</v>
      </c>
      <c r="W72" s="4">
        <f>INDEX(N2O!$C$4:$N$13,MATCH(W$2,N2O!$A$4:$A$13,0),MATCH(IF($N$1="*",$N72,$O72),N2O!$C$2:$N$2,0))*E72</f>
        <v>0</v>
      </c>
      <c r="X72" s="4">
        <f>INDEX(N2O!$C$4:$N$13,MATCH(X$2,N2O!$A$4:$A$13,0),MATCH(IF($N$1="*",$N72,$O72),N2O!$C$2:$N$2,0))*F72</f>
        <v>2.4000000000000001E-4</v>
      </c>
      <c r="Y72" s="4">
        <f>INDEX(N2O!$C$4:$N$13,MATCH(Y$2,N2O!$A$4:$A$13,0),MATCH(IF($N$1="*",$N72,$O72),N2O!$C$2:$N$2,0))*G72</f>
        <v>0</v>
      </c>
      <c r="Z72" s="4">
        <f>INDEX(N2O!$C$4:$N$13,MATCH(Z$2,N2O!$A$4:$A$13,0),MATCH(IF($N$1="*",$N72,$O72),N2O!$C$2:$N$2,0))*H72</f>
        <v>0</v>
      </c>
      <c r="AA72" s="4">
        <f>INDEX(N2O!$C$4:$N$13,MATCH(AA$2,N2O!$A$4:$A$13,0),MATCH(IF($N$1="*",$N72,$O72),N2O!$C$2:$N$2,0))*I72</f>
        <v>0</v>
      </c>
      <c r="AB72" s="4">
        <f>IF(C72,Biosolid!D$13,Biosolid!D$14)*0.0002875*(1-H72)*G72</f>
        <v>3.7892499999999997E-5</v>
      </c>
      <c r="AC72" s="4">
        <f>(S72/Biogas_Flare!$B$21)*Biogas_Flare!$B$20*(12/66)*(44/12)*$G72</f>
        <v>1.0609195402298847E-3</v>
      </c>
      <c r="AD72" s="4">
        <f>INDEX(Methane!$C$4:$N$13,MATCH(AD$2,Methane!$A$4:$A$13,0),MATCH(IF($N$1="*",$N72,$O72),Methane!$C$2:$N$2,0))*H72</f>
        <v>0</v>
      </c>
      <c r="AE72" s="4">
        <f>INDEX(Methane!$C$4:$N$13,MATCH(AE$2,Methane!$A$4:$A$13,0),MATCH(IF($N$1="*",$N72,$O72),Methane!$C$2:$N$2,0))*I72</f>
        <v>0</v>
      </c>
      <c r="AF72" s="4">
        <f t="shared" si="6"/>
        <v>1.6299999999999999E-3</v>
      </c>
      <c r="AG72" s="4">
        <f t="shared" si="7"/>
        <v>2.6400000000000002E-4</v>
      </c>
      <c r="AH72" s="4">
        <f t="shared" si="5"/>
        <v>1.0609195402298847E-3</v>
      </c>
    </row>
    <row r="73" spans="1:34" x14ac:dyDescent="0.2">
      <c r="A73" s="29" t="s">
        <v>134</v>
      </c>
      <c r="B73" s="30" t="s">
        <v>211</v>
      </c>
      <c r="C73">
        <v>1</v>
      </c>
      <c r="D73">
        <v>0</v>
      </c>
      <c r="E73">
        <v>1</v>
      </c>
      <c r="F73">
        <v>1</v>
      </c>
      <c r="G73">
        <v>0.5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 s="16" cm="1">
        <f t="array" ref="N73">_xlfn.IFS($K73=0,1,TT_Emissions!$L73=1,"4-2",TT_Emissions!$M73=1,"4-1",TRUE,"Avg")</f>
        <v>1</v>
      </c>
      <c r="P73" s="4">
        <f>INDEX(Methane!$C$4:$N$13,MATCH(P$2,Methane!$A$4:$A$13,0),MATCH(IF($N$1="*",$N73,$O73),Methane!$C$2:$N$2,0))*D73</f>
        <v>0</v>
      </c>
      <c r="Q73" s="4">
        <f>INDEX(Methane!$C$4:$N$13,MATCH(Q$2,Methane!$A$4:$A$13,0),MATCH(IF($N$1="*",$N73,$O73),Methane!$C$2:$N$2,0))*E73</f>
        <v>2.5000000000000001E-3</v>
      </c>
      <c r="R73" s="4">
        <f>INDEX(Methane!$C$4:$N$13,MATCH(R$2,Methane!$A$4:$A$13,0),MATCH(IF($N$1="*",$N73,$O73),Methane!$C$2:$N$2,0))*F73</f>
        <v>0</v>
      </c>
      <c r="S73" s="4">
        <f>INDEX(Methane!$C$4:$N$13,MATCH(S$2,Methane!$A$4:$A$13,0),MATCH(IF($N$1="*",$N73,$O73),Methane!$C$2:$N$2,0))*G73</f>
        <v>1.2999999999999999E-3</v>
      </c>
      <c r="T73" s="4">
        <f>INDEX(Methane!$C$4:$N$13,MATCH(T$2,Methane!$A$4:$A$13,0),MATCH(IF($N$1="*",$N73,$O73),Methane!$C$2:$N$2,0))*H73</f>
        <v>0</v>
      </c>
      <c r="U73" s="4">
        <f>INDEX(Methane!$C$4:$N$13,MATCH(U$2,Methane!$A$4:$A$13,0),MATCH(IF($N$1="*",$N73,$O73),Methane!$C$2:$N$2,0))*I73</f>
        <v>1.4194507391999999E-4</v>
      </c>
      <c r="V73" s="4">
        <f>INDEX(N2O!$C$4:$N$13,MATCH(V$2,N2O!$A$4:$A$13,0),MATCH(IF($N$1="*",$N73,$O73),N2O!$C$2:$N$2,0))*D73</f>
        <v>0</v>
      </c>
      <c r="W73" s="4">
        <f>INDEX(N2O!$C$4:$N$13,MATCH(W$2,N2O!$A$4:$A$13,0),MATCH(IF($N$1="*",$N73,$O73),N2O!$C$2:$N$2,0))*E73</f>
        <v>0</v>
      </c>
      <c r="X73" s="4">
        <f>INDEX(N2O!$C$4:$N$13,MATCH(X$2,N2O!$A$4:$A$13,0),MATCH(IF($N$1="*",$N73,$O73),N2O!$C$2:$N$2,0))*F73</f>
        <v>2.4000000000000001E-4</v>
      </c>
      <c r="Y73" s="4">
        <f>INDEX(N2O!$C$4:$N$13,MATCH(Y$2,N2O!$A$4:$A$13,0),MATCH(IF($N$1="*",$N73,$O73),N2O!$C$2:$N$2,0))*G73</f>
        <v>0</v>
      </c>
      <c r="Z73" s="4">
        <f>INDEX(N2O!$C$4:$N$13,MATCH(Z$2,N2O!$A$4:$A$13,0),MATCH(IF($N$1="*",$N73,$O73),N2O!$C$2:$N$2,0))*H73</f>
        <v>0</v>
      </c>
      <c r="AA73" s="4">
        <f>INDEX(N2O!$C$4:$N$13,MATCH(AA$2,N2O!$A$4:$A$13,0),MATCH(IF($N$1="*",$N73,$O73),N2O!$C$2:$N$2,0))*I73</f>
        <v>0</v>
      </c>
      <c r="AB73" s="4">
        <f>IF(C73,Biosolid!D$13,Biosolid!D$14)*0.0002875*(1-H73)*G73</f>
        <v>3.7892499999999997E-5</v>
      </c>
      <c r="AC73" s="4">
        <f>(S73/Biogas_Flare!$B$21)*Biogas_Flare!$B$20*(12/66)*(44/12)*$G73</f>
        <v>1.0609195402298847E-3</v>
      </c>
      <c r="AD73" s="4">
        <f>INDEX(Methane!$C$4:$N$13,MATCH(AD$2,Methane!$A$4:$A$13,0),MATCH(IF($N$1="*",$N73,$O73),Methane!$C$2:$N$2,0))*H73</f>
        <v>0</v>
      </c>
      <c r="AE73" s="4">
        <f>INDEX(Methane!$C$4:$N$13,MATCH(AE$2,Methane!$A$4:$A$13,0),MATCH(IF($N$1="*",$N73,$O73),Methane!$C$2:$N$2,0))*I73</f>
        <v>0.23376579361199998</v>
      </c>
      <c r="AF73" s="4">
        <f t="shared" si="6"/>
        <v>3.94194507392E-3</v>
      </c>
      <c r="AG73" s="4">
        <f t="shared" si="7"/>
        <v>2.4000000000000001E-4</v>
      </c>
      <c r="AH73" s="4">
        <f t="shared" si="5"/>
        <v>0.23482671315222986</v>
      </c>
    </row>
    <row r="74" spans="1:34" x14ac:dyDescent="0.2">
      <c r="A74" s="29" t="s">
        <v>135</v>
      </c>
      <c r="B74" s="30" t="s">
        <v>211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 s="16" cm="1">
        <f t="array" ref="N74">_xlfn.IFS($K74=0,1,TT_Emissions!$L74=1,"4-2",TT_Emissions!$M74=1,"4-1",TRUE,"Avg")</f>
        <v>1</v>
      </c>
      <c r="P74" s="4">
        <f>INDEX(Methane!$C$4:$N$13,MATCH(P$2,Methane!$A$4:$A$13,0),MATCH(IF($N$1="*",$N74,$O74),Methane!$C$2:$N$2,0))*D74</f>
        <v>0</v>
      </c>
      <c r="Q74" s="4">
        <f>INDEX(Methane!$C$4:$N$13,MATCH(Q$2,Methane!$A$4:$A$13,0),MATCH(IF($N$1="*",$N74,$O74),Methane!$C$2:$N$2,0))*E74</f>
        <v>0</v>
      </c>
      <c r="R74" s="4">
        <f>INDEX(Methane!$C$4:$N$13,MATCH(R$2,Methane!$A$4:$A$13,0),MATCH(IF($N$1="*",$N74,$O74),Methane!$C$2:$N$2,0))*F74</f>
        <v>0</v>
      </c>
      <c r="S74" s="4">
        <f>INDEX(Methane!$C$4:$N$13,MATCH(S$2,Methane!$A$4:$A$13,0),MATCH(IF($N$1="*",$N74,$O74),Methane!$C$2:$N$2,0))*G74</f>
        <v>0</v>
      </c>
      <c r="T74" s="4">
        <f>INDEX(Methane!$C$4:$N$13,MATCH(T$2,Methane!$A$4:$A$13,0),MATCH(IF($N$1="*",$N74,$O74),Methane!$C$2:$N$2,0))*H74</f>
        <v>0</v>
      </c>
      <c r="U74" s="4">
        <f>INDEX(Methane!$C$4:$N$13,MATCH(U$2,Methane!$A$4:$A$13,0),MATCH(IF($N$1="*",$N74,$O74),Methane!$C$2:$N$2,0))*I74</f>
        <v>0</v>
      </c>
      <c r="V74" s="4">
        <f>INDEX(N2O!$C$4:$N$13,MATCH(V$2,N2O!$A$4:$A$13,0),MATCH(IF($N$1="*",$N74,$O74),N2O!$C$2:$N$2,0))*D74</f>
        <v>0</v>
      </c>
      <c r="W74" s="4">
        <f>INDEX(N2O!$C$4:$N$13,MATCH(W$2,N2O!$A$4:$A$13,0),MATCH(IF($N$1="*",$N74,$O74),N2O!$C$2:$N$2,0))*E74</f>
        <v>0</v>
      </c>
      <c r="X74" s="4">
        <f>INDEX(N2O!$C$4:$N$13,MATCH(X$2,N2O!$A$4:$A$13,0),MATCH(IF($N$1="*",$N74,$O74),N2O!$C$2:$N$2,0))*F74</f>
        <v>2.4000000000000001E-4</v>
      </c>
      <c r="Y74" s="4">
        <f>INDEX(N2O!$C$4:$N$13,MATCH(Y$2,N2O!$A$4:$A$13,0),MATCH(IF($N$1="*",$N74,$O74),N2O!$C$2:$N$2,0))*G74</f>
        <v>0</v>
      </c>
      <c r="Z74" s="4">
        <f>INDEX(N2O!$C$4:$N$13,MATCH(Z$2,N2O!$A$4:$A$13,0),MATCH(IF($N$1="*",$N74,$O74),N2O!$C$2:$N$2,0))*H74</f>
        <v>0</v>
      </c>
      <c r="AA74" s="4">
        <f>INDEX(N2O!$C$4:$N$13,MATCH(AA$2,N2O!$A$4:$A$13,0),MATCH(IF($N$1="*",$N74,$O74),N2O!$C$2:$N$2,0))*I74</f>
        <v>0</v>
      </c>
      <c r="AB74" s="4">
        <f>IF(C74,Biosolid!D$13,Biosolid!D$14)*0.0002875*(1-H74)*G74</f>
        <v>0</v>
      </c>
      <c r="AC74" s="4">
        <f>(S74/Biogas_Flare!$B$21)*Biogas_Flare!$B$20*(12/66)*(44/12)*$G74</f>
        <v>0</v>
      </c>
      <c r="AD74" s="4">
        <f>INDEX(Methane!$C$4:$N$13,MATCH(AD$2,Methane!$A$4:$A$13,0),MATCH(IF($N$1="*",$N74,$O74),Methane!$C$2:$N$2,0))*H74</f>
        <v>0.25739999999999996</v>
      </c>
      <c r="AE74" s="4">
        <f>INDEX(Methane!$C$4:$N$13,MATCH(AE$2,Methane!$A$4:$A$13,0),MATCH(IF($N$1="*",$N74,$O74),Methane!$C$2:$N$2,0))*I74</f>
        <v>0</v>
      </c>
      <c r="AF74" s="4">
        <f t="shared" si="6"/>
        <v>0</v>
      </c>
      <c r="AG74" s="4">
        <f t="shared" si="7"/>
        <v>2.4000000000000001E-4</v>
      </c>
      <c r="AH74" s="4">
        <f t="shared" si="5"/>
        <v>0.25739999999999996</v>
      </c>
    </row>
    <row r="75" spans="1:34" x14ac:dyDescent="0.2">
      <c r="A75" s="29" t="s">
        <v>136</v>
      </c>
      <c r="B75" s="30" t="s">
        <v>211</v>
      </c>
      <c r="C75">
        <v>1</v>
      </c>
      <c r="D75">
        <v>0</v>
      </c>
      <c r="E75">
        <v>0</v>
      </c>
      <c r="F75">
        <v>1</v>
      </c>
      <c r="G75">
        <v>0.5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6" cm="1">
        <f t="array" ref="N75">_xlfn.IFS($K75=0,1,TT_Emissions!$L75=1,"4-2",TT_Emissions!$M75=1,"4-1",TRUE,"Avg")</f>
        <v>1</v>
      </c>
      <c r="P75" s="4">
        <f>INDEX(Methane!$C$4:$N$13,MATCH(P$2,Methane!$A$4:$A$13,0),MATCH(IF($N$1="*",$N75,$O75),Methane!$C$2:$N$2,0))*D75</f>
        <v>0</v>
      </c>
      <c r="Q75" s="4">
        <f>INDEX(Methane!$C$4:$N$13,MATCH(Q$2,Methane!$A$4:$A$13,0),MATCH(IF($N$1="*",$N75,$O75),Methane!$C$2:$N$2,0))*E75</f>
        <v>0</v>
      </c>
      <c r="R75" s="4">
        <f>INDEX(Methane!$C$4:$N$13,MATCH(R$2,Methane!$A$4:$A$13,0),MATCH(IF($N$1="*",$N75,$O75),Methane!$C$2:$N$2,0))*F75</f>
        <v>0</v>
      </c>
      <c r="S75" s="4">
        <f>INDEX(Methane!$C$4:$N$13,MATCH(S$2,Methane!$A$4:$A$13,0),MATCH(IF($N$1="*",$N75,$O75),Methane!$C$2:$N$2,0))*G75</f>
        <v>1.2999999999999999E-3</v>
      </c>
      <c r="T75" s="4">
        <f>INDEX(Methane!$C$4:$N$13,MATCH(T$2,Methane!$A$4:$A$13,0),MATCH(IF($N$1="*",$N75,$O75),Methane!$C$2:$N$2,0))*H75</f>
        <v>0</v>
      </c>
      <c r="U75" s="4">
        <f>INDEX(Methane!$C$4:$N$13,MATCH(U$2,Methane!$A$4:$A$13,0),MATCH(IF($N$1="*",$N75,$O75),Methane!$C$2:$N$2,0))*I75</f>
        <v>0</v>
      </c>
      <c r="V75" s="4">
        <f>INDEX(N2O!$C$4:$N$13,MATCH(V$2,N2O!$A$4:$A$13,0),MATCH(IF($N$1="*",$N75,$O75),N2O!$C$2:$N$2,0))*D75</f>
        <v>0</v>
      </c>
      <c r="W75" s="4">
        <f>INDEX(N2O!$C$4:$N$13,MATCH(W$2,N2O!$A$4:$A$13,0),MATCH(IF($N$1="*",$N75,$O75),N2O!$C$2:$N$2,0))*E75</f>
        <v>0</v>
      </c>
      <c r="X75" s="4">
        <f>INDEX(N2O!$C$4:$N$13,MATCH(X$2,N2O!$A$4:$A$13,0),MATCH(IF($N$1="*",$N75,$O75),N2O!$C$2:$N$2,0))*F75</f>
        <v>2.4000000000000001E-4</v>
      </c>
      <c r="Y75" s="4">
        <f>INDEX(N2O!$C$4:$N$13,MATCH(Y$2,N2O!$A$4:$A$13,0),MATCH(IF($N$1="*",$N75,$O75),N2O!$C$2:$N$2,0))*G75</f>
        <v>0</v>
      </c>
      <c r="Z75" s="4">
        <f>INDEX(N2O!$C$4:$N$13,MATCH(Z$2,N2O!$A$4:$A$13,0),MATCH(IF($N$1="*",$N75,$O75),N2O!$C$2:$N$2,0))*H75</f>
        <v>0</v>
      </c>
      <c r="AA75" s="4">
        <f>INDEX(N2O!$C$4:$N$13,MATCH(AA$2,N2O!$A$4:$A$13,0),MATCH(IF($N$1="*",$N75,$O75),N2O!$C$2:$N$2,0))*I75</f>
        <v>0</v>
      </c>
      <c r="AB75" s="4">
        <f>IF(C75,Biosolid!D$13,Biosolid!D$14)*0.0002875*(1-H75)*G75</f>
        <v>3.7892499999999997E-5</v>
      </c>
      <c r="AC75" s="4">
        <f>(S75/Biogas_Flare!$B$21)*Biogas_Flare!$B$20*(12/66)*(44/12)*$G75</f>
        <v>1.0609195402298847E-3</v>
      </c>
      <c r="AD75" s="4">
        <f>INDEX(Methane!$C$4:$N$13,MATCH(AD$2,Methane!$A$4:$A$13,0),MATCH(IF($N$1="*",$N75,$O75),Methane!$C$2:$N$2,0))*H75</f>
        <v>0</v>
      </c>
      <c r="AE75" s="4">
        <f>INDEX(Methane!$C$4:$N$13,MATCH(AE$2,Methane!$A$4:$A$13,0),MATCH(IF($N$1="*",$N75,$O75),Methane!$C$2:$N$2,0))*I75</f>
        <v>0</v>
      </c>
      <c r="AF75" s="4">
        <f t="shared" si="6"/>
        <v>1.2999999999999999E-3</v>
      </c>
      <c r="AG75" s="4">
        <f t="shared" si="7"/>
        <v>2.4000000000000001E-4</v>
      </c>
      <c r="AH75" s="4">
        <f t="shared" si="5"/>
        <v>1.0609195402298847E-3</v>
      </c>
    </row>
    <row r="76" spans="1:34" x14ac:dyDescent="0.2">
      <c r="A76" s="29" t="s">
        <v>137</v>
      </c>
      <c r="B76" s="30" t="s">
        <v>211</v>
      </c>
      <c r="C76">
        <v>1</v>
      </c>
      <c r="D76">
        <v>0</v>
      </c>
      <c r="E76">
        <v>0</v>
      </c>
      <c r="F76">
        <v>1</v>
      </c>
      <c r="G76">
        <v>0.5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6" cm="1">
        <f t="array" ref="N76">_xlfn.IFS($K76=0,1,TT_Emissions!$L76=1,"4-2",TT_Emissions!$M76=1,"4-1",TRUE,"Avg")</f>
        <v>1</v>
      </c>
      <c r="P76" s="4">
        <f>INDEX(Methane!$C$4:$N$13,MATCH(P$2,Methane!$A$4:$A$13,0),MATCH(IF($N$1="*",$N76,$O76),Methane!$C$2:$N$2,0))*D76</f>
        <v>0</v>
      </c>
      <c r="Q76" s="4">
        <f>INDEX(Methane!$C$4:$N$13,MATCH(Q$2,Methane!$A$4:$A$13,0),MATCH(IF($N$1="*",$N76,$O76),Methane!$C$2:$N$2,0))*E76</f>
        <v>0</v>
      </c>
      <c r="R76" s="4">
        <f>INDEX(Methane!$C$4:$N$13,MATCH(R$2,Methane!$A$4:$A$13,0),MATCH(IF($N$1="*",$N76,$O76),Methane!$C$2:$N$2,0))*F76</f>
        <v>0</v>
      </c>
      <c r="S76" s="4">
        <f>INDEX(Methane!$C$4:$N$13,MATCH(S$2,Methane!$A$4:$A$13,0),MATCH(IF($N$1="*",$N76,$O76),Methane!$C$2:$N$2,0))*G76</f>
        <v>1.2999999999999999E-3</v>
      </c>
      <c r="T76" s="4">
        <f>INDEX(Methane!$C$4:$N$13,MATCH(T$2,Methane!$A$4:$A$13,0),MATCH(IF($N$1="*",$N76,$O76),Methane!$C$2:$N$2,0))*H76</f>
        <v>0</v>
      </c>
      <c r="U76" s="4">
        <f>INDEX(Methane!$C$4:$N$13,MATCH(U$2,Methane!$A$4:$A$13,0),MATCH(IF($N$1="*",$N76,$O76),Methane!$C$2:$N$2,0))*I76</f>
        <v>0</v>
      </c>
      <c r="V76" s="4">
        <f>INDEX(N2O!$C$4:$N$13,MATCH(V$2,N2O!$A$4:$A$13,0),MATCH(IF($N$1="*",$N76,$O76),N2O!$C$2:$N$2,0))*D76</f>
        <v>0</v>
      </c>
      <c r="W76" s="4">
        <f>INDEX(N2O!$C$4:$N$13,MATCH(W$2,N2O!$A$4:$A$13,0),MATCH(IF($N$1="*",$N76,$O76),N2O!$C$2:$N$2,0))*E76</f>
        <v>0</v>
      </c>
      <c r="X76" s="4">
        <f>INDEX(N2O!$C$4:$N$13,MATCH(X$2,N2O!$A$4:$A$13,0),MATCH(IF($N$1="*",$N76,$O76),N2O!$C$2:$N$2,0))*F76</f>
        <v>2.4000000000000001E-4</v>
      </c>
      <c r="Y76" s="4">
        <f>INDEX(N2O!$C$4:$N$13,MATCH(Y$2,N2O!$A$4:$A$13,0),MATCH(IF($N$1="*",$N76,$O76),N2O!$C$2:$N$2,0))*G76</f>
        <v>0</v>
      </c>
      <c r="Z76" s="4">
        <f>INDEX(N2O!$C$4:$N$13,MATCH(Z$2,N2O!$A$4:$A$13,0),MATCH(IF($N$1="*",$N76,$O76),N2O!$C$2:$N$2,0))*H76</f>
        <v>0</v>
      </c>
      <c r="AA76" s="4">
        <f>INDEX(N2O!$C$4:$N$13,MATCH(AA$2,N2O!$A$4:$A$13,0),MATCH(IF($N$1="*",$N76,$O76),N2O!$C$2:$N$2,0))*I76</f>
        <v>0</v>
      </c>
      <c r="AB76" s="4">
        <f>IF(C76,Biosolid!D$13,Biosolid!D$14)*0.0002875*(1-H76)*G76</f>
        <v>3.7892499999999997E-5</v>
      </c>
      <c r="AC76" s="4">
        <f>(S76/Biogas_Flare!$B$21)*Biogas_Flare!$B$20*(12/66)*(44/12)*$G76</f>
        <v>1.0609195402298847E-3</v>
      </c>
      <c r="AD76" s="4">
        <f>INDEX(Methane!$C$4:$N$13,MATCH(AD$2,Methane!$A$4:$A$13,0),MATCH(IF($N$1="*",$N76,$O76),Methane!$C$2:$N$2,0))*H76</f>
        <v>0</v>
      </c>
      <c r="AE76" s="4">
        <f>INDEX(Methane!$C$4:$N$13,MATCH(AE$2,Methane!$A$4:$A$13,0),MATCH(IF($N$1="*",$N76,$O76),Methane!$C$2:$N$2,0))*I76</f>
        <v>0</v>
      </c>
      <c r="AF76" s="4">
        <f t="shared" si="6"/>
        <v>1.2999999999999999E-3</v>
      </c>
      <c r="AG76" s="4">
        <f t="shared" si="7"/>
        <v>2.4000000000000001E-4</v>
      </c>
      <c r="AH76" s="4">
        <f t="shared" si="5"/>
        <v>1.0609195402298847E-3</v>
      </c>
    </row>
    <row r="77" spans="1:34" x14ac:dyDescent="0.2">
      <c r="A77" s="29" t="s">
        <v>138</v>
      </c>
      <c r="B77" s="30" t="s">
        <v>211</v>
      </c>
      <c r="C77">
        <v>0</v>
      </c>
      <c r="D77">
        <v>0</v>
      </c>
      <c r="E77">
        <v>1</v>
      </c>
      <c r="F77">
        <v>1</v>
      </c>
      <c r="G77">
        <v>0.5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 s="16" cm="1">
        <f t="array" ref="N77">_xlfn.IFS($K77=0,1,TT_Emissions!$L77=1,"4-2",TT_Emissions!$M77=1,"4-1",TRUE,"Avg")</f>
        <v>1</v>
      </c>
      <c r="P77" s="4">
        <f>INDEX(Methane!$C$4:$N$13,MATCH(P$2,Methane!$A$4:$A$13,0),MATCH(IF($N$1="*",$N77,$O77),Methane!$C$2:$N$2,0))*D77</f>
        <v>0</v>
      </c>
      <c r="Q77" s="4">
        <f>INDEX(Methane!$C$4:$N$13,MATCH(Q$2,Methane!$A$4:$A$13,0),MATCH(IF($N$1="*",$N77,$O77),Methane!$C$2:$N$2,0))*E77</f>
        <v>2.5000000000000001E-3</v>
      </c>
      <c r="R77" s="4">
        <f>INDEX(Methane!$C$4:$N$13,MATCH(R$2,Methane!$A$4:$A$13,0),MATCH(IF($N$1="*",$N77,$O77),Methane!$C$2:$N$2,0))*F77</f>
        <v>0</v>
      </c>
      <c r="S77" s="4">
        <f>INDEX(Methane!$C$4:$N$13,MATCH(S$2,Methane!$A$4:$A$13,0),MATCH(IF($N$1="*",$N77,$O77),Methane!$C$2:$N$2,0))*G77</f>
        <v>1.2999999999999999E-3</v>
      </c>
      <c r="T77" s="4">
        <f>INDEX(Methane!$C$4:$N$13,MATCH(T$2,Methane!$A$4:$A$13,0),MATCH(IF($N$1="*",$N77,$O77),Methane!$C$2:$N$2,0))*H77</f>
        <v>0</v>
      </c>
      <c r="U77" s="4">
        <f>INDEX(Methane!$C$4:$N$13,MATCH(U$2,Methane!$A$4:$A$13,0),MATCH(IF($N$1="*",$N77,$O77),Methane!$C$2:$N$2,0))*I77</f>
        <v>1.4194507391999999E-4</v>
      </c>
      <c r="V77" s="4">
        <f>INDEX(N2O!$C$4:$N$13,MATCH(V$2,N2O!$A$4:$A$13,0),MATCH(IF($N$1="*",$N77,$O77),N2O!$C$2:$N$2,0))*D77</f>
        <v>0</v>
      </c>
      <c r="W77" s="4">
        <f>INDEX(N2O!$C$4:$N$13,MATCH(W$2,N2O!$A$4:$A$13,0),MATCH(IF($N$1="*",$N77,$O77),N2O!$C$2:$N$2,0))*E77</f>
        <v>0</v>
      </c>
      <c r="X77" s="4">
        <f>INDEX(N2O!$C$4:$N$13,MATCH(X$2,N2O!$A$4:$A$13,0),MATCH(IF($N$1="*",$N77,$O77),N2O!$C$2:$N$2,0))*F77</f>
        <v>2.4000000000000001E-4</v>
      </c>
      <c r="Y77" s="4">
        <f>INDEX(N2O!$C$4:$N$13,MATCH(Y$2,N2O!$A$4:$A$13,0),MATCH(IF($N$1="*",$N77,$O77),N2O!$C$2:$N$2,0))*G77</f>
        <v>0</v>
      </c>
      <c r="Z77" s="4">
        <f>INDEX(N2O!$C$4:$N$13,MATCH(Z$2,N2O!$A$4:$A$13,0),MATCH(IF($N$1="*",$N77,$O77),N2O!$C$2:$N$2,0))*H77</f>
        <v>0</v>
      </c>
      <c r="AA77" s="4">
        <f>INDEX(N2O!$C$4:$N$13,MATCH(AA$2,N2O!$A$4:$A$13,0),MATCH(IF($N$1="*",$N77,$O77),N2O!$C$2:$N$2,0))*I77</f>
        <v>0</v>
      </c>
      <c r="AB77" s="4">
        <f>IF(C77,Biosolid!D$13,Biosolid!D$14)*0.0002875*(1-H77)*G77</f>
        <v>1.883125E-5</v>
      </c>
      <c r="AC77" s="4">
        <f>(S77/Biogas_Flare!$B$21)*Biogas_Flare!$B$20*(12/66)*(44/12)*$G77</f>
        <v>1.0609195402298847E-3</v>
      </c>
      <c r="AD77" s="4">
        <f>INDEX(Methane!$C$4:$N$13,MATCH(AD$2,Methane!$A$4:$A$13,0),MATCH(IF($N$1="*",$N77,$O77),Methane!$C$2:$N$2,0))*H77</f>
        <v>0</v>
      </c>
      <c r="AE77" s="4">
        <f>INDEX(Methane!$C$4:$N$13,MATCH(AE$2,Methane!$A$4:$A$13,0),MATCH(IF($N$1="*",$N77,$O77),Methane!$C$2:$N$2,0))*I77</f>
        <v>0.23376579361199998</v>
      </c>
      <c r="AF77" s="4">
        <f t="shared" si="6"/>
        <v>3.94194507392E-3</v>
      </c>
      <c r="AG77" s="4">
        <f t="shared" si="7"/>
        <v>2.4000000000000001E-4</v>
      </c>
      <c r="AH77" s="4">
        <f t="shared" si="5"/>
        <v>0.23482671315222986</v>
      </c>
    </row>
    <row r="78" spans="1:34" x14ac:dyDescent="0.2">
      <c r="A78" s="29" t="s">
        <v>139</v>
      </c>
      <c r="B78" s="30" t="s">
        <v>211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 s="16" cm="1">
        <f t="array" ref="N78">_xlfn.IFS($K78=0,1,TT_Emissions!$L78=1,"4-2",TT_Emissions!$M78=1,"4-1",TRUE,"Avg")</f>
        <v>1</v>
      </c>
      <c r="O78" s="17">
        <v>1</v>
      </c>
      <c r="P78" s="4">
        <f>INDEX(Methane!$C$4:$N$13,MATCH(P$2,Methane!$A$4:$A$13,0),MATCH(IF($N$1="*",$N78,$O78),Methane!$C$2:$N$2,0))*D78</f>
        <v>0</v>
      </c>
      <c r="Q78" s="4">
        <f>INDEX(Methane!$C$4:$N$13,MATCH(Q$2,Methane!$A$4:$A$13,0),MATCH(IF($N$1="*",$N78,$O78),Methane!$C$2:$N$2,0))*E78</f>
        <v>2.5000000000000001E-3</v>
      </c>
      <c r="R78" s="4">
        <f>INDEX(Methane!$C$4:$N$13,MATCH(R$2,Methane!$A$4:$A$13,0),MATCH(IF($N$1="*",$N78,$O78),Methane!$C$2:$N$2,0))*F78</f>
        <v>0</v>
      </c>
      <c r="S78" s="4">
        <f>INDEX(Methane!$C$4:$N$13,MATCH(S$2,Methane!$A$4:$A$13,0),MATCH(IF($N$1="*",$N78,$O78),Methane!$C$2:$N$2,0))*G78</f>
        <v>0</v>
      </c>
      <c r="T78" s="4">
        <f>INDEX(Methane!$C$4:$N$13,MATCH(T$2,Methane!$A$4:$A$13,0),MATCH(IF($N$1="*",$N78,$O78),Methane!$C$2:$N$2,0))*H78</f>
        <v>0</v>
      </c>
      <c r="U78" s="4">
        <f>INDEX(Methane!$C$4:$N$13,MATCH(U$2,Methane!$A$4:$A$13,0),MATCH(IF($N$1="*",$N78,$O78),Methane!$C$2:$N$2,0))*I78</f>
        <v>0</v>
      </c>
      <c r="V78" s="4">
        <f>INDEX(N2O!$C$4:$N$13,MATCH(V$2,N2O!$A$4:$A$13,0),MATCH(IF($N$1="*",$N78,$O78),N2O!$C$2:$N$2,0))*D78</f>
        <v>0</v>
      </c>
      <c r="W78" s="4">
        <f>INDEX(N2O!$C$4:$N$13,MATCH(W$2,N2O!$A$4:$A$13,0),MATCH(IF($N$1="*",$N78,$O78),N2O!$C$2:$N$2,0))*E78</f>
        <v>0</v>
      </c>
      <c r="X78" s="4">
        <f>INDEX(N2O!$C$4:$N$13,MATCH(X$2,N2O!$A$4:$A$13,0),MATCH(IF($N$1="*",$N78,$O78),N2O!$C$2:$N$2,0))*F78</f>
        <v>2.4000000000000001E-4</v>
      </c>
      <c r="Y78" s="4">
        <f>INDEX(N2O!$C$4:$N$13,MATCH(Y$2,N2O!$A$4:$A$13,0),MATCH(IF($N$1="*",$N78,$O78),N2O!$C$2:$N$2,0))*G78</f>
        <v>0</v>
      </c>
      <c r="Z78" s="4">
        <f>INDEX(N2O!$C$4:$N$13,MATCH(Z$2,N2O!$A$4:$A$13,0),MATCH(IF($N$1="*",$N78,$O78),N2O!$C$2:$N$2,0))*H78</f>
        <v>0</v>
      </c>
      <c r="AA78" s="4">
        <f>INDEX(N2O!$C$4:$N$13,MATCH(AA$2,N2O!$A$4:$A$13,0),MATCH(IF($N$1="*",$N78,$O78),N2O!$C$2:$N$2,0))*I78</f>
        <v>0</v>
      </c>
      <c r="AB78" s="4">
        <f>IF(C78,Biosolid!D$13,Biosolid!D$14)*0.0002875*(1-H78)*G78</f>
        <v>0</v>
      </c>
      <c r="AC78" s="4">
        <f>(S78/Biogas_Flare!$B$21)*Biogas_Flare!$B$20*(12/66)*(44/12)*$G78</f>
        <v>0</v>
      </c>
      <c r="AD78" s="4">
        <f>INDEX(Methane!$C$4:$N$13,MATCH(AD$2,Methane!$A$4:$A$13,0),MATCH(IF($N$1="*",$N78,$O78),Methane!$C$2:$N$2,0))*H78</f>
        <v>0.25739999999999996</v>
      </c>
      <c r="AE78" s="4">
        <f>INDEX(Methane!$C$4:$N$13,MATCH(AE$2,Methane!$A$4:$A$13,0),MATCH(IF($N$1="*",$N78,$O78),Methane!$C$2:$N$2,0))*I78</f>
        <v>0</v>
      </c>
      <c r="AF78" s="4">
        <f t="shared" si="6"/>
        <v>2.5000000000000001E-3</v>
      </c>
      <c r="AG78" s="4">
        <f t="shared" si="7"/>
        <v>2.4000000000000001E-4</v>
      </c>
      <c r="AH78" s="4">
        <f t="shared" si="5"/>
        <v>0.25739999999999996</v>
      </c>
    </row>
    <row r="79" spans="1:34" x14ac:dyDescent="0.2">
      <c r="A79" s="40" t="s">
        <v>238</v>
      </c>
      <c r="B79" s="41" t="s">
        <v>240</v>
      </c>
      <c r="C79">
        <v>0</v>
      </c>
      <c r="D79">
        <v>1</v>
      </c>
      <c r="E79">
        <v>1</v>
      </c>
      <c r="F79">
        <v>1</v>
      </c>
      <c r="G79">
        <v>0.5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 s="16">
        <v>1</v>
      </c>
      <c r="O79" s="17" t="s">
        <v>42</v>
      </c>
      <c r="P79" s="4">
        <f>INDEX(Methane!$C$4:$N$13,MATCH(P$2,Methane!$A$4:$A$13,0),MATCH(IF($N$1="*",$N79,$O79),Methane!$C$2:$N$2,0))*D79</f>
        <v>3.3E-4</v>
      </c>
      <c r="Q79" s="4">
        <f>INDEX(Methane!$C$4:$N$13,MATCH(Q$2,Methane!$A$4:$A$13,0),MATCH(IF($N$1="*",$N79,$O79),Methane!$C$2:$N$2,0))*E79</f>
        <v>2.5000000000000001E-3</v>
      </c>
      <c r="R79" s="4">
        <f>INDEX(Methane!$C$4:$N$13,MATCH(R$2,Methane!$A$4:$A$13,0),MATCH(IF($N$1="*",$N79,$O79),Methane!$C$2:$N$2,0))*F79</f>
        <v>0</v>
      </c>
      <c r="S79" s="4">
        <f>INDEX(Methane!$C$4:$N$13,MATCH(S$2,Methane!$A$4:$A$13,0),MATCH(IF($N$1="*",$N79,$O79),Methane!$C$2:$N$2,0))*G79</f>
        <v>1.2999999999999999E-3</v>
      </c>
      <c r="T79" s="4">
        <f>INDEX(Methane!$C$4:$N$13,MATCH(T$2,Methane!$A$4:$A$13,0),MATCH(IF($N$1="*",$N79,$O79),Methane!$C$2:$N$2,0))*H79</f>
        <v>0</v>
      </c>
      <c r="U79" s="4">
        <f>INDEX(Methane!$C$4:$N$13,MATCH(U$2,Methane!$A$4:$A$13,0),MATCH(IF($N$1="*",$N79,$O79),Methane!$C$2:$N$2,0))*I79</f>
        <v>0</v>
      </c>
      <c r="V79" s="4">
        <f>INDEX(N2O!$C$4:$N$13,MATCH(V$2,N2O!$A$4:$A$13,0),MATCH(IF($N$1="*",$N79,$O79),N2O!$C$2:$N$2,0))*D79</f>
        <v>2.4000000000000001E-5</v>
      </c>
      <c r="W79" s="4">
        <f>INDEX(N2O!$C$4:$N$13,MATCH(W$2,N2O!$A$4:$A$13,0),MATCH(IF($N$1="*",$N79,$O79),N2O!$C$2:$N$2,0))*E79</f>
        <v>0</v>
      </c>
      <c r="X79" s="4">
        <f>INDEX(N2O!$C$4:$N$13,MATCH(X$2,N2O!$A$4:$A$13,0),MATCH(IF($N$1="*",$N79,$O79),N2O!$C$2:$N$2,0))*F79</f>
        <v>2.4000000000000001E-4</v>
      </c>
      <c r="Y79" s="4">
        <f>INDEX(N2O!$C$4:$N$13,MATCH(Y$2,N2O!$A$4:$A$13,0),MATCH(IF($N$1="*",$N79,$O79),N2O!$C$2:$N$2,0))*G79</f>
        <v>0</v>
      </c>
      <c r="Z79" s="4">
        <f>INDEX(N2O!$C$4:$N$13,MATCH(Z$2,N2O!$A$4:$A$13,0),MATCH(IF($N$1="*",$N79,$O79),N2O!$C$2:$N$2,0))*H79</f>
        <v>0</v>
      </c>
      <c r="AA79" s="4">
        <f>INDEX(N2O!$C$4:$N$13,MATCH(AA$2,N2O!$A$4:$A$13,0),MATCH(IF($N$1="*",$N79,$O79),N2O!$C$2:$N$2,0))*I79</f>
        <v>0</v>
      </c>
      <c r="AB79" s="4">
        <f>IF(C79,Biosolid!D$13,Biosolid!D$14)*0.0002875*(1-H79)*G79</f>
        <v>1.883125E-5</v>
      </c>
      <c r="AC79" s="4">
        <f>(S79/Biogas_Flare!$B$21)*Biogas_Flare!$B$20*(12/66)*(44/12)*$G79</f>
        <v>1.0609195402298847E-3</v>
      </c>
      <c r="AD79" s="4">
        <f>INDEX(Methane!$C$4:$N$13,MATCH(AD$2,Methane!$A$4:$A$13,0),MATCH(IF($N$1="*",$N79,$O79),Methane!$C$2:$N$2,0))*H79</f>
        <v>0</v>
      </c>
      <c r="AE79" s="4">
        <f>INDEX(Methane!$C$4:$N$13,MATCH(AE$2,Methane!$A$4:$A$13,0),MATCH(IF($N$1="*",$N79,$O79),Methane!$C$2:$N$2,0))*I79</f>
        <v>0</v>
      </c>
      <c r="AF79" s="4">
        <f t="shared" si="6"/>
        <v>4.13E-3</v>
      </c>
      <c r="AG79" s="4">
        <f t="shared" si="7"/>
        <v>2.6400000000000002E-4</v>
      </c>
      <c r="AH79" s="4">
        <f t="shared" ref="AH79:AH81" si="8">SUM(AC79:AE79)</f>
        <v>1.0609195402298847E-3</v>
      </c>
    </row>
    <row r="80" spans="1:34" x14ac:dyDescent="0.2">
      <c r="A80" s="40" t="s">
        <v>239</v>
      </c>
      <c r="B80" s="41" t="s">
        <v>240</v>
      </c>
      <c r="C80">
        <v>0</v>
      </c>
      <c r="D80">
        <v>1</v>
      </c>
      <c r="E80">
        <v>0</v>
      </c>
      <c r="F80">
        <v>1</v>
      </c>
      <c r="G80">
        <v>0.5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 s="16">
        <v>1</v>
      </c>
      <c r="O80" s="17" t="s">
        <v>42</v>
      </c>
      <c r="P80" s="4">
        <f>INDEX(Methane!$C$4:$N$13,MATCH(P$2,Methane!$A$4:$A$13,0),MATCH(IF($N$1="*",$N80,$O80),Methane!$C$2:$N$2,0))*D80</f>
        <v>3.3E-4</v>
      </c>
      <c r="Q80" s="4">
        <f>INDEX(Methane!$C$4:$N$13,MATCH(Q$2,Methane!$A$4:$A$13,0),MATCH(IF($N$1="*",$N80,$O80),Methane!$C$2:$N$2,0))*E80</f>
        <v>0</v>
      </c>
      <c r="R80" s="4">
        <f>INDEX(Methane!$C$4:$N$13,MATCH(R$2,Methane!$A$4:$A$13,0),MATCH(IF($N$1="*",$N80,$O80),Methane!$C$2:$N$2,0))*F80</f>
        <v>0</v>
      </c>
      <c r="S80" s="4">
        <f>INDEX(Methane!$C$4:$N$13,MATCH(S$2,Methane!$A$4:$A$13,0),MATCH(IF($N$1="*",$N80,$O80),Methane!$C$2:$N$2,0))*G80</f>
        <v>1.2999999999999999E-3</v>
      </c>
      <c r="T80" s="4">
        <f>INDEX(Methane!$C$4:$N$13,MATCH(T$2,Methane!$A$4:$A$13,0),MATCH(IF($N$1="*",$N80,$O80),Methane!$C$2:$N$2,0))*H80</f>
        <v>0</v>
      </c>
      <c r="U80" s="4">
        <f>INDEX(Methane!$C$4:$N$13,MATCH(U$2,Methane!$A$4:$A$13,0),MATCH(IF($N$1="*",$N80,$O80),Methane!$C$2:$N$2,0))*I80</f>
        <v>0</v>
      </c>
      <c r="V80" s="4">
        <f>INDEX(N2O!$C$4:$N$13,MATCH(V$2,N2O!$A$4:$A$13,0),MATCH(IF($N$1="*",$N80,$O80),N2O!$C$2:$N$2,0))*D80</f>
        <v>2.4000000000000001E-5</v>
      </c>
      <c r="W80" s="4">
        <f>INDEX(N2O!$C$4:$N$13,MATCH(W$2,N2O!$A$4:$A$13,0),MATCH(IF($N$1="*",$N80,$O80),N2O!$C$2:$N$2,0))*E80</f>
        <v>0</v>
      </c>
      <c r="X80" s="4">
        <f>INDEX(N2O!$C$4:$N$13,MATCH(X$2,N2O!$A$4:$A$13,0),MATCH(IF($N$1="*",$N80,$O80),N2O!$C$2:$N$2,0))*F80</f>
        <v>2.4000000000000001E-4</v>
      </c>
      <c r="Y80" s="4">
        <f>INDEX(N2O!$C$4:$N$13,MATCH(Y$2,N2O!$A$4:$A$13,0),MATCH(IF($N$1="*",$N80,$O80),N2O!$C$2:$N$2,0))*G80</f>
        <v>0</v>
      </c>
      <c r="Z80" s="4">
        <f>INDEX(N2O!$C$4:$N$13,MATCH(Z$2,N2O!$A$4:$A$13,0),MATCH(IF($N$1="*",$N80,$O80),N2O!$C$2:$N$2,0))*H80</f>
        <v>0</v>
      </c>
      <c r="AA80" s="4">
        <f>INDEX(N2O!$C$4:$N$13,MATCH(AA$2,N2O!$A$4:$A$13,0),MATCH(IF($N$1="*",$N80,$O80),N2O!$C$2:$N$2,0))*I80</f>
        <v>0</v>
      </c>
      <c r="AB80" s="4">
        <f>IF(C80,Biosolid!D$13,Biosolid!D$14)*0.0002875*(1-H80)*G80</f>
        <v>0</v>
      </c>
      <c r="AC80" s="4">
        <f>(S80/Biogas_Flare!$B$21)*Biogas_Flare!$B$20*(12/66)*(44/12)*$G80</f>
        <v>1.0609195402298847E-3</v>
      </c>
      <c r="AD80" s="4">
        <f>INDEX(Methane!$C$4:$N$13,MATCH(AD$2,Methane!$A$4:$A$13,0),MATCH(IF($N$1="*",$N80,$O80),Methane!$C$2:$N$2,0))*H80</f>
        <v>0.25739999999999996</v>
      </c>
      <c r="AE80" s="4">
        <f>INDEX(Methane!$C$4:$N$13,MATCH(AE$2,Methane!$A$4:$A$13,0),MATCH(IF($N$1="*",$N80,$O80),Methane!$C$2:$N$2,0))*I80</f>
        <v>0</v>
      </c>
      <c r="AF80" s="4">
        <f t="shared" si="6"/>
        <v>1.6299999999999999E-3</v>
      </c>
      <c r="AG80" s="4">
        <f t="shared" si="7"/>
        <v>2.6400000000000002E-4</v>
      </c>
      <c r="AH80" s="4">
        <f t="shared" si="8"/>
        <v>0.25846091954022987</v>
      </c>
    </row>
    <row r="81" spans="1:34" x14ac:dyDescent="0.2">
      <c r="A81" s="20" t="s">
        <v>576</v>
      </c>
      <c r="B81" s="24" t="s">
        <v>216</v>
      </c>
      <c r="C81">
        <v>0</v>
      </c>
      <c r="D81">
        <v>1</v>
      </c>
      <c r="E81">
        <v>0</v>
      </c>
      <c r="F81">
        <v>1</v>
      </c>
      <c r="G81">
        <v>0.5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6">
        <v>1</v>
      </c>
      <c r="O81" s="17" t="s">
        <v>241</v>
      </c>
      <c r="P81" s="4">
        <f>INDEX(Methane!$C$4:$N$13,MATCH(P$2,Methane!$A$4:$A$13,0),MATCH(IF($N$1="*",$N81,$O81),Methane!$C$2:$N$2,0))*D81</f>
        <v>3.3E-4</v>
      </c>
      <c r="Q81" s="4">
        <f>INDEX(Methane!$C$4:$N$13,MATCH(Q$2,Methane!$A$4:$A$13,0),MATCH(IF($N$1="*",$N81,$O81),Methane!$C$2:$N$2,0))*E81</f>
        <v>0</v>
      </c>
      <c r="R81" s="4">
        <f>INDEX(Methane!$C$4:$N$13,MATCH(R$2,Methane!$A$4:$A$13,0),MATCH(IF($N$1="*",$N81,$O81),Methane!$C$2:$N$2,0))*F81</f>
        <v>0</v>
      </c>
      <c r="S81" s="4">
        <f>INDEX(Methane!$C$4:$N$13,MATCH(S$2,Methane!$A$4:$A$13,0),MATCH(IF($N$1="*",$N81,$O81),Methane!$C$2:$N$2,0))*G81</f>
        <v>1.2999999999999999E-3</v>
      </c>
      <c r="T81" s="4">
        <f>INDEX(Methane!$C$4:$N$13,MATCH(T$2,Methane!$A$4:$A$13,0),MATCH(IF($N$1="*",$N81,$O81),Methane!$C$2:$N$2,0))*H81</f>
        <v>0</v>
      </c>
      <c r="U81" s="4">
        <f>INDEX(Methane!$C$4:$N$13,MATCH(U$2,Methane!$A$4:$A$13,0),MATCH(IF($N$1="*",$N81,$O81),Methane!$C$2:$N$2,0))*I81</f>
        <v>0</v>
      </c>
      <c r="V81" s="4">
        <f>INDEX(N2O!$C$4:$N$13,MATCH(V$2,N2O!$A$4:$A$13,0),MATCH(IF($N$1="*",$N81,$O81),N2O!$C$2:$N$2,0))*D81</f>
        <v>2.4000000000000001E-5</v>
      </c>
      <c r="W81" s="4">
        <f>INDEX(N2O!$C$4:$N$13,MATCH(W$2,N2O!$A$4:$A$13,0),MATCH(IF($N$1="*",$N81,$O81),N2O!$C$2:$N$2,0))*E81</f>
        <v>0</v>
      </c>
      <c r="X81" s="4">
        <f>INDEX(N2O!$C$4:$N$13,MATCH(X$2,N2O!$A$4:$A$13,0),MATCH(IF($N$1="*",$N81,$O81),N2O!$C$2:$N$2,0))*F81</f>
        <v>2.4000000000000001E-4</v>
      </c>
      <c r="Y81" s="4">
        <f>INDEX(N2O!$C$4:$N$13,MATCH(Y$2,N2O!$A$4:$A$13,0),MATCH(IF($N$1="*",$N81,$O81),N2O!$C$2:$N$2,0))*G81</f>
        <v>0</v>
      </c>
      <c r="Z81" s="4">
        <f>INDEX(N2O!$C$4:$N$13,MATCH(Z$2,N2O!$A$4:$A$13,0),MATCH(IF($N$1="*",$N81,$O81),N2O!$C$2:$N$2,0))*H81</f>
        <v>0</v>
      </c>
      <c r="AA81" s="4">
        <f>INDEX(N2O!$C$4:$N$13,MATCH(AA$2,N2O!$A$4:$A$13,0),MATCH(IF($N$1="*",$N81,$O81),N2O!$C$2:$N$2,0))*I81</f>
        <v>0</v>
      </c>
      <c r="AB81" s="4">
        <f>IF(C81,Biosolid!D$13,Biosolid!D$14)*0.0002875*(1-H81)*G81</f>
        <v>1.883125E-5</v>
      </c>
      <c r="AC81" s="4">
        <f>(S81/Biogas_Flare!$B$21)*Biogas_Flare!$B$20*(12/66)*(44/12)*$G81</f>
        <v>1.0609195402298847E-3</v>
      </c>
      <c r="AD81" s="4">
        <f>INDEX(Methane!$C$4:$N$13,MATCH(AD$2,Methane!$A$4:$A$13,0),MATCH(IF($N$1="*",$N81,$O81),Methane!$C$2:$N$2,0))*H81</f>
        <v>0</v>
      </c>
      <c r="AE81" s="4">
        <f>INDEX(Methane!$C$4:$N$13,MATCH(AE$2,Methane!$A$4:$A$13,0),MATCH(IF($N$1="*",$N81,$O81),Methane!$C$2:$N$2,0))*I81</f>
        <v>0</v>
      </c>
      <c r="AF81" s="4">
        <f t="shared" si="6"/>
        <v>1.6299999999999999E-3</v>
      </c>
      <c r="AG81" s="4">
        <f t="shared" si="7"/>
        <v>2.6400000000000002E-4</v>
      </c>
      <c r="AH81" s="4">
        <f t="shared" si="8"/>
        <v>1.0609195402298847E-3</v>
      </c>
    </row>
    <row r="82" spans="1:34" x14ac:dyDescent="0.2">
      <c r="A82" s="88" t="s">
        <v>577</v>
      </c>
      <c r="B82" s="88" t="s">
        <v>216</v>
      </c>
      <c r="C82">
        <v>0</v>
      </c>
      <c r="D82">
        <v>0</v>
      </c>
      <c r="Q82">
        <f>0.2*0.03</f>
        <v>6.0000000000000001E-3</v>
      </c>
    </row>
    <row r="83" spans="1:34" x14ac:dyDescent="0.2">
      <c r="A83" s="88" t="s">
        <v>578</v>
      </c>
      <c r="B83" s="88" t="s">
        <v>216</v>
      </c>
      <c r="C83">
        <v>0</v>
      </c>
      <c r="Q83">
        <f>0.05*0.03</f>
        <v>1.5E-3</v>
      </c>
    </row>
  </sheetData>
  <sortState xmlns:xlrd2="http://schemas.microsoft.com/office/spreadsheetml/2017/richdata2" ref="A3:AH78">
    <sortCondition ref="A3:A78"/>
  </sortState>
  <mergeCells count="3">
    <mergeCell ref="AF1:AH1"/>
    <mergeCell ref="K1:M1"/>
    <mergeCell ref="D1:J1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B4FD-B951-2747-A732-EECA83965C11}">
  <dimension ref="A1:F26"/>
  <sheetViews>
    <sheetView workbookViewId="0">
      <selection activeCell="E25" sqref="E25"/>
    </sheetView>
  </sheetViews>
  <sheetFormatPr baseColWidth="10" defaultColWidth="10.6640625" defaultRowHeight="16" x14ac:dyDescent="0.2"/>
  <cols>
    <col min="1" max="1" width="38.6640625" bestFit="1" customWidth="1"/>
    <col min="3" max="3" width="13" bestFit="1" customWidth="1"/>
    <col min="5" max="5" width="16" bestFit="1" customWidth="1"/>
  </cols>
  <sheetData>
    <row r="1" spans="1:6" x14ac:dyDescent="0.2">
      <c r="A1" t="s">
        <v>64</v>
      </c>
      <c r="B1" s="9">
        <v>0.65</v>
      </c>
      <c r="C1" s="10" t="s">
        <v>65</v>
      </c>
    </row>
    <row r="2" spans="1:6" x14ac:dyDescent="0.2">
      <c r="A2" t="s">
        <v>60</v>
      </c>
      <c r="B2" s="9">
        <v>0</v>
      </c>
    </row>
    <row r="3" spans="1:6" x14ac:dyDescent="0.2">
      <c r="A3" t="s">
        <v>66</v>
      </c>
      <c r="B3" s="11">
        <f>100%-B1</f>
        <v>0.35</v>
      </c>
    </row>
    <row r="5" spans="1:6" x14ac:dyDescent="0.2">
      <c r="A5" s="7" t="s">
        <v>67</v>
      </c>
      <c r="B5" s="15">
        <v>0.99</v>
      </c>
    </row>
    <row r="7" spans="1:6" x14ac:dyDescent="0.2">
      <c r="A7" t="s">
        <v>69</v>
      </c>
      <c r="B7">
        <v>50</v>
      </c>
      <c r="C7" t="s">
        <v>70</v>
      </c>
    </row>
    <row r="8" spans="1:6" x14ac:dyDescent="0.2">
      <c r="A8" t="s">
        <v>71</v>
      </c>
      <c r="B8">
        <v>0</v>
      </c>
      <c r="C8" t="s">
        <v>70</v>
      </c>
    </row>
    <row r="10" spans="1:6" x14ac:dyDescent="0.2">
      <c r="A10" t="s">
        <v>72</v>
      </c>
      <c r="B10">
        <f>B7*B1+B8*B3</f>
        <v>32.5</v>
      </c>
      <c r="C10" t="s">
        <v>73</v>
      </c>
    </row>
    <row r="11" spans="1:6" x14ac:dyDescent="0.2">
      <c r="B11">
        <f>B10*947.817*0.000001</f>
        <v>3.0804052500000002E-2</v>
      </c>
      <c r="C11" t="s">
        <v>74</v>
      </c>
    </row>
    <row r="13" spans="1:6" x14ac:dyDescent="0.2">
      <c r="A13" t="s">
        <v>193</v>
      </c>
    </row>
    <row r="14" spans="1:6" x14ac:dyDescent="0.2">
      <c r="A14" t="s">
        <v>75</v>
      </c>
    </row>
    <row r="15" spans="1:6" x14ac:dyDescent="0.2">
      <c r="A15" t="s">
        <v>76</v>
      </c>
      <c r="B15">
        <v>32</v>
      </c>
      <c r="C15" t="s">
        <v>77</v>
      </c>
      <c r="D15">
        <f>B15*B11</f>
        <v>0.98572968000000005</v>
      </c>
      <c r="E15" t="s">
        <v>80</v>
      </c>
      <c r="F15" t="s">
        <v>237</v>
      </c>
    </row>
    <row r="16" spans="1:6" x14ac:dyDescent="0.2">
      <c r="A16" t="s">
        <v>78</v>
      </c>
      <c r="B16">
        <v>4.2</v>
      </c>
      <c r="C16" t="s">
        <v>77</v>
      </c>
      <c r="D16">
        <f>B16*B11</f>
        <v>0.12937702050000002</v>
      </c>
      <c r="E16" t="s">
        <v>80</v>
      </c>
    </row>
    <row r="17" spans="1:5" x14ac:dyDescent="0.2">
      <c r="A17" t="s">
        <v>79</v>
      </c>
      <c r="B17" s="14">
        <v>52700</v>
      </c>
      <c r="C17" t="s">
        <v>77</v>
      </c>
      <c r="D17">
        <f>B17*B11</f>
        <v>1623.37356675</v>
      </c>
      <c r="E17" t="s">
        <v>80</v>
      </c>
    </row>
    <row r="20" spans="1:5" x14ac:dyDescent="0.2">
      <c r="A20" t="s">
        <v>83</v>
      </c>
      <c r="B20">
        <f>71%</f>
        <v>0.71</v>
      </c>
    </row>
    <row r="21" spans="1:5" x14ac:dyDescent="0.2">
      <c r="A21" t="s">
        <v>84</v>
      </c>
      <c r="B21" s="6">
        <f>100%-B20</f>
        <v>0.29000000000000004</v>
      </c>
    </row>
    <row r="23" spans="1:5" x14ac:dyDescent="0.2">
      <c r="A23" t="s">
        <v>85</v>
      </c>
    </row>
    <row r="24" spans="1:5" x14ac:dyDescent="0.2">
      <c r="A24" t="s">
        <v>86</v>
      </c>
      <c r="B24" s="9">
        <v>1</v>
      </c>
    </row>
    <row r="26" spans="1:5" x14ac:dyDescent="0.2">
      <c r="A26" t="s">
        <v>92</v>
      </c>
      <c r="B26">
        <v>1.2</v>
      </c>
      <c r="C26" t="s">
        <v>52</v>
      </c>
    </row>
  </sheetData>
  <hyperlinks>
    <hyperlink ref="C1" r:id="rId1" xr:uid="{A63DDBEE-0EA8-A548-8A88-FA8BD67D5F3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76B2-29C0-774E-9BC8-C23EB2AB782B}">
  <dimension ref="A1:N24"/>
  <sheetViews>
    <sheetView zoomScaleNormal="100" workbookViewId="0">
      <selection activeCell="B7" sqref="B7"/>
    </sheetView>
  </sheetViews>
  <sheetFormatPr baseColWidth="10" defaultColWidth="10.6640625" defaultRowHeight="16" x14ac:dyDescent="0.2"/>
  <cols>
    <col min="1" max="1" width="40.33203125" bestFit="1" customWidth="1"/>
    <col min="2" max="2" width="10.5" bestFit="1" customWidth="1"/>
    <col min="3" max="3" width="23.1640625" bestFit="1" customWidth="1"/>
  </cols>
  <sheetData>
    <row r="1" spans="1:14" x14ac:dyDescent="0.2">
      <c r="A1" t="s">
        <v>51</v>
      </c>
      <c r="B1" t="s">
        <v>50</v>
      </c>
      <c r="C1" t="s">
        <v>41</v>
      </c>
      <c r="D1" s="95" t="s">
        <v>40</v>
      </c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x14ac:dyDescent="0.2">
      <c r="A2" t="s">
        <v>30</v>
      </c>
      <c r="C2">
        <v>1</v>
      </c>
      <c r="D2" s="8" t="s">
        <v>42</v>
      </c>
      <c r="E2" s="8" t="s">
        <v>43</v>
      </c>
      <c r="F2" s="8" t="s">
        <v>44</v>
      </c>
      <c r="G2" s="8" t="s">
        <v>45</v>
      </c>
      <c r="H2" s="8" t="s">
        <v>46</v>
      </c>
      <c r="I2" s="8" t="s">
        <v>47</v>
      </c>
      <c r="J2" s="8" t="s">
        <v>48</v>
      </c>
      <c r="K2" s="8" t="s">
        <v>49</v>
      </c>
      <c r="L2" s="8" t="s">
        <v>56</v>
      </c>
      <c r="M2" s="8" t="s">
        <v>57</v>
      </c>
      <c r="N2" s="8" t="s">
        <v>58</v>
      </c>
    </row>
    <row r="3" spans="1:14" x14ac:dyDescent="0.2">
      <c r="D3" s="8"/>
      <c r="E3" s="8"/>
      <c r="F3" s="8"/>
      <c r="G3" s="8"/>
      <c r="H3" s="8"/>
      <c r="I3" s="8"/>
      <c r="J3" s="8"/>
      <c r="K3" s="8"/>
    </row>
    <row r="4" spans="1:14" x14ac:dyDescent="0.2">
      <c r="A4" t="s">
        <v>34</v>
      </c>
      <c r="B4" t="s">
        <v>52</v>
      </c>
      <c r="C4" s="4">
        <f>0.00033</f>
        <v>3.3E-4</v>
      </c>
      <c r="D4" s="4">
        <v>3.3E-3</v>
      </c>
      <c r="E4" s="4">
        <v>3.3E-3</v>
      </c>
      <c r="F4" s="4">
        <v>8.3999999999999995E-3</v>
      </c>
      <c r="G4" s="4">
        <v>8.3999999999999995E-3</v>
      </c>
      <c r="H4" s="4">
        <v>8.3999999999999995E-3</v>
      </c>
      <c r="I4" s="4">
        <v>8.3999999999999995E-3</v>
      </c>
      <c r="J4" s="4">
        <v>8.3999999999999995E-3</v>
      </c>
      <c r="K4" s="4">
        <v>8.3999999999999995E-3</v>
      </c>
      <c r="L4" s="4">
        <f>MIN(D4:K4)</f>
        <v>3.3E-3</v>
      </c>
      <c r="M4" s="4">
        <f>AVERAGE(D4:K4)</f>
        <v>7.1249999999999985E-3</v>
      </c>
      <c r="N4" s="4">
        <f>MAX(D4:K4)</f>
        <v>8.3999999999999995E-3</v>
      </c>
    </row>
    <row r="5" spans="1:14" x14ac:dyDescent="0.2">
      <c r="A5" t="s">
        <v>0</v>
      </c>
      <c r="B5" t="s">
        <v>52</v>
      </c>
      <c r="C5" s="4">
        <v>2.5000000000000001E-3</v>
      </c>
      <c r="D5" s="4">
        <v>2.0999999999999999E-3</v>
      </c>
      <c r="E5" s="4">
        <v>2.8E-3</v>
      </c>
      <c r="F5" s="4">
        <v>2E-3</v>
      </c>
      <c r="G5" s="4">
        <v>2E-3</v>
      </c>
      <c r="H5" s="4">
        <v>2E-3</v>
      </c>
      <c r="I5" s="4">
        <v>2E-3</v>
      </c>
      <c r="J5" s="4">
        <v>2E-3</v>
      </c>
      <c r="K5" s="4">
        <v>2E-3</v>
      </c>
      <c r="L5" s="4">
        <f t="shared" ref="L5:L9" si="0">MIN(D5:K5)</f>
        <v>2E-3</v>
      </c>
      <c r="M5" s="4">
        <f t="shared" ref="M5:M9" si="1">AVERAGE(D5:K5)</f>
        <v>2.1124999999999998E-3</v>
      </c>
      <c r="N5" s="4">
        <f t="shared" ref="N5:N9" si="2">MAX(D5:K5)</f>
        <v>2.8E-3</v>
      </c>
    </row>
    <row r="6" spans="1:14" x14ac:dyDescent="0.2">
      <c r="A6" t="s">
        <v>33</v>
      </c>
      <c r="B6" t="s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4">
        <f t="shared" si="0"/>
        <v>0</v>
      </c>
      <c r="M6" s="4">
        <f t="shared" si="1"/>
        <v>0</v>
      </c>
      <c r="N6" s="4">
        <f t="shared" si="2"/>
        <v>0</v>
      </c>
    </row>
    <row r="7" spans="1:14" x14ac:dyDescent="0.2">
      <c r="A7" t="s">
        <v>55</v>
      </c>
      <c r="B7" t="s">
        <v>52</v>
      </c>
      <c r="C7" s="4">
        <v>2.5999999999999999E-3</v>
      </c>
      <c r="D7" s="4">
        <v>2.0999999999999999E-3</v>
      </c>
      <c r="E7" s="4">
        <v>2.8E-3</v>
      </c>
      <c r="F7" s="4">
        <v>2E-3</v>
      </c>
      <c r="G7" s="4">
        <v>2E-3</v>
      </c>
      <c r="H7" s="4">
        <v>2E-3</v>
      </c>
      <c r="I7" s="4">
        <v>2.0999999999999999E-3</v>
      </c>
      <c r="J7" s="4">
        <v>2E-3</v>
      </c>
      <c r="K7" s="4">
        <v>1.9E-3</v>
      </c>
      <c r="L7" s="4">
        <f t="shared" si="0"/>
        <v>1.9E-3</v>
      </c>
      <c r="M7" s="4">
        <f t="shared" si="1"/>
        <v>2.1124999999999998E-3</v>
      </c>
      <c r="N7" s="4">
        <f t="shared" si="2"/>
        <v>2.8E-3</v>
      </c>
    </row>
    <row r="8" spans="1:14" x14ac:dyDescent="0.2">
      <c r="A8" t="s">
        <v>53</v>
      </c>
      <c r="B8" t="s">
        <v>54</v>
      </c>
      <c r="C8" s="4">
        <v>0.02</v>
      </c>
      <c r="D8" s="4">
        <v>0.02</v>
      </c>
      <c r="E8" s="4">
        <v>0.03</v>
      </c>
      <c r="F8" s="4">
        <v>0.02</v>
      </c>
      <c r="G8" s="4">
        <v>0.02</v>
      </c>
      <c r="H8" s="4">
        <v>0.02</v>
      </c>
      <c r="I8" s="4">
        <v>0.02</v>
      </c>
      <c r="J8" s="4">
        <v>0.02</v>
      </c>
      <c r="K8" s="4">
        <v>0.02</v>
      </c>
      <c r="L8" s="4">
        <f t="shared" si="0"/>
        <v>0.02</v>
      </c>
      <c r="M8" s="4">
        <f t="shared" si="1"/>
        <v>2.1249999999999998E-2</v>
      </c>
      <c r="N8" s="4">
        <f t="shared" si="2"/>
        <v>0.03</v>
      </c>
    </row>
    <row r="9" spans="1:14" s="12" customFormat="1" x14ac:dyDescent="0.2">
      <c r="A9" s="12" t="s">
        <v>89</v>
      </c>
      <c r="B9" s="12" t="s">
        <v>52</v>
      </c>
      <c r="C9" s="13">
        <f>0.12*Biogas_Flare!$B$26</f>
        <v>0.14399999999999999</v>
      </c>
      <c r="D9" s="13">
        <f>0.1*Biogas_Flare!$B$26</f>
        <v>0.12</v>
      </c>
      <c r="E9" s="13">
        <f>0.13*Biogas_Flare!$B$26</f>
        <v>0.156</v>
      </c>
      <c r="F9" s="13">
        <f>0.09*Biogas_Flare!$B$26</f>
        <v>0.108</v>
      </c>
      <c r="G9" s="13">
        <f>0.09*Biogas_Flare!$B$26</f>
        <v>0.108</v>
      </c>
      <c r="H9" s="13">
        <f>0.09*Biogas_Flare!$B$26</f>
        <v>0.108</v>
      </c>
      <c r="I9" s="13">
        <f>0.09*Biogas_Flare!$B$26</f>
        <v>0.108</v>
      </c>
      <c r="J9" s="13">
        <f>0.09*Biogas_Flare!$B$26</f>
        <v>0.108</v>
      </c>
      <c r="K9" s="13">
        <f>0.09*Biogas_Flare!$B$26</f>
        <v>0.108</v>
      </c>
      <c r="L9" s="13">
        <f t="shared" si="0"/>
        <v>0.108</v>
      </c>
      <c r="M9" s="13">
        <f t="shared" si="1"/>
        <v>0.11549999999999999</v>
      </c>
      <c r="N9" s="13">
        <f t="shared" si="2"/>
        <v>0.156</v>
      </c>
    </row>
    <row r="10" spans="1:14" s="12" customFormat="1" x14ac:dyDescent="0.2">
      <c r="A10" s="12" t="s">
        <v>87</v>
      </c>
      <c r="B10" s="12" t="s">
        <v>52</v>
      </c>
      <c r="C10" s="13">
        <f>C9*Biogas_Flare!$D$15*0.001</f>
        <v>1.4194507391999999E-4</v>
      </c>
      <c r="D10" s="13">
        <f>D9*Biogas_Flare!$D$15*0.001</f>
        <v>1.1828756160000001E-4</v>
      </c>
      <c r="E10" s="13">
        <f>E9*Biogas_Flare!$D$15*0.001</f>
        <v>1.5377383008000002E-4</v>
      </c>
      <c r="F10" s="13">
        <f>F9*Biogas_Flare!$D$15*0.001</f>
        <v>1.0645880544E-4</v>
      </c>
      <c r="G10" s="13">
        <f>G9*Biogas_Flare!$D$15*0.001</f>
        <v>1.0645880544E-4</v>
      </c>
      <c r="H10" s="13">
        <f>H9*Biogas_Flare!$D$15*0.001</f>
        <v>1.0645880544E-4</v>
      </c>
      <c r="I10" s="13">
        <f>I9*Biogas_Flare!$D$15*0.001</f>
        <v>1.0645880544E-4</v>
      </c>
      <c r="J10" s="13">
        <f>J9*Biogas_Flare!$D$15*0.001</f>
        <v>1.0645880544E-4</v>
      </c>
      <c r="K10" s="13">
        <f>K9*Biogas_Flare!$D$15*0.001</f>
        <v>1.0645880544E-4</v>
      </c>
      <c r="L10" s="13">
        <f t="shared" ref="L10" si="3">MIN(D10:K10)</f>
        <v>1.0645880544E-4</v>
      </c>
      <c r="M10" s="13">
        <f t="shared" ref="M10" si="4">AVERAGE(D10:K10)</f>
        <v>1.1385177804E-4</v>
      </c>
      <c r="N10" s="13">
        <f t="shared" ref="N10" si="5">MAX(D10:K10)</f>
        <v>1.5377383008000002E-4</v>
      </c>
    </row>
    <row r="11" spans="1:14" s="12" customFormat="1" x14ac:dyDescent="0.2">
      <c r="A11" s="12" t="s">
        <v>88</v>
      </c>
      <c r="B11" s="12" t="s">
        <v>68</v>
      </c>
      <c r="C11" s="13">
        <f>C9*Biogas_Flare!$D$17*0.001</f>
        <v>0.23376579361199998</v>
      </c>
      <c r="D11" s="13">
        <f>D9*Biogas_Flare!$D$17*0.001</f>
        <v>0.19480482800999999</v>
      </c>
      <c r="E11" s="13">
        <f>E9*Biogas_Flare!$D$17*0.001</f>
        <v>0.25324627641300002</v>
      </c>
      <c r="F11" s="13">
        <f>F9*Biogas_Flare!$D$17*0.001</f>
        <v>0.175324345209</v>
      </c>
      <c r="G11" s="13">
        <f>G9*Biogas_Flare!$D$17*0.001</f>
        <v>0.175324345209</v>
      </c>
      <c r="H11" s="13">
        <f>H9*Biogas_Flare!$D$17*0.001</f>
        <v>0.175324345209</v>
      </c>
      <c r="I11" s="13">
        <f>I9*Biogas_Flare!$D$17*0.001</f>
        <v>0.175324345209</v>
      </c>
      <c r="J11" s="13">
        <f>J9*Biogas_Flare!$D$17*0.001</f>
        <v>0.175324345209</v>
      </c>
      <c r="K11" s="13">
        <f>K9*Biogas_Flare!$D$17*0.001</f>
        <v>0.175324345209</v>
      </c>
      <c r="L11" s="13">
        <f t="shared" ref="L11" si="6">MIN(D11:K11)</f>
        <v>0.175324345209</v>
      </c>
      <c r="M11" s="13">
        <f t="shared" ref="M11" si="7">AVERAGE(D11:K11)</f>
        <v>0.18749964695962501</v>
      </c>
      <c r="N11" s="13">
        <f t="shared" ref="N11" si="8">MAX(D11:K11)</f>
        <v>0.25324627641300002</v>
      </c>
    </row>
    <row r="12" spans="1:14" s="12" customFormat="1" x14ac:dyDescent="0.2">
      <c r="A12" s="2" t="s">
        <v>91</v>
      </c>
      <c r="B12" t="s">
        <v>52</v>
      </c>
      <c r="C12" s="13">
        <f>C9*Biogas_Flare!$B$1*(100%-Biogas_Flare!$B$24)*(12/16)*(44/12)</f>
        <v>0</v>
      </c>
      <c r="D12" s="13">
        <f>D9*Biogas_Flare!$B$1*(100%-Biogas_Flare!$B$24)*(12/16)*(44/12)</f>
        <v>0</v>
      </c>
      <c r="E12" s="13">
        <f>E9*Biogas_Flare!$B$1*(100%-Biogas_Flare!$B$24)*(12/16)*(44/12)</f>
        <v>0</v>
      </c>
      <c r="F12" s="13">
        <f>F9*Biogas_Flare!$B$1*(100%-Biogas_Flare!$B$24)*(12/16)*(44/12)</f>
        <v>0</v>
      </c>
      <c r="G12" s="13">
        <f>G9*Biogas_Flare!$B$1*(100%-Biogas_Flare!$B$24)*(12/16)*(44/12)</f>
        <v>0</v>
      </c>
      <c r="H12" s="13">
        <f>H9*Biogas_Flare!$B$1*(100%-Biogas_Flare!$B$24)*(12/16)*(44/12)</f>
        <v>0</v>
      </c>
      <c r="I12" s="13">
        <f>I9*Biogas_Flare!$B$1*(100%-Biogas_Flare!$B$24)*(12/16)*(44/12)</f>
        <v>0</v>
      </c>
      <c r="J12" s="13">
        <f>J9*Biogas_Flare!$B$1*(100%-Biogas_Flare!$B$24)*(12/16)*(44/12)</f>
        <v>0</v>
      </c>
      <c r="K12" s="13">
        <f>K9*Biogas_Flare!$B$1*(100%-Biogas_Flare!$B$24)*(12/16)*(44/12)</f>
        <v>0</v>
      </c>
      <c r="L12" s="13">
        <f t="shared" ref="L12" si="9">MIN(D12:K12)</f>
        <v>0</v>
      </c>
      <c r="M12" s="13">
        <f t="shared" ref="M12" si="10">AVERAGE(D12:K12)</f>
        <v>0</v>
      </c>
      <c r="N12" s="13">
        <f t="shared" ref="N12" si="11">MAX(D12:K12)</f>
        <v>0</v>
      </c>
    </row>
    <row r="13" spans="1:14" x14ac:dyDescent="0.2">
      <c r="A13" s="2" t="s">
        <v>90</v>
      </c>
      <c r="B13" t="s">
        <v>52</v>
      </c>
      <c r="C13" s="4">
        <f>C9*Biogas_Flare!$B$1*Biogas_Flare!$B$24*(12/16)*(44/12)</f>
        <v>0.25739999999999996</v>
      </c>
      <c r="D13" s="4">
        <f>D9*Biogas_Flare!$B$1*Biogas_Flare!$B$24*(12/16)*(44/12)</f>
        <v>0.21449999999999997</v>
      </c>
      <c r="E13" s="4">
        <f>E9*Biogas_Flare!$B$1*Biogas_Flare!$B$24*(12/16)*(44/12)</f>
        <v>0.27884999999999999</v>
      </c>
      <c r="F13" s="4">
        <f>F9*Biogas_Flare!$B$1*Biogas_Flare!$B$24*(12/16)*(44/12)</f>
        <v>0.19305</v>
      </c>
      <c r="G13" s="4">
        <f>G9*Biogas_Flare!$B$1*Biogas_Flare!$B$24*(12/16)*(44/12)</f>
        <v>0.19305</v>
      </c>
      <c r="H13" s="4">
        <f>H9*Biogas_Flare!$B$1*Biogas_Flare!$B$24*(12/16)*(44/12)</f>
        <v>0.19305</v>
      </c>
      <c r="I13" s="4">
        <f>I9*Biogas_Flare!$B$1*Biogas_Flare!$B$24*(12/16)*(44/12)</f>
        <v>0.19305</v>
      </c>
      <c r="J13" s="4">
        <f>J9*Biogas_Flare!$B$1*Biogas_Flare!$B$24*(12/16)*(44/12)</f>
        <v>0.19305</v>
      </c>
      <c r="K13" s="4">
        <f>K9*Biogas_Flare!$B$1*Biogas_Flare!$B$24*(12/16)*(44/12)</f>
        <v>0.19305</v>
      </c>
      <c r="L13" s="13">
        <f t="shared" ref="L13" si="12">MIN(D13:K13)</f>
        <v>0.19305</v>
      </c>
      <c r="M13" s="13">
        <f t="shared" ref="M13" si="13">AVERAGE(D13:K13)</f>
        <v>0.20645624999999995</v>
      </c>
      <c r="N13" s="13">
        <f t="shared" ref="N13" si="14">MAX(D13:K13)</f>
        <v>0.27884999999999999</v>
      </c>
    </row>
    <row r="14" spans="1:14" x14ac:dyDescent="0.2">
      <c r="A14" s="2" t="s">
        <v>39</v>
      </c>
      <c r="B14" t="s">
        <v>54</v>
      </c>
    </row>
    <row r="18" spans="5:7" x14ac:dyDescent="0.2">
      <c r="E18" s="38"/>
    </row>
    <row r="20" spans="5:7" x14ac:dyDescent="0.2">
      <c r="G20" s="37"/>
    </row>
    <row r="24" spans="5:7" x14ac:dyDescent="0.2">
      <c r="G24" s="38"/>
    </row>
  </sheetData>
  <mergeCells count="1">
    <mergeCell ref="D1:N1"/>
  </mergeCells>
  <phoneticPr fontId="5" type="noConversion"/>
  <pageMargins left="0.7" right="0.7" top="0.75" bottom="0.75" header="0.3" footer="0.3"/>
  <pageSetup orientation="portrait" r:id="rId1"/>
  <ignoredErrors>
    <ignoredError sqref="D9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BCCA-5AFE-5B45-97E7-C64A922FC056}">
  <dimension ref="A1:N12"/>
  <sheetViews>
    <sheetView workbookViewId="0">
      <selection activeCell="I17" sqref="I17"/>
    </sheetView>
  </sheetViews>
  <sheetFormatPr baseColWidth="10" defaultColWidth="10.6640625" defaultRowHeight="16" x14ac:dyDescent="0.2"/>
  <cols>
    <col min="1" max="1" width="40.33203125" bestFit="1" customWidth="1"/>
    <col min="2" max="2" width="8.33203125" bestFit="1" customWidth="1"/>
    <col min="3" max="3" width="23.1640625" bestFit="1" customWidth="1"/>
  </cols>
  <sheetData>
    <row r="1" spans="1:14" x14ac:dyDescent="0.2">
      <c r="A1" t="s">
        <v>51</v>
      </c>
      <c r="B1" t="s">
        <v>50</v>
      </c>
      <c r="C1" t="s">
        <v>41</v>
      </c>
      <c r="D1" s="95" t="s">
        <v>40</v>
      </c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x14ac:dyDescent="0.2">
      <c r="A2" t="s">
        <v>30</v>
      </c>
      <c r="C2">
        <v>1</v>
      </c>
      <c r="D2" s="8" t="s">
        <v>42</v>
      </c>
      <c r="E2" s="8" t="s">
        <v>43</v>
      </c>
      <c r="F2" s="8" t="s">
        <v>44</v>
      </c>
      <c r="G2" s="8" t="s">
        <v>45</v>
      </c>
      <c r="H2" s="8" t="s">
        <v>46</v>
      </c>
      <c r="I2" s="8" t="s">
        <v>47</v>
      </c>
      <c r="J2" s="8" t="s">
        <v>48</v>
      </c>
      <c r="K2" s="8" t="s">
        <v>49</v>
      </c>
      <c r="L2" s="8" t="s">
        <v>56</v>
      </c>
      <c r="M2" s="8" t="s">
        <v>57</v>
      </c>
      <c r="N2" s="8" t="s">
        <v>58</v>
      </c>
    </row>
    <row r="3" spans="1:14" x14ac:dyDescent="0.2">
      <c r="D3" s="8"/>
      <c r="E3" s="8"/>
      <c r="F3" s="8"/>
      <c r="G3" s="8"/>
      <c r="H3" s="8"/>
      <c r="I3" s="8"/>
      <c r="J3" s="8"/>
      <c r="K3" s="8"/>
    </row>
    <row r="4" spans="1:14" x14ac:dyDescent="0.2">
      <c r="A4" t="s">
        <v>34</v>
      </c>
      <c r="B4" t="s">
        <v>52</v>
      </c>
      <c r="C4" s="4">
        <f>0.000048/2</f>
        <v>2.4000000000000001E-5</v>
      </c>
      <c r="D4" s="4">
        <f>0.00021/2</f>
        <v>1.05E-4</v>
      </c>
      <c r="E4" s="4">
        <f>0.000028/2</f>
        <v>1.4E-5</v>
      </c>
      <c r="F4" s="4">
        <f>0.00057/2</f>
        <v>2.8499999999999999E-4</v>
      </c>
      <c r="G4" s="4">
        <f>0.00022/2</f>
        <v>1.1E-4</v>
      </c>
      <c r="H4" s="4">
        <f>0.00057/2</f>
        <v>2.8499999999999999E-4</v>
      </c>
      <c r="I4" s="4">
        <f>0.00056/2</f>
        <v>2.7999999999999998E-4</v>
      </c>
      <c r="J4" s="4">
        <f>0.00057/2</f>
        <v>2.8499999999999999E-4</v>
      </c>
      <c r="K4" s="4">
        <f>0.00057/2</f>
        <v>2.8499999999999999E-4</v>
      </c>
      <c r="L4" s="4">
        <f>MIN(D4:K4)</f>
        <v>1.4E-5</v>
      </c>
      <c r="M4" s="4">
        <f>AVERAGE(D4:K4)</f>
        <v>2.0612500000000004E-4</v>
      </c>
      <c r="N4" s="4">
        <f>MAX(D4:K4)</f>
        <v>2.8499999999999999E-4</v>
      </c>
    </row>
    <row r="5" spans="1:14" x14ac:dyDescent="0.2">
      <c r="A5" t="s">
        <v>0</v>
      </c>
      <c r="B5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4">
        <f t="shared" ref="L5:L9" si="0">MIN(D5:K5)</f>
        <v>0</v>
      </c>
      <c r="M5" s="4">
        <f t="shared" ref="M5:M9" si="1">AVERAGE(D5:K5)</f>
        <v>0</v>
      </c>
      <c r="N5" s="4">
        <f t="shared" ref="N5:N9" si="2">MAX(D5:K5)</f>
        <v>0</v>
      </c>
    </row>
    <row r="6" spans="1:14" x14ac:dyDescent="0.2">
      <c r="A6" t="s">
        <v>33</v>
      </c>
      <c r="B6" t="s">
        <v>52</v>
      </c>
      <c r="C6" s="4">
        <v>2.4000000000000001E-4</v>
      </c>
      <c r="D6" s="4">
        <v>6.3E-5</v>
      </c>
      <c r="E6" s="4">
        <v>6.0999999999999999E-5</v>
      </c>
      <c r="F6" s="4">
        <v>4.6999999999999997E-5</v>
      </c>
      <c r="G6" s="4">
        <v>4.6999999999999997E-5</v>
      </c>
      <c r="H6" s="4">
        <v>2.3E-5</v>
      </c>
      <c r="I6" s="4">
        <v>2.4000000000000001E-5</v>
      </c>
      <c r="J6" s="4">
        <v>5.0000000000000004E-6</v>
      </c>
      <c r="K6" s="4">
        <v>1.2999999999999999E-5</v>
      </c>
      <c r="L6" s="4">
        <f t="shared" si="0"/>
        <v>5.0000000000000004E-6</v>
      </c>
      <c r="M6" s="4">
        <f t="shared" si="1"/>
        <v>3.5374999999999999E-5</v>
      </c>
      <c r="N6" s="4">
        <f t="shared" si="2"/>
        <v>6.3E-5</v>
      </c>
    </row>
    <row r="7" spans="1:14" x14ac:dyDescent="0.2">
      <c r="A7" t="s">
        <v>55</v>
      </c>
      <c r="B7" t="s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4">
        <f t="shared" si="0"/>
        <v>0</v>
      </c>
      <c r="M7" s="4">
        <f t="shared" si="1"/>
        <v>0</v>
      </c>
      <c r="N7" s="4">
        <f t="shared" si="2"/>
        <v>0</v>
      </c>
    </row>
    <row r="8" spans="1:14" x14ac:dyDescent="0.2">
      <c r="A8" t="s">
        <v>53</v>
      </c>
      <c r="B8" t="s">
        <v>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4">
        <f t="shared" si="0"/>
        <v>0</v>
      </c>
      <c r="M8" s="4">
        <f t="shared" si="1"/>
        <v>0</v>
      </c>
      <c r="N8" s="4">
        <f t="shared" si="2"/>
        <v>0</v>
      </c>
    </row>
    <row r="9" spans="1:14" x14ac:dyDescent="0.2">
      <c r="A9" t="s">
        <v>93</v>
      </c>
      <c r="B9" t="s">
        <v>52</v>
      </c>
      <c r="C9" s="13">
        <f>0.12*Biogas_Flare!$B$26</f>
        <v>0.14399999999999999</v>
      </c>
      <c r="D9" s="13">
        <f>0.1*Biogas_Flare!$B$26</f>
        <v>0.12</v>
      </c>
      <c r="E9" s="13">
        <f>0.13*Biogas_Flare!$B$26</f>
        <v>0.156</v>
      </c>
      <c r="F9" s="13">
        <f>0.09*Biogas_Flare!$B$26</f>
        <v>0.108</v>
      </c>
      <c r="G9" s="13">
        <f>0.09*Biogas_Flare!$B$26</f>
        <v>0.108</v>
      </c>
      <c r="H9" s="13">
        <f>0.09*Biogas_Flare!$B$26</f>
        <v>0.108</v>
      </c>
      <c r="I9" s="13">
        <f>0.09*Biogas_Flare!$B$26</f>
        <v>0.108</v>
      </c>
      <c r="J9" s="13">
        <f>0.09*Biogas_Flare!$B$26</f>
        <v>0.108</v>
      </c>
      <c r="K9" s="13">
        <f>0.09*Biogas_Flare!$B$26</f>
        <v>0.108</v>
      </c>
      <c r="L9" s="4">
        <f t="shared" si="0"/>
        <v>0.108</v>
      </c>
      <c r="M9" s="4">
        <f t="shared" si="1"/>
        <v>0.11549999999999999</v>
      </c>
      <c r="N9" s="4">
        <f t="shared" si="2"/>
        <v>0.156</v>
      </c>
    </row>
    <row r="10" spans="1:14" x14ac:dyDescent="0.2">
      <c r="A10" t="s">
        <v>59</v>
      </c>
      <c r="B10" t="s">
        <v>52</v>
      </c>
      <c r="C10" s="4">
        <f>C9*Biogas_Flare!$B$2</f>
        <v>0</v>
      </c>
      <c r="D10" s="4">
        <f>D9*Biogas_Flare!$B$2</f>
        <v>0</v>
      </c>
      <c r="E10" s="4">
        <f>E9*Biogas_Flare!$B$2</f>
        <v>0</v>
      </c>
      <c r="F10" s="4">
        <f>F9*Biogas_Flare!$B$2</f>
        <v>0</v>
      </c>
      <c r="G10" s="4">
        <f>G9*Biogas_Flare!$B$2</f>
        <v>0</v>
      </c>
      <c r="H10" s="4">
        <f>H9*Biogas_Flare!$B$2</f>
        <v>0</v>
      </c>
      <c r="I10" s="4">
        <f>I9*Biogas_Flare!$B$2</f>
        <v>0</v>
      </c>
      <c r="J10" s="4">
        <f>J9*Biogas_Flare!$B$2</f>
        <v>0</v>
      </c>
      <c r="K10" s="4">
        <f>K9*Biogas_Flare!$B$2</f>
        <v>0</v>
      </c>
      <c r="L10" s="4">
        <f t="shared" ref="L10" si="3">MIN(D10:K10)</f>
        <v>0</v>
      </c>
      <c r="M10" s="4">
        <f t="shared" ref="M10" si="4">AVERAGE(D10:K10)</f>
        <v>0</v>
      </c>
      <c r="N10" s="4">
        <f t="shared" ref="N10" si="5">MAX(D10:K10)</f>
        <v>0</v>
      </c>
    </row>
    <row r="11" spans="1:14" x14ac:dyDescent="0.2">
      <c r="A11" s="2" t="s">
        <v>37</v>
      </c>
      <c r="B11" t="s">
        <v>52</v>
      </c>
      <c r="C11">
        <f>0</f>
        <v>0</v>
      </c>
      <c r="D11">
        <f>0</f>
        <v>0</v>
      </c>
      <c r="E11">
        <f>0</f>
        <v>0</v>
      </c>
      <c r="F11">
        <f>0</f>
        <v>0</v>
      </c>
      <c r="G11">
        <f>0</f>
        <v>0</v>
      </c>
      <c r="H11">
        <f>0</f>
        <v>0</v>
      </c>
      <c r="I11">
        <f>0</f>
        <v>0</v>
      </c>
      <c r="J11">
        <f>0</f>
        <v>0</v>
      </c>
      <c r="K11">
        <f>0</f>
        <v>0</v>
      </c>
      <c r="L11" s="4">
        <f t="shared" ref="L11" si="6">MIN(D11:K11)</f>
        <v>0</v>
      </c>
      <c r="M11" s="4">
        <f t="shared" ref="M11" si="7">AVERAGE(D11:K11)</f>
        <v>0</v>
      </c>
      <c r="N11" s="4">
        <f t="shared" ref="N11" si="8">MAX(D11:K11)</f>
        <v>0</v>
      </c>
    </row>
    <row r="12" spans="1:14" x14ac:dyDescent="0.2">
      <c r="A12" s="2" t="s">
        <v>39</v>
      </c>
      <c r="B12" t="s">
        <v>54</v>
      </c>
    </row>
  </sheetData>
  <mergeCells count="1">
    <mergeCell ref="D1:N1"/>
  </mergeCells>
  <phoneticPr fontId="5" type="noConversion"/>
  <pageMargins left="0.7" right="0.7" top="0.75" bottom="0.75" header="0.3" footer="0.3"/>
  <ignoredErrors>
    <ignoredError sqref="L4:N8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76B7-4CAE-AE44-9072-B3225DC4ED66}">
  <dimension ref="A1:L30"/>
  <sheetViews>
    <sheetView workbookViewId="0">
      <selection activeCell="H23" sqref="H23"/>
    </sheetView>
  </sheetViews>
  <sheetFormatPr baseColWidth="10" defaultColWidth="10.6640625" defaultRowHeight="16" x14ac:dyDescent="0.2"/>
  <cols>
    <col min="1" max="1" width="27.6640625" bestFit="1" customWidth="1"/>
    <col min="10" max="10" width="11.6640625" bestFit="1" customWidth="1"/>
    <col min="11" max="11" width="15.6640625" bestFit="1" customWidth="1"/>
    <col min="12" max="12" width="12.33203125" customWidth="1"/>
  </cols>
  <sheetData>
    <row r="1" spans="1:12" x14ac:dyDescent="0.2">
      <c r="A1" t="s">
        <v>2</v>
      </c>
      <c r="B1" t="s">
        <v>3</v>
      </c>
      <c r="C1" t="s">
        <v>4</v>
      </c>
    </row>
    <row r="2" spans="1:12" x14ac:dyDescent="0.2">
      <c r="A2" t="s">
        <v>5</v>
      </c>
      <c r="B2" s="5">
        <v>220</v>
      </c>
      <c r="C2" s="5">
        <v>210</v>
      </c>
      <c r="D2" t="s">
        <v>6</v>
      </c>
      <c r="J2" t="s">
        <v>95</v>
      </c>
      <c r="K2" t="s">
        <v>1</v>
      </c>
      <c r="L2" t="s">
        <v>99</v>
      </c>
    </row>
    <row r="3" spans="1:12" x14ac:dyDescent="0.2">
      <c r="A3" t="s">
        <v>7</v>
      </c>
      <c r="B3" s="5">
        <v>75</v>
      </c>
      <c r="C3" s="5">
        <v>160</v>
      </c>
      <c r="D3" t="s">
        <v>8</v>
      </c>
      <c r="J3">
        <v>1</v>
      </c>
      <c r="K3">
        <v>4546090</v>
      </c>
      <c r="L3">
        <v>4546.09</v>
      </c>
    </row>
    <row r="4" spans="1:12" x14ac:dyDescent="0.2">
      <c r="A4" t="s">
        <v>9</v>
      </c>
      <c r="B4" s="5">
        <v>220</v>
      </c>
      <c r="C4" s="5">
        <v>190</v>
      </c>
      <c r="D4" t="s">
        <v>6</v>
      </c>
    </row>
    <row r="5" spans="1:12" x14ac:dyDescent="0.2">
      <c r="A5" t="s">
        <v>10</v>
      </c>
      <c r="B5">
        <v>80</v>
      </c>
      <c r="D5" t="s">
        <v>6</v>
      </c>
    </row>
    <row r="6" spans="1:12" x14ac:dyDescent="0.2">
      <c r="A6" t="s">
        <v>11</v>
      </c>
      <c r="B6" s="5">
        <v>500</v>
      </c>
      <c r="C6" s="5">
        <v>358</v>
      </c>
      <c r="D6" t="s">
        <v>6</v>
      </c>
    </row>
    <row r="7" spans="1:12" x14ac:dyDescent="0.2">
      <c r="A7" t="s">
        <v>12</v>
      </c>
      <c r="B7">
        <v>300</v>
      </c>
      <c r="D7" t="s">
        <v>6</v>
      </c>
      <c r="J7" t="s">
        <v>101</v>
      </c>
      <c r="K7" t="s">
        <v>102</v>
      </c>
      <c r="L7" t="s">
        <v>103</v>
      </c>
    </row>
    <row r="8" spans="1:12" x14ac:dyDescent="0.2">
      <c r="A8" t="s">
        <v>13</v>
      </c>
      <c r="B8">
        <v>40</v>
      </c>
      <c r="D8" t="s">
        <v>14</v>
      </c>
      <c r="J8">
        <v>1</v>
      </c>
      <c r="K8">
        <f>J8*1000000*B9/(0.001*1000000)</f>
        <v>40000</v>
      </c>
      <c r="L8">
        <f>K8/1000000</f>
        <v>0.04</v>
      </c>
    </row>
    <row r="9" spans="1:12" x14ac:dyDescent="0.2">
      <c r="A9" t="s">
        <v>15</v>
      </c>
      <c r="B9" s="5">
        <v>40</v>
      </c>
      <c r="C9" s="5">
        <v>40</v>
      </c>
      <c r="D9" t="s">
        <v>14</v>
      </c>
    </row>
    <row r="10" spans="1:12" x14ac:dyDescent="0.2">
      <c r="A10" t="s">
        <v>16</v>
      </c>
      <c r="B10">
        <v>25</v>
      </c>
      <c r="D10" t="s">
        <v>14</v>
      </c>
    </row>
    <row r="11" spans="1:12" x14ac:dyDescent="0.2">
      <c r="A11" t="s">
        <v>17</v>
      </c>
      <c r="B11" s="5">
        <v>22</v>
      </c>
      <c r="C11" s="5">
        <v>25</v>
      </c>
      <c r="D11" t="s">
        <v>14</v>
      </c>
    </row>
    <row r="12" spans="1:12" x14ac:dyDescent="0.2">
      <c r="A12" t="s">
        <v>18</v>
      </c>
      <c r="B12">
        <v>0</v>
      </c>
      <c r="D12" t="s">
        <v>14</v>
      </c>
    </row>
    <row r="13" spans="1:12" x14ac:dyDescent="0.2">
      <c r="A13" t="s">
        <v>19</v>
      </c>
      <c r="B13">
        <v>0</v>
      </c>
      <c r="D13" t="s">
        <v>14</v>
      </c>
    </row>
    <row r="14" spans="1:12" x14ac:dyDescent="0.2">
      <c r="A14" t="s">
        <v>20</v>
      </c>
      <c r="B14" s="5">
        <v>5</v>
      </c>
      <c r="C14" s="5">
        <v>7</v>
      </c>
      <c r="D14" t="s">
        <v>21</v>
      </c>
    </row>
    <row r="15" spans="1:12" x14ac:dyDescent="0.2">
      <c r="A15" t="s">
        <v>22</v>
      </c>
      <c r="B15">
        <v>160</v>
      </c>
      <c r="D15" t="s">
        <v>6</v>
      </c>
    </row>
    <row r="16" spans="1:12" x14ac:dyDescent="0.2">
      <c r="A16" t="s">
        <v>23</v>
      </c>
      <c r="B16">
        <v>160</v>
      </c>
      <c r="D16" t="s">
        <v>6</v>
      </c>
    </row>
    <row r="17" spans="1:4" x14ac:dyDescent="0.2">
      <c r="A17" t="s">
        <v>24</v>
      </c>
      <c r="B17">
        <v>10</v>
      </c>
      <c r="D17" t="s">
        <v>6</v>
      </c>
    </row>
    <row r="18" spans="1:4" x14ac:dyDescent="0.2">
      <c r="A18" t="s">
        <v>25</v>
      </c>
      <c r="B18">
        <v>100</v>
      </c>
      <c r="D18" t="s">
        <v>6</v>
      </c>
    </row>
    <row r="19" spans="1:4" x14ac:dyDescent="0.2">
      <c r="A19" t="s">
        <v>26</v>
      </c>
      <c r="B19">
        <v>40</v>
      </c>
      <c r="D19" t="s">
        <v>8</v>
      </c>
    </row>
    <row r="20" spans="1:4" x14ac:dyDescent="0.2">
      <c r="A20" t="s">
        <v>27</v>
      </c>
      <c r="C20">
        <v>5</v>
      </c>
      <c r="D20" t="s">
        <v>6</v>
      </c>
    </row>
    <row r="21" spans="1:4" x14ac:dyDescent="0.2">
      <c r="A21" t="s">
        <v>28</v>
      </c>
      <c r="B21">
        <v>10</v>
      </c>
      <c r="C21">
        <v>10</v>
      </c>
      <c r="D21" t="s">
        <v>29</v>
      </c>
    </row>
    <row r="22" spans="1:4" x14ac:dyDescent="0.2">
      <c r="B22">
        <f>B21*$K$3</f>
        <v>45460900</v>
      </c>
      <c r="C22">
        <f>C21*$K$3</f>
        <v>45460900</v>
      </c>
      <c r="D22" t="s">
        <v>96</v>
      </c>
    </row>
    <row r="24" spans="1:4" x14ac:dyDescent="0.2">
      <c r="A24" t="s">
        <v>94</v>
      </c>
      <c r="B24">
        <f>B9*0.000001*B22</f>
        <v>1818.4359999999999</v>
      </c>
      <c r="C24">
        <f>C9*0.000001*C22</f>
        <v>1818.4359999999999</v>
      </c>
      <c r="D24" t="s">
        <v>97</v>
      </c>
    </row>
    <row r="26" spans="1:4" x14ac:dyDescent="0.2">
      <c r="A26" t="s">
        <v>98</v>
      </c>
      <c r="B26">
        <f>B24*0.0161</f>
        <v>29.2768196</v>
      </c>
      <c r="C26">
        <f>C24*0.0161</f>
        <v>29.2768196</v>
      </c>
      <c r="D26" t="s">
        <v>104</v>
      </c>
    </row>
    <row r="27" spans="1:4" x14ac:dyDescent="0.2">
      <c r="B27">
        <f>B26/B21</f>
        <v>2.9276819600000001</v>
      </c>
      <c r="C27">
        <f>C26/C21</f>
        <v>2.9276819600000001</v>
      </c>
      <c r="D27" t="s">
        <v>105</v>
      </c>
    </row>
    <row r="28" spans="1:4" x14ac:dyDescent="0.2">
      <c r="B28">
        <f>B27/$L$3</f>
        <v>6.4400000000000004E-4</v>
      </c>
      <c r="C28">
        <f>C27/$L$3</f>
        <v>6.4400000000000004E-4</v>
      </c>
      <c r="D28" t="s">
        <v>106</v>
      </c>
    </row>
    <row r="29" spans="1:4" x14ac:dyDescent="0.2">
      <c r="B29">
        <f>B28*44/28</f>
        <v>1.0120000000000001E-3</v>
      </c>
      <c r="C29">
        <f>C28*44/28</f>
        <v>1.0120000000000001E-3</v>
      </c>
      <c r="D29" t="s">
        <v>100</v>
      </c>
    </row>
    <row r="30" spans="1:4" x14ac:dyDescent="0.2">
      <c r="B30">
        <f>B29*1000</f>
        <v>1.012</v>
      </c>
      <c r="C30">
        <f>C29*1000</f>
        <v>1.012</v>
      </c>
      <c r="D30" t="s">
        <v>107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Final</vt:lpstr>
      <vt:lpstr>Convert</vt:lpstr>
      <vt:lpstr>Balance_Area</vt:lpstr>
      <vt:lpstr>N_C_CO2</vt:lpstr>
      <vt:lpstr>Biosolids</vt:lpstr>
      <vt:lpstr>Biosolid</vt:lpstr>
      <vt:lpstr>TT_Energy</vt:lpstr>
      <vt:lpstr>TT_Note</vt:lpstr>
      <vt:lpstr>TT_Emissions</vt:lpstr>
      <vt:lpstr>Biogas_Flare</vt:lpstr>
      <vt:lpstr>Methane</vt:lpstr>
      <vt:lpstr>N2O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Busse</dc:creator>
  <cp:lastModifiedBy>Feng, Jianan</cp:lastModifiedBy>
  <dcterms:created xsi:type="dcterms:W3CDTF">2022-01-24T16:10:33Z</dcterms:created>
  <dcterms:modified xsi:type="dcterms:W3CDTF">2024-04-13T12:28:45Z</dcterms:modified>
</cp:coreProperties>
</file>