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scendanalytics.sharepoint.com/sites/ResourceValuation/Shared Documents/General/Client Cases/QCells/ERCOT_Bolt_Cunningham_3.2/06_03_2022/"/>
    </mc:Choice>
  </mc:AlternateContent>
  <xr:revisionPtr revIDLastSave="0" documentId="13_ncr:1_{B6266F69-A787-4902-8DF4-E8805376A584}" xr6:coauthVersionLast="47" xr6:coauthVersionMax="47" xr10:uidLastSave="{00000000-0000-0000-0000-000000000000}"/>
  <bookViews>
    <workbookView xWindow="8880" yWindow="3090" windowWidth="16020" windowHeight="9585" xr2:uid="{00000000-000D-0000-FFFF-FFFF00000000}"/>
  </bookViews>
  <sheets>
    <sheet name="Summary" sheetId="1" r:id="rId1"/>
    <sheet name="Assumptions &amp; Inputs" sheetId="2" r:id="rId2"/>
    <sheet name="Scarcity" sheetId="3" r:id="rId3"/>
    <sheet name="Ardesia_Base_1HR" sheetId="4" r:id="rId4"/>
    <sheet name="Ardesia_High_1HR" sheetId="5" r:id="rId5"/>
    <sheet name="Ardesia_Base_2HR" sheetId="9" r:id="rId6"/>
    <sheet name="Ardesia_High_2HR" sheetId="8" r:id="rId7"/>
    <sheet name="Ardesia_Base_2HR_Spin" sheetId="6" r:id="rId8"/>
    <sheet name="Ardesia_Base_2HR_Reg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18" i="9" l="1"/>
  <c r="Z19" i="9" s="1"/>
  <c r="Z20" i="9" s="1"/>
  <c r="Y18" i="9"/>
  <c r="Y19" i="9" s="1"/>
  <c r="Y20" i="9" s="1"/>
  <c r="X18" i="9"/>
  <c r="X19" i="9" s="1"/>
  <c r="X20" i="9" s="1"/>
  <c r="W18" i="9"/>
  <c r="W19" i="9" s="1"/>
  <c r="W20" i="9" s="1"/>
  <c r="V18" i="9"/>
  <c r="V19" i="9" s="1"/>
  <c r="V20" i="9" s="1"/>
  <c r="U18" i="9"/>
  <c r="U19" i="9" s="1"/>
  <c r="U20" i="9" s="1"/>
  <c r="T18" i="9"/>
  <c r="T19" i="9" s="1"/>
  <c r="T20" i="9" s="1"/>
  <c r="S18" i="9"/>
  <c r="S19" i="9" s="1"/>
  <c r="S20" i="9" s="1"/>
  <c r="R18" i="9"/>
  <c r="R19" i="9" s="1"/>
  <c r="R20" i="9" s="1"/>
  <c r="Q18" i="9"/>
  <c r="Q19" i="9" s="1"/>
  <c r="Q20" i="9" s="1"/>
  <c r="P18" i="9"/>
  <c r="P19" i="9" s="1"/>
  <c r="P20" i="9" s="1"/>
  <c r="O18" i="9"/>
  <c r="O19" i="9" s="1"/>
  <c r="O20" i="9" s="1"/>
  <c r="N18" i="9"/>
  <c r="N19" i="9" s="1"/>
  <c r="N20" i="9" s="1"/>
  <c r="M18" i="9"/>
  <c r="M19" i="9" s="1"/>
  <c r="M20" i="9" s="1"/>
  <c r="L18" i="9"/>
  <c r="L19" i="9" s="1"/>
  <c r="L20" i="9" s="1"/>
  <c r="K18" i="9"/>
  <c r="K19" i="9" s="1"/>
  <c r="K20" i="9" s="1"/>
  <c r="J18" i="9"/>
  <c r="J19" i="9" s="1"/>
  <c r="J20" i="9" s="1"/>
  <c r="I18" i="9"/>
  <c r="I19" i="9" s="1"/>
  <c r="I20" i="9" s="1"/>
  <c r="H18" i="9"/>
  <c r="H19" i="9" s="1"/>
  <c r="H20" i="9" s="1"/>
  <c r="G18" i="9"/>
  <c r="G19" i="9" s="1"/>
  <c r="G20" i="9" s="1"/>
  <c r="F18" i="9"/>
  <c r="F19" i="9" s="1"/>
  <c r="F20" i="9" s="1"/>
  <c r="E18" i="9"/>
  <c r="E19" i="9" s="1"/>
  <c r="E20" i="9" s="1"/>
  <c r="D18" i="9"/>
  <c r="D19" i="9" s="1"/>
  <c r="D20" i="9" s="1"/>
  <c r="C18" i="9"/>
  <c r="C19" i="9" s="1"/>
  <c r="C20" i="9" s="1"/>
  <c r="B19" i="9"/>
  <c r="B20" i="9" s="1"/>
  <c r="B18" i="9"/>
  <c r="Z31" i="9"/>
  <c r="Y31" i="9"/>
  <c r="X31" i="9"/>
  <c r="W31" i="9"/>
  <c r="V31" i="9"/>
  <c r="U31" i="9"/>
  <c r="T31" i="9"/>
  <c r="S31" i="9"/>
  <c r="R31" i="9"/>
  <c r="Q31" i="9"/>
  <c r="P31" i="9"/>
  <c r="O31" i="9"/>
  <c r="N31" i="9"/>
  <c r="M31" i="9"/>
  <c r="L31" i="9"/>
  <c r="K31" i="9"/>
  <c r="J31" i="9"/>
  <c r="I31" i="9"/>
  <c r="H31" i="9"/>
  <c r="G31" i="9"/>
  <c r="F31" i="9"/>
  <c r="E31" i="9"/>
  <c r="D31" i="9"/>
  <c r="C31" i="9"/>
  <c r="B31" i="9"/>
  <c r="Z30" i="9"/>
  <c r="Y30" i="9"/>
  <c r="X30" i="9"/>
  <c r="W30" i="9"/>
  <c r="V30" i="9"/>
  <c r="U30" i="9"/>
  <c r="T30" i="9"/>
  <c r="S30" i="9"/>
  <c r="R30" i="9"/>
  <c r="Q30" i="9"/>
  <c r="P30" i="9"/>
  <c r="O30" i="9"/>
  <c r="N30" i="9"/>
  <c r="M30" i="9"/>
  <c r="L30" i="9"/>
  <c r="K30" i="9"/>
  <c r="J30" i="9"/>
  <c r="I30" i="9"/>
  <c r="H30" i="9"/>
  <c r="G30" i="9"/>
  <c r="F30" i="9"/>
  <c r="E30" i="9"/>
  <c r="D30" i="9"/>
  <c r="C30" i="9"/>
  <c r="B30" i="9"/>
  <c r="Z29" i="9"/>
  <c r="Y29" i="9"/>
  <c r="X29" i="9"/>
  <c r="W29" i="9"/>
  <c r="V29" i="9"/>
  <c r="U29" i="9"/>
  <c r="T29" i="9"/>
  <c r="S29" i="9"/>
  <c r="R29" i="9"/>
  <c r="Q29" i="9"/>
  <c r="P29" i="9"/>
  <c r="O29" i="9"/>
  <c r="N29" i="9"/>
  <c r="M29" i="9"/>
  <c r="L29" i="9"/>
  <c r="K29" i="9"/>
  <c r="J29" i="9"/>
  <c r="I29" i="9"/>
  <c r="H29" i="9"/>
  <c r="G29" i="9"/>
  <c r="F29" i="9"/>
  <c r="E29" i="9"/>
  <c r="D29" i="9"/>
  <c r="C29" i="9"/>
  <c r="B29" i="9"/>
  <c r="Z28" i="9"/>
  <c r="Y28" i="9"/>
  <c r="X28" i="9"/>
  <c r="W28" i="9"/>
  <c r="V28" i="9"/>
  <c r="U28" i="9"/>
  <c r="T28" i="9"/>
  <c r="S28" i="9"/>
  <c r="R28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D28" i="9"/>
  <c r="C28" i="9"/>
  <c r="B28" i="9"/>
  <c r="Z27" i="9"/>
  <c r="Y27" i="9"/>
  <c r="X27" i="9"/>
  <c r="W27" i="9"/>
  <c r="V27" i="9"/>
  <c r="U27" i="9"/>
  <c r="T27" i="9"/>
  <c r="S27" i="9"/>
  <c r="R27" i="9"/>
  <c r="Q27" i="9"/>
  <c r="P27" i="9"/>
  <c r="O27" i="9"/>
  <c r="N27" i="9"/>
  <c r="M27" i="9"/>
  <c r="L27" i="9"/>
  <c r="K27" i="9"/>
  <c r="J27" i="9"/>
  <c r="I27" i="9"/>
  <c r="H27" i="9"/>
  <c r="G27" i="9"/>
  <c r="F27" i="9"/>
  <c r="E27" i="9"/>
  <c r="D27" i="9"/>
  <c r="C27" i="9"/>
  <c r="B27" i="9"/>
  <c r="Z26" i="9"/>
  <c r="Y26" i="9"/>
  <c r="X26" i="9"/>
  <c r="W26" i="9"/>
  <c r="V26" i="9"/>
  <c r="U26" i="9"/>
  <c r="T26" i="9"/>
  <c r="S26" i="9"/>
  <c r="R26" i="9"/>
  <c r="Q26" i="9"/>
  <c r="P26" i="9"/>
  <c r="O26" i="9"/>
  <c r="N26" i="9"/>
  <c r="M26" i="9"/>
  <c r="L26" i="9"/>
  <c r="K26" i="9"/>
  <c r="J26" i="9"/>
  <c r="I26" i="9"/>
  <c r="H26" i="9"/>
  <c r="G26" i="9"/>
  <c r="F26" i="9"/>
  <c r="E26" i="9"/>
  <c r="D26" i="9"/>
  <c r="C26" i="9"/>
  <c r="B26" i="9"/>
  <c r="Z25" i="9"/>
  <c r="Y25" i="9"/>
  <c r="X25" i="9"/>
  <c r="W25" i="9"/>
  <c r="V25" i="9"/>
  <c r="U25" i="9"/>
  <c r="T25" i="9"/>
  <c r="S25" i="9"/>
  <c r="R25" i="9"/>
  <c r="Q25" i="9"/>
  <c r="P25" i="9"/>
  <c r="O25" i="9"/>
  <c r="N25" i="9"/>
  <c r="M25" i="9"/>
  <c r="L25" i="9"/>
  <c r="K25" i="9"/>
  <c r="J25" i="9"/>
  <c r="I25" i="9"/>
  <c r="H25" i="9"/>
  <c r="G25" i="9"/>
  <c r="F25" i="9"/>
  <c r="E25" i="9"/>
  <c r="D25" i="9"/>
  <c r="C25" i="9"/>
  <c r="B25" i="9"/>
  <c r="Z24" i="9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C24" i="9"/>
  <c r="B24" i="9"/>
  <c r="Z23" i="9"/>
  <c r="Y23" i="9"/>
  <c r="X23" i="9"/>
  <c r="W23" i="9"/>
  <c r="V23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F23" i="9"/>
  <c r="E23" i="9"/>
  <c r="D23" i="9"/>
  <c r="C23" i="9"/>
  <c r="B23" i="9"/>
  <c r="Z22" i="9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C22" i="9"/>
  <c r="B22" i="9"/>
  <c r="Z21" i="9"/>
  <c r="Y21" i="9"/>
  <c r="X21" i="9"/>
  <c r="W21" i="9"/>
  <c r="V21" i="9"/>
  <c r="U21" i="9"/>
  <c r="T21" i="9"/>
  <c r="S21" i="9"/>
  <c r="R21" i="9"/>
  <c r="Q21" i="9"/>
  <c r="P21" i="9"/>
  <c r="O21" i="9"/>
  <c r="N21" i="9"/>
  <c r="M21" i="9"/>
  <c r="L21" i="9"/>
  <c r="K21" i="9"/>
  <c r="J21" i="9"/>
  <c r="I21" i="9"/>
  <c r="H21" i="9"/>
  <c r="G21" i="9"/>
  <c r="F21" i="9"/>
  <c r="E21" i="9"/>
  <c r="D21" i="9"/>
  <c r="C21" i="9"/>
  <c r="B21" i="9"/>
  <c r="Z17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K17" i="9"/>
  <c r="J17" i="9"/>
  <c r="I17" i="9"/>
  <c r="H17" i="9"/>
  <c r="G17" i="9"/>
  <c r="F17" i="9"/>
  <c r="E17" i="9"/>
  <c r="D17" i="9"/>
  <c r="C17" i="9"/>
  <c r="B17" i="9"/>
  <c r="Z16" i="9"/>
  <c r="Y16" i="9"/>
  <c r="X16" i="9"/>
  <c r="W16" i="9"/>
  <c r="V16" i="9"/>
  <c r="U16" i="9"/>
  <c r="T16" i="9"/>
  <c r="S16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C16" i="9"/>
  <c r="B16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D13" i="9"/>
  <c r="C13" i="9"/>
  <c r="B13" i="9"/>
  <c r="Z1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B12" i="9"/>
  <c r="Z11" i="9"/>
  <c r="Y11" i="9"/>
  <c r="X11" i="9"/>
  <c r="W11" i="9"/>
  <c r="V11" i="9"/>
  <c r="U11" i="9"/>
  <c r="T11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F11" i="9"/>
  <c r="E11" i="9"/>
  <c r="D11" i="9"/>
  <c r="C11" i="9"/>
  <c r="B11" i="9"/>
  <c r="Z10" i="9"/>
  <c r="Y10" i="9"/>
  <c r="X10" i="9"/>
  <c r="W10" i="9"/>
  <c r="V10" i="9"/>
  <c r="U10" i="9"/>
  <c r="T10" i="9"/>
  <c r="S10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C10" i="9"/>
  <c r="B10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B9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Z7" i="9"/>
  <c r="Y7" i="9"/>
  <c r="X7" i="9"/>
  <c r="W7" i="9"/>
  <c r="V7" i="9"/>
  <c r="U7" i="9"/>
  <c r="T7" i="9"/>
  <c r="S7" i="9"/>
  <c r="R7" i="9"/>
  <c r="Q7" i="9"/>
  <c r="P7" i="9"/>
  <c r="O7" i="9"/>
  <c r="N7" i="9"/>
  <c r="M7" i="9"/>
  <c r="L7" i="9"/>
  <c r="K7" i="9"/>
  <c r="J7" i="9"/>
  <c r="I7" i="9"/>
  <c r="H7" i="9"/>
  <c r="G7" i="9"/>
  <c r="F7" i="9"/>
  <c r="E7" i="9"/>
  <c r="D7" i="9"/>
  <c r="C7" i="9"/>
  <c r="B7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B6" i="9"/>
  <c r="B16" i="7" a="1"/>
  <c r="B16" i="7" s="1"/>
  <c r="B18" i="7" s="1"/>
  <c r="B19" i="7" s="1"/>
  <c r="B20" i="7" s="1"/>
  <c r="W19" i="8" l="1"/>
  <c r="W20" i="8" s="1"/>
  <c r="T19" i="8"/>
  <c r="T20" i="8" s="1"/>
  <c r="Z18" i="8"/>
  <c r="Z19" i="8" s="1"/>
  <c r="Z20" i="8" s="1"/>
  <c r="Y18" i="8"/>
  <c r="Y19" i="8" s="1"/>
  <c r="Y20" i="8" s="1"/>
  <c r="X18" i="8"/>
  <c r="X19" i="8" s="1"/>
  <c r="X20" i="8" s="1"/>
  <c r="W18" i="8"/>
  <c r="V18" i="8"/>
  <c r="V19" i="8" s="1"/>
  <c r="V20" i="8" s="1"/>
  <c r="U18" i="8"/>
  <c r="U19" i="8" s="1"/>
  <c r="U20" i="8" s="1"/>
  <c r="T18" i="8"/>
  <c r="S18" i="8"/>
  <c r="S19" i="8" s="1"/>
  <c r="S20" i="8" s="1"/>
  <c r="R18" i="8"/>
  <c r="R19" i="8" s="1"/>
  <c r="R20" i="8" s="1"/>
  <c r="Q18" i="8"/>
  <c r="Q19" i="8" s="1"/>
  <c r="Q20" i="8" s="1"/>
  <c r="P18" i="8"/>
  <c r="P19" i="8" s="1"/>
  <c r="P20" i="8" s="1"/>
  <c r="O18" i="8"/>
  <c r="O19" i="8" s="1"/>
  <c r="O20" i="8" s="1"/>
  <c r="N18" i="8"/>
  <c r="N19" i="8" s="1"/>
  <c r="N20" i="8" s="1"/>
  <c r="F18" i="8"/>
  <c r="F19" i="8" s="1"/>
  <c r="F20" i="8" s="1"/>
  <c r="E18" i="8"/>
  <c r="E19" i="8" s="1"/>
  <c r="E20" i="8" s="1"/>
  <c r="M16" i="8" a="1"/>
  <c r="M16" i="8" s="1"/>
  <c r="M18" i="8" s="1"/>
  <c r="M19" i="8" s="1"/>
  <c r="M20" i="8" s="1"/>
  <c r="L16" i="8" a="1"/>
  <c r="L16" i="8"/>
  <c r="L18" i="8" s="1"/>
  <c r="L19" i="8" s="1"/>
  <c r="L20" i="8" s="1"/>
  <c r="K16" i="8" a="1"/>
  <c r="K16" i="8" s="1"/>
  <c r="K18" i="8" s="1"/>
  <c r="K19" i="8" s="1"/>
  <c r="K20" i="8" s="1"/>
  <c r="J16" i="8" a="1"/>
  <c r="J16" i="8" s="1"/>
  <c r="J18" i="8" s="1"/>
  <c r="J19" i="8" s="1"/>
  <c r="J20" i="8" s="1"/>
  <c r="I16" i="8" a="1"/>
  <c r="I16" i="8" s="1"/>
  <c r="I18" i="8" s="1"/>
  <c r="I19" i="8" s="1"/>
  <c r="I20" i="8" s="1"/>
  <c r="H16" i="8" a="1"/>
  <c r="H16" i="8"/>
  <c r="H18" i="8" s="1"/>
  <c r="H19" i="8" s="1"/>
  <c r="H20" i="8" s="1"/>
  <c r="G16" i="8" a="1"/>
  <c r="G16" i="8" s="1"/>
  <c r="G18" i="8" s="1"/>
  <c r="G19" i="8" s="1"/>
  <c r="G20" i="8" s="1"/>
  <c r="F16" i="8" a="1"/>
  <c r="F16" i="8" s="1"/>
  <c r="E16" i="8" a="1"/>
  <c r="E16" i="8" s="1"/>
  <c r="D16" i="8" a="1"/>
  <c r="D16" i="8"/>
  <c r="D18" i="8" s="1"/>
  <c r="D19" i="8" s="1"/>
  <c r="D20" i="8" s="1"/>
  <c r="C16" i="8" a="1"/>
  <c r="C16" i="8" s="1"/>
  <c r="C18" i="8" s="1"/>
  <c r="C19" i="8" s="1"/>
  <c r="C20" i="8" s="1"/>
  <c r="B16" i="8" a="1"/>
  <c r="B16" i="8" s="1"/>
  <c r="B18" i="8" s="1"/>
  <c r="B19" i="8" s="1"/>
  <c r="B20" i="8" s="1"/>
  <c r="Z18" i="7"/>
  <c r="Z19" i="7" s="1"/>
  <c r="Z20" i="7" s="1"/>
  <c r="Y18" i="7"/>
  <c r="Y19" i="7" s="1"/>
  <c r="Y20" i="7" s="1"/>
  <c r="X18" i="7"/>
  <c r="X19" i="7" s="1"/>
  <c r="X20" i="7" s="1"/>
  <c r="W18" i="7"/>
  <c r="W19" i="7" s="1"/>
  <c r="W20" i="7" s="1"/>
  <c r="V18" i="7"/>
  <c r="V19" i="7" s="1"/>
  <c r="V20" i="7" s="1"/>
  <c r="U18" i="7"/>
  <c r="U19" i="7" s="1"/>
  <c r="U20" i="7" s="1"/>
  <c r="T18" i="7"/>
  <c r="T19" i="7" s="1"/>
  <c r="T20" i="7" s="1"/>
  <c r="S18" i="7"/>
  <c r="S19" i="7" s="1"/>
  <c r="S20" i="7" s="1"/>
  <c r="R18" i="7"/>
  <c r="R19" i="7" s="1"/>
  <c r="R20" i="7" s="1"/>
  <c r="Q18" i="7"/>
  <c r="Q19" i="7" s="1"/>
  <c r="Q20" i="7" s="1"/>
  <c r="P18" i="7"/>
  <c r="P19" i="7" s="1"/>
  <c r="P20" i="7" s="1"/>
  <c r="O18" i="7"/>
  <c r="O19" i="7" s="1"/>
  <c r="O20" i="7" s="1"/>
  <c r="N18" i="7"/>
  <c r="N19" i="7" s="1"/>
  <c r="N20" i="7" s="1"/>
  <c r="AA16" i="7" a="1"/>
  <c r="AA16" i="7" s="1"/>
  <c r="AA18" i="7" s="1"/>
  <c r="AA19" i="7" s="1"/>
  <c r="AA20" i="7" s="1"/>
  <c r="M16" i="7" a="1"/>
  <c r="M16" i="7" s="1"/>
  <c r="L16" i="7" a="1"/>
  <c r="L16" i="7" s="1"/>
  <c r="K16" i="7" a="1"/>
  <c r="K16" i="7" s="1"/>
  <c r="J16" i="7" a="1"/>
  <c r="J16" i="7" s="1"/>
  <c r="J18" i="7" s="1"/>
  <c r="J19" i="7" s="1"/>
  <c r="J20" i="7" s="1"/>
  <c r="I16" i="7" a="1"/>
  <c r="I16" i="7" s="1"/>
  <c r="H16" i="7" a="1"/>
  <c r="H16" i="7" s="1"/>
  <c r="H18" i="7" s="1"/>
  <c r="H19" i="7" s="1"/>
  <c r="H20" i="7" s="1"/>
  <c r="G16" i="7" a="1"/>
  <c r="G16" i="7" s="1"/>
  <c r="F16" i="7" a="1"/>
  <c r="F16" i="7" s="1"/>
  <c r="E16" i="7" a="1"/>
  <c r="E16" i="7" s="1"/>
  <c r="E18" i="7" s="1"/>
  <c r="E19" i="7" s="1"/>
  <c r="E20" i="7" s="1"/>
  <c r="D16" i="7" a="1"/>
  <c r="D16" i="7" s="1"/>
  <c r="D18" i="7" s="1"/>
  <c r="D19" i="7" s="1"/>
  <c r="D20" i="7" s="1"/>
  <c r="C16" i="7" a="1"/>
  <c r="C16" i="7" s="1"/>
  <c r="R19" i="6"/>
  <c r="R20" i="6" s="1"/>
  <c r="Z18" i="6"/>
  <c r="Z19" i="6" s="1"/>
  <c r="Z20" i="6" s="1"/>
  <c r="Y18" i="6"/>
  <c r="Y19" i="6" s="1"/>
  <c r="Y20" i="6" s="1"/>
  <c r="X18" i="6"/>
  <c r="X19" i="6" s="1"/>
  <c r="X20" i="6" s="1"/>
  <c r="W18" i="6"/>
  <c r="W19" i="6" s="1"/>
  <c r="W20" i="6" s="1"/>
  <c r="V18" i="6"/>
  <c r="V19" i="6" s="1"/>
  <c r="V20" i="6" s="1"/>
  <c r="U18" i="6"/>
  <c r="U19" i="6" s="1"/>
  <c r="U20" i="6" s="1"/>
  <c r="T18" i="6"/>
  <c r="T19" i="6" s="1"/>
  <c r="T20" i="6" s="1"/>
  <c r="S18" i="6"/>
  <c r="S19" i="6" s="1"/>
  <c r="S20" i="6" s="1"/>
  <c r="R18" i="6"/>
  <c r="Q18" i="6"/>
  <c r="Q19" i="6" s="1"/>
  <c r="Q20" i="6" s="1"/>
  <c r="P18" i="6"/>
  <c r="P19" i="6" s="1"/>
  <c r="P20" i="6" s="1"/>
  <c r="O18" i="6"/>
  <c r="O19" i="6" s="1"/>
  <c r="O20" i="6" s="1"/>
  <c r="N18" i="6"/>
  <c r="N19" i="6" s="1"/>
  <c r="N20" i="6" s="1"/>
  <c r="L18" i="6"/>
  <c r="L19" i="6" s="1"/>
  <c r="L20" i="6" s="1"/>
  <c r="M16" i="6" a="1"/>
  <c r="M16" i="6"/>
  <c r="M18" i="6" s="1"/>
  <c r="M19" i="6" s="1"/>
  <c r="M20" i="6" s="1"/>
  <c r="L16" i="6" a="1"/>
  <c r="L16" i="6" s="1"/>
  <c r="K16" i="6" a="1"/>
  <c r="K16" i="6"/>
  <c r="K18" i="6" s="1"/>
  <c r="K19" i="6" s="1"/>
  <c r="K20" i="6" s="1"/>
  <c r="J16" i="6" a="1"/>
  <c r="J16" i="6" s="1"/>
  <c r="J18" i="6" s="1"/>
  <c r="J19" i="6" s="1"/>
  <c r="J20" i="6" s="1"/>
  <c r="I16" i="6" a="1"/>
  <c r="I16" i="6"/>
  <c r="I18" i="6" s="1"/>
  <c r="I19" i="6" s="1"/>
  <c r="I20" i="6" s="1"/>
  <c r="H16" i="6" a="1"/>
  <c r="H16" i="6" s="1"/>
  <c r="H18" i="6" s="1"/>
  <c r="H19" i="6" s="1"/>
  <c r="H20" i="6" s="1"/>
  <c r="G16" i="6" a="1"/>
  <c r="G16" i="6" s="1"/>
  <c r="G18" i="6" s="1"/>
  <c r="G19" i="6" s="1"/>
  <c r="G20" i="6" s="1"/>
  <c r="F16" i="6" a="1"/>
  <c r="F16" i="6" s="1"/>
  <c r="F18" i="6" s="1"/>
  <c r="F19" i="6" s="1"/>
  <c r="F20" i="6" s="1"/>
  <c r="E16" i="6" a="1"/>
  <c r="E16" i="6" s="1"/>
  <c r="E18" i="6" s="1"/>
  <c r="E19" i="6" s="1"/>
  <c r="E20" i="6" s="1"/>
  <c r="D16" i="6" a="1"/>
  <c r="D16" i="6" s="1"/>
  <c r="D18" i="6" s="1"/>
  <c r="D19" i="6" s="1"/>
  <c r="D20" i="6" s="1"/>
  <c r="C16" i="6" a="1"/>
  <c r="C16" i="6"/>
  <c r="C18" i="6" s="1"/>
  <c r="C19" i="6" s="1"/>
  <c r="C20" i="6" s="1"/>
  <c r="B16" i="6" a="1"/>
  <c r="B16" i="6" s="1"/>
  <c r="B18" i="6" s="1"/>
  <c r="B19" i="6" s="1"/>
  <c r="B20" i="6" s="1"/>
  <c r="Y19" i="5"/>
  <c r="Y20" i="5" s="1"/>
  <c r="K19" i="5"/>
  <c r="K20" i="5" s="1"/>
  <c r="I19" i="5"/>
  <c r="I20" i="5" s="1"/>
  <c r="Z18" i="5"/>
  <c r="Z19" i="5" s="1"/>
  <c r="Z20" i="5" s="1"/>
  <c r="Y18" i="5"/>
  <c r="X18" i="5"/>
  <c r="X19" i="5" s="1"/>
  <c r="X20" i="5" s="1"/>
  <c r="W18" i="5"/>
  <c r="W19" i="5" s="1"/>
  <c r="W20" i="5" s="1"/>
  <c r="V18" i="5"/>
  <c r="V19" i="5" s="1"/>
  <c r="V20" i="5" s="1"/>
  <c r="U18" i="5"/>
  <c r="U19" i="5" s="1"/>
  <c r="U20" i="5" s="1"/>
  <c r="T18" i="5"/>
  <c r="T19" i="5" s="1"/>
  <c r="T20" i="5" s="1"/>
  <c r="S18" i="5"/>
  <c r="S19" i="5" s="1"/>
  <c r="S20" i="5" s="1"/>
  <c r="R18" i="5"/>
  <c r="R19" i="5" s="1"/>
  <c r="R20" i="5" s="1"/>
  <c r="Q18" i="5"/>
  <c r="Q19" i="5" s="1"/>
  <c r="Q20" i="5" s="1"/>
  <c r="P18" i="5"/>
  <c r="P19" i="5" s="1"/>
  <c r="P20" i="5" s="1"/>
  <c r="O18" i="5"/>
  <c r="O19" i="5" s="1"/>
  <c r="O20" i="5" s="1"/>
  <c r="N18" i="5"/>
  <c r="N19" i="5" s="1"/>
  <c r="N20" i="5" s="1"/>
  <c r="M18" i="5"/>
  <c r="M19" i="5" s="1"/>
  <c r="M20" i="5" s="1"/>
  <c r="L18" i="5"/>
  <c r="L19" i="5" s="1"/>
  <c r="L20" i="5" s="1"/>
  <c r="K18" i="5"/>
  <c r="J18" i="5"/>
  <c r="J19" i="5" s="1"/>
  <c r="J20" i="5" s="1"/>
  <c r="I18" i="5"/>
  <c r="H18" i="5"/>
  <c r="H19" i="5" s="1"/>
  <c r="H20" i="5" s="1"/>
  <c r="G18" i="5"/>
  <c r="G19" i="5" s="1"/>
  <c r="G20" i="5" s="1"/>
  <c r="F18" i="5"/>
  <c r="F19" i="5" s="1"/>
  <c r="F20" i="5" s="1"/>
  <c r="E18" i="5"/>
  <c r="E19" i="5" s="1"/>
  <c r="E20" i="5" s="1"/>
  <c r="D18" i="5"/>
  <c r="D19" i="5" s="1"/>
  <c r="D20" i="5" s="1"/>
  <c r="B18" i="5"/>
  <c r="B19" i="5" s="1"/>
  <c r="B20" i="5" s="1"/>
  <c r="D16" i="5" a="1"/>
  <c r="D16" i="5"/>
  <c r="C16" i="5" a="1"/>
  <c r="C16" i="5" s="1"/>
  <c r="C18" i="5" s="1"/>
  <c r="C19" i="5" s="1"/>
  <c r="C20" i="5" s="1"/>
  <c r="B16" i="5" a="1"/>
  <c r="B16" i="5"/>
  <c r="U20" i="4"/>
  <c r="X19" i="4"/>
  <c r="X20" i="4" s="1"/>
  <c r="J19" i="4"/>
  <c r="J20" i="4" s="1"/>
  <c r="F19" i="4"/>
  <c r="F20" i="4" s="1"/>
  <c r="Z18" i="4"/>
  <c r="Z19" i="4" s="1"/>
  <c r="Z20" i="4" s="1"/>
  <c r="Y18" i="4"/>
  <c r="Y19" i="4" s="1"/>
  <c r="Y20" i="4" s="1"/>
  <c r="X18" i="4"/>
  <c r="W18" i="4"/>
  <c r="W19" i="4" s="1"/>
  <c r="W20" i="4" s="1"/>
  <c r="V18" i="4"/>
  <c r="V19" i="4" s="1"/>
  <c r="V20" i="4" s="1"/>
  <c r="U18" i="4"/>
  <c r="U19" i="4" s="1"/>
  <c r="T18" i="4"/>
  <c r="T19" i="4" s="1"/>
  <c r="T20" i="4" s="1"/>
  <c r="S18" i="4"/>
  <c r="S19" i="4" s="1"/>
  <c r="S20" i="4" s="1"/>
  <c r="R18" i="4"/>
  <c r="R19" i="4" s="1"/>
  <c r="R20" i="4" s="1"/>
  <c r="Q18" i="4"/>
  <c r="Q19" i="4" s="1"/>
  <c r="Q20" i="4" s="1"/>
  <c r="P18" i="4"/>
  <c r="P19" i="4" s="1"/>
  <c r="P20" i="4" s="1"/>
  <c r="O18" i="4"/>
  <c r="O19" i="4" s="1"/>
  <c r="O20" i="4" s="1"/>
  <c r="N18" i="4"/>
  <c r="N19" i="4" s="1"/>
  <c r="N20" i="4" s="1"/>
  <c r="M18" i="4"/>
  <c r="M19" i="4" s="1"/>
  <c r="M20" i="4" s="1"/>
  <c r="L18" i="4"/>
  <c r="L19" i="4" s="1"/>
  <c r="L20" i="4" s="1"/>
  <c r="K18" i="4"/>
  <c r="K19" i="4" s="1"/>
  <c r="K20" i="4" s="1"/>
  <c r="J18" i="4"/>
  <c r="I18" i="4"/>
  <c r="I19" i="4" s="1"/>
  <c r="I20" i="4" s="1"/>
  <c r="H18" i="4"/>
  <c r="H19" i="4" s="1"/>
  <c r="H20" i="4" s="1"/>
  <c r="G18" i="4"/>
  <c r="G19" i="4" s="1"/>
  <c r="G20" i="4" s="1"/>
  <c r="F18" i="4"/>
  <c r="E18" i="4"/>
  <c r="E19" i="4" s="1"/>
  <c r="E20" i="4" s="1"/>
  <c r="D18" i="4"/>
  <c r="D19" i="4" s="1"/>
  <c r="D20" i="4" s="1"/>
  <c r="D16" i="4" a="1"/>
  <c r="D16" i="4"/>
  <c r="C16" i="4" a="1"/>
  <c r="C16" i="4" s="1"/>
  <c r="C18" i="4" s="1"/>
  <c r="C19" i="4" s="1"/>
  <c r="C20" i="4" s="1"/>
  <c r="B16" i="4" a="1"/>
  <c r="B16" i="4" s="1"/>
  <c r="B18" i="4" s="1"/>
  <c r="B19" i="4" s="1"/>
  <c r="B20" i="4" s="1"/>
  <c r="AC29" i="1"/>
  <c r="AC21" i="1"/>
  <c r="AC13" i="1"/>
  <c r="AC5" i="1"/>
  <c r="T8" i="1"/>
  <c r="F13" i="1"/>
  <c r="V5" i="1"/>
  <c r="S23" i="1"/>
  <c r="W8" i="1"/>
  <c r="Q31" i="1"/>
  <c r="E31" i="1"/>
  <c r="O29" i="1"/>
  <c r="O24" i="1"/>
  <c r="L14" i="1"/>
  <c r="Y24" i="1"/>
  <c r="K16" i="1"/>
  <c r="M21" i="1"/>
  <c r="I13" i="1"/>
  <c r="P8" i="1"/>
  <c r="V30" i="1"/>
  <c r="P15" i="1"/>
  <c r="X22" i="1"/>
  <c r="M29" i="1"/>
  <c r="O6" i="1"/>
  <c r="X13" i="1"/>
  <c r="J5" i="1"/>
  <c r="E16" i="1"/>
  <c r="J32" i="1"/>
  <c r="V31" i="1"/>
  <c r="Q21" i="1"/>
  <c r="Y31" i="1"/>
  <c r="O30" i="1"/>
  <c r="S24" i="1"/>
  <c r="AA32" i="1"/>
  <c r="V6" i="1"/>
  <c r="P32" i="1"/>
  <c r="L32" i="1"/>
  <c r="Y8" i="1"/>
  <c r="C8" i="1"/>
  <c r="K24" i="1"/>
  <c r="X23" i="1"/>
  <c r="L6" i="1"/>
  <c r="R8" i="1"/>
  <c r="T14" i="1"/>
  <c r="Y32" i="1"/>
  <c r="N30" i="1"/>
  <c r="E30" i="1"/>
  <c r="H14" i="1"/>
  <c r="R6" i="1"/>
  <c r="O21" i="1"/>
  <c r="U16" i="1"/>
  <c r="Q14" i="1"/>
  <c r="C24" i="1"/>
  <c r="R16" i="1"/>
  <c r="M32" i="1"/>
  <c r="R30" i="1"/>
  <c r="I31" i="1"/>
  <c r="AA23" i="1"/>
  <c r="U32" i="1"/>
  <c r="G32" i="1"/>
  <c r="P24" i="1"/>
  <c r="H32" i="1"/>
  <c r="C31" i="1"/>
  <c r="X15" i="1"/>
  <c r="R21" i="1"/>
  <c r="Z29" i="1"/>
  <c r="G31" i="1"/>
  <c r="S31" i="1"/>
  <c r="AA29" i="1"/>
  <c r="S7" i="1"/>
  <c r="Y13" i="1"/>
  <c r="X29" i="1"/>
  <c r="W5" i="1"/>
  <c r="D6" i="1"/>
  <c r="Y14" i="1"/>
  <c r="O22" i="1"/>
  <c r="R31" i="1"/>
  <c r="J21" i="1"/>
  <c r="G30" i="1"/>
  <c r="E6" i="1"/>
  <c r="O31" i="1"/>
  <c r="D14" i="1"/>
  <c r="J31" i="1"/>
  <c r="K13" i="1"/>
  <c r="H5" i="1"/>
  <c r="AA30" i="1"/>
  <c r="D22" i="1"/>
  <c r="L29" i="1"/>
  <c r="N32" i="1"/>
  <c r="R22" i="1"/>
  <c r="Y5" i="1"/>
  <c r="J13" i="1"/>
  <c r="K22" i="1"/>
  <c r="X7" i="1"/>
  <c r="U24" i="1"/>
  <c r="Y6" i="1"/>
  <c r="C30" i="1"/>
  <c r="R7" i="1"/>
  <c r="S15" i="1"/>
  <c r="W23" i="1"/>
  <c r="Z31" i="1"/>
  <c r="P13" i="1"/>
  <c r="Y30" i="1"/>
  <c r="K32" i="1"/>
  <c r="G13" i="1"/>
  <c r="S21" i="1"/>
  <c r="G21" i="1"/>
  <c r="P29" i="1"/>
  <c r="W7" i="1"/>
  <c r="X21" i="1"/>
  <c r="J14" i="1"/>
  <c r="AA6" i="1"/>
  <c r="O15" i="1"/>
  <c r="E24" i="1"/>
  <c r="E13" i="1"/>
  <c r="Q29" i="1"/>
  <c r="J6" i="1"/>
  <c r="V8" i="1"/>
  <c r="P22" i="1"/>
  <c r="AA15" i="1"/>
  <c r="I32" i="1"/>
  <c r="AA5" i="1"/>
  <c r="F24" i="1"/>
  <c r="Z8" i="1"/>
  <c r="L21" i="1"/>
  <c r="Y16" i="1"/>
  <c r="Y22" i="1"/>
  <c r="T15" i="1"/>
  <c r="N21" i="1"/>
  <c r="D5" i="1"/>
  <c r="Q22" i="1"/>
  <c r="W24" i="1"/>
  <c r="H6" i="1"/>
  <c r="P7" i="1"/>
  <c r="S29" i="1"/>
  <c r="W30" i="1"/>
  <c r="N13" i="1"/>
  <c r="W13" i="1"/>
  <c r="I29" i="1"/>
  <c r="P23" i="1"/>
  <c r="R14" i="1"/>
  <c r="S5" i="1"/>
  <c r="E22" i="1"/>
  <c r="C32" i="1"/>
  <c r="L31" i="1"/>
  <c r="U29" i="1"/>
  <c r="J22" i="1"/>
  <c r="K14" i="1"/>
  <c r="M14" i="1"/>
  <c r="F14" i="1"/>
  <c r="H30" i="1"/>
  <c r="C21" i="1"/>
  <c r="K30" i="1"/>
  <c r="Z14" i="1"/>
  <c r="G29" i="1"/>
  <c r="D30" i="1"/>
  <c r="E21" i="1"/>
  <c r="C29" i="1"/>
  <c r="W6" i="1"/>
  <c r="D31" i="1"/>
  <c r="I22" i="1"/>
  <c r="M6" i="1"/>
  <c r="C14" i="1"/>
  <c r="N6" i="1"/>
  <c r="U14" i="1"/>
  <c r="Q13" i="1"/>
  <c r="J29" i="1"/>
  <c r="D13" i="1"/>
  <c r="I16" i="1"/>
  <c r="E8" i="1"/>
  <c r="R23" i="1"/>
  <c r="U22" i="1"/>
  <c r="F6" i="1"/>
  <c r="F22" i="1"/>
  <c r="X31" i="1"/>
  <c r="V32" i="1"/>
  <c r="N22" i="1"/>
  <c r="L5" i="1"/>
  <c r="I30" i="1"/>
  <c r="V23" i="1"/>
  <c r="Z6" i="1"/>
  <c r="W31" i="1"/>
  <c r="M31" i="1"/>
  <c r="I8" i="1"/>
  <c r="V21" i="1"/>
  <c r="F31" i="1"/>
  <c r="Q5" i="1"/>
  <c r="X32" i="1"/>
  <c r="G14" i="1"/>
  <c r="M30" i="1"/>
  <c r="V15" i="1"/>
  <c r="S16" i="1"/>
  <c r="T6" i="1"/>
  <c r="W22" i="1"/>
  <c r="U15" i="1"/>
  <c r="AA22" i="1"/>
  <c r="V24" i="1"/>
  <c r="V14" i="1"/>
  <c r="K29" i="1"/>
  <c r="Q32" i="1"/>
  <c r="F32" i="1"/>
  <c r="T29" i="1"/>
  <c r="C22" i="1"/>
  <c r="J30" i="1"/>
  <c r="U6" i="1"/>
  <c r="T30" i="1"/>
  <c r="T13" i="1"/>
  <c r="M22" i="1"/>
  <c r="Q30" i="1"/>
  <c r="Y21" i="1"/>
  <c r="AA21" i="1"/>
  <c r="L30" i="1"/>
  <c r="U8" i="1"/>
  <c r="I5" i="1"/>
  <c r="H29" i="1"/>
  <c r="T23" i="1"/>
  <c r="U30" i="1"/>
  <c r="C5" i="1"/>
  <c r="D21" i="1"/>
  <c r="E32" i="1"/>
  <c r="U21" i="1"/>
  <c r="F29" i="1"/>
  <c r="E5" i="1"/>
  <c r="D29" i="1"/>
  <c r="L13" i="1"/>
  <c r="X30" i="1"/>
  <c r="Z32" i="1"/>
  <c r="Q6" i="1"/>
  <c r="R15" i="1"/>
  <c r="S8" i="1"/>
  <c r="U31" i="1"/>
  <c r="P6" i="1"/>
  <c r="N31" i="1"/>
  <c r="T16" i="1"/>
  <c r="N29" i="1"/>
  <c r="H31" i="1"/>
  <c r="M5" i="1"/>
  <c r="I6" i="1"/>
  <c r="S30" i="1"/>
  <c r="P5" i="1"/>
  <c r="R24" i="1"/>
  <c r="V22" i="1"/>
  <c r="E14" i="1"/>
  <c r="M13" i="1"/>
  <c r="T7" i="1"/>
  <c r="E29" i="1"/>
  <c r="W29" i="1"/>
  <c r="U7" i="1"/>
  <c r="R13" i="1"/>
  <c r="AA7" i="1"/>
  <c r="C13" i="1"/>
  <c r="O32" i="1"/>
  <c r="F30" i="1"/>
  <c r="O7" i="1"/>
  <c r="Y29" i="1"/>
  <c r="AA14" i="1"/>
  <c r="Q16" i="1"/>
  <c r="O5" i="1"/>
  <c r="X5" i="1"/>
  <c r="Z30" i="1"/>
  <c r="U5" i="1"/>
  <c r="Z16" i="1"/>
  <c r="P30" i="1"/>
  <c r="I24" i="1"/>
  <c r="R32" i="1"/>
  <c r="P31" i="1"/>
  <c r="W15" i="1"/>
  <c r="S22" i="1"/>
  <c r="Q8" i="1"/>
  <c r="T5" i="1"/>
  <c r="U23" i="1"/>
  <c r="F5" i="1"/>
  <c r="AA24" i="1"/>
  <c r="X16" i="1"/>
  <c r="L22" i="1"/>
  <c r="K5" i="1"/>
  <c r="Z22" i="1"/>
  <c r="V16" i="1"/>
  <c r="P21" i="1"/>
  <c r="K21" i="1"/>
  <c r="W16" i="1"/>
  <c r="S6" i="1"/>
  <c r="N5" i="1"/>
  <c r="O8" i="1"/>
  <c r="O16" i="1"/>
  <c r="V13" i="1"/>
  <c r="X6" i="1"/>
  <c r="AA13" i="1"/>
  <c r="F21" i="1"/>
  <c r="C16" i="1"/>
  <c r="R29" i="1"/>
  <c r="H21" i="1"/>
  <c r="D32" i="1"/>
  <c r="W14" i="1"/>
  <c r="Q24" i="1"/>
  <c r="X24" i="1"/>
  <c r="X14" i="1"/>
  <c r="G22" i="1"/>
  <c r="P14" i="1"/>
  <c r="S13" i="1"/>
  <c r="K31" i="1"/>
  <c r="S32" i="1"/>
  <c r="R5" i="1"/>
  <c r="AA31" i="1"/>
  <c r="AA8" i="1"/>
  <c r="H22" i="1"/>
  <c r="X8" i="1"/>
  <c r="P16" i="1"/>
  <c r="W32" i="1"/>
  <c r="O14" i="1"/>
  <c r="F8" i="1"/>
  <c r="U13" i="1"/>
  <c r="V29" i="1"/>
  <c r="I14" i="1"/>
  <c r="Z5" i="1"/>
  <c r="T24" i="1"/>
  <c r="Z21" i="1"/>
  <c r="S14" i="1"/>
  <c r="AA16" i="1"/>
  <c r="T32" i="1"/>
  <c r="N14" i="1"/>
  <c r="O23" i="1"/>
  <c r="G6" i="1"/>
  <c r="H13" i="1"/>
  <c r="K8" i="1"/>
  <c r="T21" i="1"/>
  <c r="T22" i="1"/>
  <c r="G5" i="1"/>
  <c r="Z24" i="1"/>
  <c r="W21" i="1"/>
  <c r="I21" i="1"/>
  <c r="C6" i="1"/>
  <c r="T31" i="1"/>
  <c r="K6" i="1"/>
  <c r="V7" i="1"/>
  <c r="O13" i="1"/>
  <c r="F16" i="1"/>
  <c r="C18" i="7" l="1"/>
  <c r="K18" i="7"/>
  <c r="L18" i="7"/>
  <c r="M18" i="7"/>
  <c r="F18" i="7"/>
  <c r="G18" i="7"/>
  <c r="I18" i="7"/>
  <c r="M8" i="1"/>
  <c r="N8" i="1"/>
  <c r="K7" i="1"/>
  <c r="E7" i="1"/>
  <c r="N7" i="1"/>
  <c r="F7" i="1"/>
  <c r="Z13" i="1"/>
  <c r="M7" i="1"/>
  <c r="C7" i="1"/>
  <c r="J8" i="1"/>
  <c r="Y7" i="1"/>
  <c r="Q7" i="1"/>
  <c r="J7" i="1"/>
  <c r="L8" i="1"/>
  <c r="I7" i="1"/>
  <c r="G7" i="1"/>
  <c r="H7" i="1"/>
  <c r="L7" i="1"/>
  <c r="D7" i="1"/>
  <c r="G8" i="1"/>
  <c r="H8" i="1"/>
  <c r="Z7" i="1"/>
  <c r="D8" i="1"/>
  <c r="M19" i="7" l="1"/>
  <c r="I19" i="7"/>
  <c r="L19" i="7"/>
  <c r="G19" i="7"/>
  <c r="K19" i="7"/>
  <c r="F19" i="7"/>
  <c r="C19" i="7"/>
  <c r="G15" i="1"/>
  <c r="Z15" i="1"/>
  <c r="N16" i="1"/>
  <c r="M16" i="1"/>
  <c r="Y15" i="1"/>
  <c r="Q15" i="1"/>
  <c r="M15" i="1"/>
  <c r="D15" i="1"/>
  <c r="H15" i="1"/>
  <c r="I15" i="1"/>
  <c r="G16" i="1"/>
  <c r="K15" i="1"/>
  <c r="L16" i="1"/>
  <c r="L15" i="1"/>
  <c r="F15" i="1"/>
  <c r="N15" i="1"/>
  <c r="D16" i="1"/>
  <c r="C15" i="1"/>
  <c r="H16" i="1"/>
  <c r="J15" i="1"/>
  <c r="E15" i="1"/>
  <c r="J16" i="1"/>
  <c r="C20" i="7" l="1"/>
  <c r="M20" i="7"/>
  <c r="L20" i="7"/>
  <c r="F20" i="7"/>
  <c r="K20" i="7"/>
  <c r="I20" i="7"/>
  <c r="G20" i="7"/>
  <c r="L24" i="1"/>
  <c r="G23" i="1"/>
  <c r="N23" i="1"/>
  <c r="J23" i="1"/>
  <c r="N24" i="1"/>
  <c r="D23" i="1"/>
  <c r="H24" i="1"/>
  <c r="J24" i="1"/>
  <c r="Y23" i="1"/>
  <c r="F23" i="1"/>
  <c r="Q23" i="1"/>
  <c r="M24" i="1"/>
  <c r="L23" i="1"/>
  <c r="D24" i="1"/>
  <c r="Z23" i="1"/>
  <c r="I23" i="1"/>
  <c r="H23" i="1"/>
  <c r="C23" i="1"/>
  <c r="G24" i="1"/>
  <c r="E23" i="1"/>
  <c r="K23" i="1"/>
  <c r="M23" i="1"/>
</calcChain>
</file>

<file path=xl/sharedStrings.xml><?xml version="1.0" encoding="utf-8"?>
<sst xmlns="http://schemas.openxmlformats.org/spreadsheetml/2006/main" count="715" uniqueCount="238">
  <si>
    <t>Ardesia_Base_1HR</t>
  </si>
  <si>
    <t>Ardesia_High_1HR</t>
  </si>
  <si>
    <t>Ardesia_Base_2HR</t>
  </si>
  <si>
    <t>Ardesia_Base_2HR_Reg</t>
  </si>
  <si>
    <t>Ardesia_High_2HR</t>
  </si>
  <si>
    <t>Total Gross Margin ($)</t>
  </si>
  <si>
    <t>Case</t>
  </si>
  <si>
    <t>Row Number</t>
  </si>
  <si>
    <t>Value Added per Installed kW ($)</t>
  </si>
  <si>
    <t>Value Added per Installed kWh ($)</t>
  </si>
  <si>
    <t>Cycles</t>
  </si>
  <si>
    <t>Assumptions/Inputs</t>
  </si>
  <si>
    <t>Parameter</t>
  </si>
  <si>
    <t>Value</t>
  </si>
  <si>
    <t>ISO</t>
  </si>
  <si>
    <t>ERCOT</t>
  </si>
  <si>
    <t>Node Name</t>
  </si>
  <si>
    <t>BASTEN_KTP</t>
  </si>
  <si>
    <t>Start Year</t>
  </si>
  <si>
    <t>2024</t>
  </si>
  <si>
    <t>Power (MW)</t>
  </si>
  <si>
    <t>BESS Duration (Hr)</t>
  </si>
  <si>
    <t>Storage Degradation Rate (%)</t>
  </si>
  <si>
    <t>0.0%</t>
  </si>
  <si>
    <t>Costless Adder ($/MWh)</t>
  </si>
  <si>
    <t>VOM ($/MWh)</t>
  </si>
  <si>
    <t>Charge Loss (%)</t>
  </si>
  <si>
    <t>11%</t>
  </si>
  <si>
    <t>Discharge Loss (%)</t>
  </si>
  <si>
    <t>4%</t>
  </si>
  <si>
    <t>Regulation Throughput (%)</t>
  </si>
  <si>
    <t>30%</t>
  </si>
  <si>
    <t>Annual Cycle Constraint</t>
  </si>
  <si>
    <t>Strategy</t>
  </si>
  <si>
    <t>Product Description</t>
  </si>
  <si>
    <t>Foresight Management</t>
  </si>
  <si>
    <t>Base</t>
  </si>
  <si>
    <t xml:space="preserve">RT Energy Arbitrage, RT Co-Optimization, DA RRS, DA Reg Up &amp; Down in 3+ Hr cases, Scarcity Pricing, and DA-RT Virtual Bidding </t>
  </si>
  <si>
    <t xml:space="preserve">In 2022-2025, the battery bases AS/Energy decisions on a Month-Hour Expected Value comparison. Starting in 2026, once RT Co-Optimization is implemented, AS/Energy decisions are based on perfect foresight. BESS is restricted to only make arbitrages of at least the Costless Adder. </t>
  </si>
  <si>
    <t>High</t>
  </si>
  <si>
    <t xml:space="preserve">RT Energy Arbitrage, RT Co-Optimization, DA RRS, DA Reg Up &amp; Down in 2+ Hr cases, Scarcity Pricing, and DA-RT Virtual Bidding </t>
  </si>
  <si>
    <t xml:space="preserve">Aggressive valuation that bases AS/Energy decisions on perfect foresight of prices with unique decisions for each market hour of each day. Starting in 2026, RT Co-Optimization is implemented. AS/Energy decisions continue to be based on perfect foresight. In addition, the BESS is restricted to only make arbitrages of at least the Costless Adder. </t>
  </si>
  <si>
    <t>Zone</t>
  </si>
  <si>
    <t>System</t>
  </si>
  <si>
    <t>Forecast Iteration</t>
  </si>
  <si>
    <t>Scarcity Adder Forecast v3.2</t>
  </si>
  <si>
    <t>Year</t>
  </si>
  <si>
    <t>Full Capacity Price ($/KW-YR)</t>
  </si>
  <si>
    <t>1 HR Capacity Credit (%)</t>
  </si>
  <si>
    <t>2 HR Capacity Credit (%)</t>
  </si>
  <si>
    <t>4 HR Capacity Credit (%)</t>
  </si>
  <si>
    <t>6 HR Capacity Credit (%)</t>
  </si>
  <si>
    <t>8 HR Capacity Credit (%)</t>
  </si>
  <si>
    <t>10 HR Capacity Credit (%)</t>
  </si>
  <si>
    <t>002_Ardesia_Base_1HR_2024_Resource_1</t>
  </si>
  <si>
    <t>002_Ardesia_Base_1HR_2025_Resource_1</t>
  </si>
  <si>
    <t>002_Ardesia_Base_1HR_2026_Resource_1</t>
  </si>
  <si>
    <t>002_Ardesia_Base_1HR_2027_Resource_1</t>
  </si>
  <si>
    <t>002_Ardesia_Base_1HR_2028_Resource_1</t>
  </si>
  <si>
    <t>002_Ardesia_Base_1HR_2029_Resource_1</t>
  </si>
  <si>
    <t>002_Ardesia_Base_1HR_2030_Resource_1</t>
  </si>
  <si>
    <t>002_Ardesia_Base_1HR_2031_Resource_1</t>
  </si>
  <si>
    <t>002_Ardesia_Base_1HR_2032_Resource_1</t>
  </si>
  <si>
    <t>002_Ardesia_Base_1HR_2033_Resource_1</t>
  </si>
  <si>
    <t>002_Ardesia_Base_1HR_2034_Resource_1</t>
  </si>
  <si>
    <t>002_Ardesia_Base_1HR_2035_Resource_1</t>
  </si>
  <si>
    <t>002_Ardesia_Base_1HR_2036_Resource_1</t>
  </si>
  <si>
    <t>002_Ardesia_Base_1HR_2037_Resource_1</t>
  </si>
  <si>
    <t>002_Ardesia_Base_1HR_2038_Resource_1</t>
  </si>
  <si>
    <t>002_Ardesia_Base_1HR_2039_Resource_1</t>
  </si>
  <si>
    <t>002_Ardesia_Base_1HR_2040_Resource_1</t>
  </si>
  <si>
    <t>002_Ardesia_Base_1HR_2041_Resource_1</t>
  </si>
  <si>
    <t>002_Ardesia_Base_1HR_2042_Resource_1</t>
  </si>
  <si>
    <t>002_Ardesia_Base_1HR_2043_Resource_1</t>
  </si>
  <si>
    <t>002_Ardesia_Base_1HR_2044_Resource_1</t>
  </si>
  <si>
    <t>002_Ardesia_Base_1HR_2045_Resource_1</t>
  </si>
  <si>
    <t>002_Ardesia_Base_1HR_2046_Resource_1</t>
  </si>
  <si>
    <t>002_Ardesia_Base_1HR_2047_Resource_1</t>
  </si>
  <si>
    <t>002_Ardesia_Base_1HR_2048_Resource_1</t>
  </si>
  <si>
    <t>Name</t>
  </si>
  <si>
    <t>Maximum Discharge Power (MW)</t>
  </si>
  <si>
    <t>Duration (hours)</t>
  </si>
  <si>
    <t>Energy Purchases ($)</t>
  </si>
  <si>
    <t>Energy Sales ($)</t>
  </si>
  <si>
    <t>Regulation Up Revenue ($)</t>
  </si>
  <si>
    <t>Regulation Down Revenue ($)</t>
  </si>
  <si>
    <t>Balanced Regulation Revenue ($)</t>
  </si>
  <si>
    <t>Spin Revenue ($)</t>
  </si>
  <si>
    <t>Nonspin Revenue ($)</t>
  </si>
  <si>
    <t>Ancillary Energy Settlement ($)</t>
  </si>
  <si>
    <t>Energy VOM Cost ($)</t>
  </si>
  <si>
    <t>Ancillary VOM Cost ($)</t>
  </si>
  <si>
    <t>Estimated DA-RT Virtual Trading Revenue ($)</t>
  </si>
  <si>
    <t>Avg Energy Purchase Price ($)</t>
  </si>
  <si>
    <t>Avg Energy Sale Price ($)</t>
  </si>
  <si>
    <t>Avg Reg Up Price ($)</t>
  </si>
  <si>
    <t>Avg Reg Down Price ($)</t>
  </si>
  <si>
    <t>Avg Reg Price ($)</t>
  </si>
  <si>
    <t>Avg Spin Price ($)</t>
  </si>
  <si>
    <t>Total Throughput (MWh)</t>
  </si>
  <si>
    <t>Regulation Throughput (MWh)</t>
  </si>
  <si>
    <t>Energy Sales (MWh)</t>
  </si>
  <si>
    <t>Energy Purchases (MWh)</t>
  </si>
  <si>
    <t>RT Energy Gross Margin ($)</t>
  </si>
  <si>
    <t>DA Energy Gross Margin ($)</t>
  </si>
  <si>
    <t>Total Energy Hours</t>
  </si>
  <si>
    <t>Total Ancillary Services Hours</t>
  </si>
  <si>
    <t>Idle (hours)</t>
  </si>
  <si>
    <t>Mean State of Charge (MWh)</t>
  </si>
  <si>
    <t>Weighted Average Depth of Discharge (%)</t>
  </si>
  <si>
    <t>Percent of Time with &gt;80% SoC (%)</t>
  </si>
  <si>
    <t>Energy Sale (hours)</t>
  </si>
  <si>
    <t>Energy Purchase (hours)</t>
  </si>
  <si>
    <t>Regulation Up (hours)</t>
  </si>
  <si>
    <t>Regulation Down (hours)</t>
  </si>
  <si>
    <t>Balanced Regulation (hours)</t>
  </si>
  <si>
    <t>Spin (hours)</t>
  </si>
  <si>
    <t>Nonspin (hours)</t>
  </si>
  <si>
    <t>Avg Market DA Reg Up Price ($)</t>
  </si>
  <si>
    <t>Avg Market DA Reg Down Price ($)</t>
  </si>
  <si>
    <t>Avg Market DA Reg Price ($)</t>
  </si>
  <si>
    <t>Avg Market DA Spin Price ($)</t>
  </si>
  <si>
    <t>Avg Market DA Energy Price ($)</t>
  </si>
  <si>
    <t>Avg Market RT Energy Price ($)</t>
  </si>
  <si>
    <t>Avg Market RT Reg Price ($)</t>
  </si>
  <si>
    <t>Avg Market RT Spin Price ($)</t>
  </si>
  <si>
    <t>Std Market DA Energy Price ($)</t>
  </si>
  <si>
    <t>Std Market RT Energy Price ($)</t>
  </si>
  <si>
    <t>Congestion Persistence ($)</t>
  </si>
  <si>
    <t>Spike Count below $0</t>
  </si>
  <si>
    <t>Spike Count above $100</t>
  </si>
  <si>
    <t>Spike Count above $200</t>
  </si>
  <si>
    <t>Spike Count above $500</t>
  </si>
  <si>
    <t>003_Ardesia_High_1HR_2024_Resource_1</t>
  </si>
  <si>
    <t>003_Ardesia_High_1HR_2025_Resource_1</t>
  </si>
  <si>
    <t>003_Ardesia_High_1HR_2026_Resource_1</t>
  </si>
  <si>
    <t>003_Ardesia_High_1HR_2027_Resource_1</t>
  </si>
  <si>
    <t>003_Ardesia_High_1HR_2028_Resource_1</t>
  </si>
  <si>
    <t>003_Ardesia_High_1HR_2029_Resource_1</t>
  </si>
  <si>
    <t>003_Ardesia_High_1HR_2030_Resource_1</t>
  </si>
  <si>
    <t>003_Ardesia_High_1HR_2031_Resource_1</t>
  </si>
  <si>
    <t>003_Ardesia_High_1HR_2032_Resource_1</t>
  </si>
  <si>
    <t>003_Ardesia_High_1HR_2033_Resource_1</t>
  </si>
  <si>
    <t>003_Ardesia_High_1HR_2034_Resource_1</t>
  </si>
  <si>
    <t>003_Ardesia_High_1HR_2035_Resource_1</t>
  </si>
  <si>
    <t>003_Ardesia_High_1HR_2036_Resource_1</t>
  </si>
  <si>
    <t>003_Ardesia_High_1HR_2037_Resource_1</t>
  </si>
  <si>
    <t>003_Ardesia_High_1HR_2038_Resource_1</t>
  </si>
  <si>
    <t>003_Ardesia_High_1HR_2039_Resource_1</t>
  </si>
  <si>
    <t>003_Ardesia_High_1HR_2040_Resource_1</t>
  </si>
  <si>
    <t>003_Ardesia_High_1HR_2041_Resource_1</t>
  </si>
  <si>
    <t>003_Ardesia_High_1HR_2042_Resource_1</t>
  </si>
  <si>
    <t>003_Ardesia_High_1HR_2043_Resource_1</t>
  </si>
  <si>
    <t>003_Ardesia_High_1HR_2044_Resource_1</t>
  </si>
  <si>
    <t>003_Ardesia_High_1HR_2045_Resource_1</t>
  </si>
  <si>
    <t>003_Ardesia_High_1HR_2046_Resource_1</t>
  </si>
  <si>
    <t>003_Ardesia_High_1HR_2047_Resource_1</t>
  </si>
  <si>
    <t>003_Ardesia_High_1HR_2048_Resource_1</t>
  </si>
  <si>
    <t>005_Ardesia_Base_2HR_2024_Resource_1</t>
  </si>
  <si>
    <t>005_Ardesia_Base_2HR_2025_Resource_1</t>
  </si>
  <si>
    <t>005_Ardesia_Base_2HR_2026_Resource_1</t>
  </si>
  <si>
    <t>005_Ardesia_Base_2HR_2027_Resource_1</t>
  </si>
  <si>
    <t>005_Ardesia_Base_2HR_2028_Resource_1</t>
  </si>
  <si>
    <t>005_Ardesia_Base_2HR_2029_Resource_1</t>
  </si>
  <si>
    <t>005_Ardesia_Base_2HR_2030_Resource_1</t>
  </si>
  <si>
    <t>005_Ardesia_Base_2HR_2031_Resource_1</t>
  </si>
  <si>
    <t>005_Ardesia_Base_2HR_2032_Resource_1</t>
  </si>
  <si>
    <t>005_Ardesia_Base_2HR_2033_Resource_1</t>
  </si>
  <si>
    <t>005_Ardesia_Base_2HR_2034_Resource_1</t>
  </si>
  <si>
    <t>005_Ardesia_Base_2HR_2035_Resource_1</t>
  </si>
  <si>
    <t>005_Ardesia_Base_2HR_2036_Resource_1</t>
  </si>
  <si>
    <t>005_Ardesia_Base_2HR_2037_Resource_1</t>
  </si>
  <si>
    <t>005_Ardesia_Base_2HR_2038_Resource_1</t>
  </si>
  <si>
    <t>005_Ardesia_Base_2HR_2039_Resource_1</t>
  </si>
  <si>
    <t>005_Ardesia_Base_2HR_2040_Resource_1</t>
  </si>
  <si>
    <t>005_Ardesia_Base_2HR_2041_Resource_1</t>
  </si>
  <si>
    <t>005_Ardesia_Base_2HR_2042_Resource_1</t>
  </si>
  <si>
    <t>005_Ardesia_Base_2HR_2043_Resource_1</t>
  </si>
  <si>
    <t>005_Ardesia_Base_2HR_2044_Resource_1</t>
  </si>
  <si>
    <t>005_Ardesia_Base_2HR_2045_Resource_1</t>
  </si>
  <si>
    <t>005_Ardesia_Base_2HR_2046_Resource_1</t>
  </si>
  <si>
    <t>005_Ardesia_Base_2HR_2047_Resource_1</t>
  </si>
  <si>
    <t>005_Ardesia_Base_2HR_2048_Resource_1</t>
  </si>
  <si>
    <t>005_Ardesia_Base_2HR_Reg_2025_Resource_1</t>
  </si>
  <si>
    <t>005_Ardesia_Base_2HR_Reg_2026_Resource_1</t>
  </si>
  <si>
    <t>005_Ardesia_Base_2HR_Reg_2027_Resource_1</t>
  </si>
  <si>
    <t>005_Ardesia_Base_2HR_Reg_2028_Resource_1</t>
  </si>
  <si>
    <t>005_Ardesia_Base_2HR_Reg_2029_Resource_1</t>
  </si>
  <si>
    <t>005_Ardesia_Base_2HR_Reg_2030_Resource_1</t>
  </si>
  <si>
    <t>005_Ardesia_Base_2HR_Reg_2031_Resource_1</t>
  </si>
  <si>
    <t>005_Ardesia_Base_2HR_Reg_2032_Resource_1</t>
  </si>
  <si>
    <t>005_Ardesia_Base_2HR_Reg_2033_Resource_1</t>
  </si>
  <si>
    <t>005_Ardesia_Base_2HR_Reg_2034_Resource_1</t>
  </si>
  <si>
    <t>005_Ardesia_Base_2HR_Reg_2035_Resource_1</t>
  </si>
  <si>
    <t>005_Ardesia_Base_2HR_Reg_2036_Resource_1</t>
  </si>
  <si>
    <t>005_Ardesia_Base_2HR_Reg_2037_Resource_1</t>
  </si>
  <si>
    <t>005_Ardesia_Base_2HR_Reg_2038_Resource_1</t>
  </si>
  <si>
    <t>005_Ardesia_Base_2HR_Reg_2039_Resource_1</t>
  </si>
  <si>
    <t>005_Ardesia_Base_2HR_Reg_2040_Resource_1</t>
  </si>
  <si>
    <t>005_Ardesia_Base_2HR_Reg_2041_Resource_1</t>
  </si>
  <si>
    <t>005_Ardesia_Base_2HR_Reg_2042_Resource_1</t>
  </si>
  <si>
    <t>005_Ardesia_Base_2HR_Reg_2043_Resource_1</t>
  </si>
  <si>
    <t>005_Ardesia_Base_2HR_Reg_2044_Resource_1</t>
  </si>
  <si>
    <t>005_Ardesia_Base_2HR_Reg_2045_Resource_1</t>
  </si>
  <si>
    <t>005_Ardesia_Base_2HR_Reg_2046_Resource_1</t>
  </si>
  <si>
    <t>005_Ardesia_Base_2HR_Reg_2047_Resource_1</t>
  </si>
  <si>
    <t>005_Ardesia_Base_2HR_Reg_2048_Resource_1</t>
  </si>
  <si>
    <t>006_Ardesia_Base_2HR_Reg_2024_Resource_1</t>
  </si>
  <si>
    <t>006_Ardesia_High_2HR_2024_Resource_1</t>
  </si>
  <si>
    <t>006_Ardesia_High_2HR_2025_Resource_1</t>
  </si>
  <si>
    <t>006_Ardesia_High_2HR_2026_Resource_1</t>
  </si>
  <si>
    <t>006_Ardesia_High_2HR_2027_Resource_1</t>
  </si>
  <si>
    <t>006_Ardesia_High_2HR_2028_Resource_1</t>
  </si>
  <si>
    <t>006_Ardesia_High_2HR_2029_Resource_1</t>
  </si>
  <si>
    <t>006_Ardesia_High_2HR_2030_Resource_1</t>
  </si>
  <si>
    <t>006_Ardesia_High_2HR_2031_Resource_1</t>
  </si>
  <si>
    <t>006_Ardesia_High_2HR_2032_Resource_1</t>
  </si>
  <si>
    <t>006_Ardesia_High_2HR_2033_Resource_1</t>
  </si>
  <si>
    <t>006_Ardesia_High_2HR_2034_Resource_1</t>
  </si>
  <si>
    <t>006_Ardesia_High_2HR_2035_Resource_1</t>
  </si>
  <si>
    <t>006_Ardesia_High_2HR_2036_Resource_1</t>
  </si>
  <si>
    <t>006_Ardesia_High_2HR_2037_Resource_1</t>
  </si>
  <si>
    <t>006_Ardesia_High_2HR_2038_Resource_1</t>
  </si>
  <si>
    <t>006_Ardesia_High_2HR_2039_Resource_1</t>
  </si>
  <si>
    <t>006_Ardesia_High_2HR_2040_Resource_1</t>
  </si>
  <si>
    <t>006_Ardesia_High_2HR_2041_Resource_1</t>
  </si>
  <si>
    <t>006_Ardesia_High_2HR_2042_Resource_1</t>
  </si>
  <si>
    <t>006_Ardesia_High_2HR_2043_Resource_1</t>
  </si>
  <si>
    <t>006_Ardesia_High_2HR_2044_Resource_1</t>
  </si>
  <si>
    <t>006_Ardesia_High_2HR_2045_Resource_1</t>
  </si>
  <si>
    <t>006_Ardesia_High_2HR_2046_Resource_1</t>
  </si>
  <si>
    <t>006_Ardesia_High_2HR_2047_Resource_1</t>
  </si>
  <si>
    <t>006_Ardesia_High_2HR_2048_Resource_1</t>
  </si>
  <si>
    <t>Scarcity Revenue ($)</t>
  </si>
  <si>
    <t>100 MW</t>
  </si>
  <si>
    <t>1 HR, 2 HR</t>
  </si>
  <si>
    <t>$200 (1 HR Low and Base), $150 (2 HR Low and Base), $25 (1 &amp; 2 HR High)</t>
  </si>
  <si>
    <t>365 (Base), 415 (High)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</si>
</sst>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2" xfId="0" applyBorder="1"/>
    <xf numFmtId="0" fontId="1" fillId="2" borderId="0" xfId="0" applyFont="1" applyFill="1" applyAlignment="1">
      <alignment horizontal="center" wrapText="1"/>
    </xf>
    <xf numFmtId="0" fontId="0" fillId="0" borderId="3" xfId="0" applyBorder="1"/>
    <xf numFmtId="6" fontId="2" fillId="0" borderId="0" xfId="0" applyNumberFormat="1" applyFont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/>
    <xf numFmtId="3" fontId="2" fillId="0" borderId="0" xfId="0" applyNumberFormat="1" applyFont="1" applyAlignment="1">
      <alignment horizontal="center" wrapText="1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/>
    <xf numFmtId="0" fontId="1" fillId="2" borderId="10" xfId="0" applyFont="1" applyFill="1" applyBorder="1" applyAlignment="1">
      <alignment horizontal="center" wrapText="1"/>
    </xf>
    <xf numFmtId="1" fontId="2" fillId="0" borderId="10" xfId="0" applyNumberFormat="1" applyFont="1" applyBorder="1" applyAlignment="1">
      <alignment horizontal="center" wrapText="1"/>
    </xf>
    <xf numFmtId="0" fontId="2" fillId="0" borderId="0" xfId="0" applyFont="1"/>
    <xf numFmtId="6" fontId="2" fillId="0" borderId="0" xfId="0" applyNumberFormat="1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8" fontId="2" fillId="0" borderId="0" xfId="0" applyNumberFormat="1" applyFont="1" applyAlignment="1">
      <alignment horizontal="right" wrapText="1"/>
    </xf>
    <xf numFmtId="9" fontId="2" fillId="0" borderId="0" xfId="0" applyNumberFormat="1" applyFont="1" applyAlignment="1">
      <alignment horizontal="right" wrapText="1"/>
    </xf>
    <xf numFmtId="8" fontId="0" fillId="0" borderId="0" xfId="0" applyNumberFormat="1"/>
    <xf numFmtId="10" fontId="0" fillId="0" borderId="0" xfId="1" applyNumberFormat="1" applyFont="1"/>
    <xf numFmtId="6" fontId="0" fillId="0" borderId="6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wrapText="1"/>
    </xf>
    <xf numFmtId="0" fontId="0" fillId="0" borderId="12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262"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Total Gross Margin ($MM)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Ardesia_Base_1HR</c:v>
                </c:pt>
              </c:strCache>
            </c:strRef>
          </c:tx>
          <c:marker>
            <c:symbol val="none"/>
          </c:marker>
          <c:cat>
            <c:numRef>
              <c:f>Summary!$C$4:$AA$4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Summary!$C$5:$AA$5</c:f>
              <c:numCache>
                <c:formatCode>"$"#,##0_);[Red]\("$"#,##0\)</c:formatCode>
                <c:ptCount val="25"/>
                <c:pt idx="0">
                  <c:v>16447557.947608585</c:v>
                </c:pt>
                <c:pt idx="1">
                  <c:v>13295435.511454027</c:v>
                </c:pt>
                <c:pt idx="2">
                  <c:v>13592868.077297367</c:v>
                </c:pt>
                <c:pt idx="3">
                  <c:v>12681300.606475223</c:v>
                </c:pt>
                <c:pt idx="4">
                  <c:v>11237313.733881317</c:v>
                </c:pt>
                <c:pt idx="5">
                  <c:v>10679647.754615692</c:v>
                </c:pt>
                <c:pt idx="6">
                  <c:v>9715898.4525927566</c:v>
                </c:pt>
                <c:pt idx="7">
                  <c:v>9622350.3948150929</c:v>
                </c:pt>
                <c:pt idx="8">
                  <c:v>9892825.9861140922</c:v>
                </c:pt>
                <c:pt idx="9">
                  <c:v>10012074.948698958</c:v>
                </c:pt>
                <c:pt idx="10">
                  <c:v>10322750.913425723</c:v>
                </c:pt>
                <c:pt idx="11">
                  <c:v>10887308.908188261</c:v>
                </c:pt>
                <c:pt idx="12">
                  <c:v>11274875.033749945</c:v>
                </c:pt>
                <c:pt idx="13">
                  <c:v>11402582.676082062</c:v>
                </c:pt>
                <c:pt idx="14">
                  <c:v>10977464.310446776</c:v>
                </c:pt>
                <c:pt idx="15">
                  <c:v>11280754.281632762</c:v>
                </c:pt>
                <c:pt idx="16">
                  <c:v>11459919.989644116</c:v>
                </c:pt>
                <c:pt idx="17">
                  <c:v>11438940.253374906</c:v>
                </c:pt>
                <c:pt idx="18">
                  <c:v>11517472.727480341</c:v>
                </c:pt>
                <c:pt idx="19">
                  <c:v>11754771.448084582</c:v>
                </c:pt>
                <c:pt idx="20">
                  <c:v>11901022.111075651</c:v>
                </c:pt>
                <c:pt idx="21">
                  <c:v>11818170.707620885</c:v>
                </c:pt>
                <c:pt idx="22">
                  <c:v>11954962.860700823</c:v>
                </c:pt>
                <c:pt idx="23">
                  <c:v>11760898.44999342</c:v>
                </c:pt>
                <c:pt idx="24">
                  <c:v>12090830.134510912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8-4997-9009-CE85964668B7}"/>
            </c:ext>
          </c:extLst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Ardesia_High_1HR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Summary!$C$4:$AA$4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Summary!$C$6:$AA$6</c:f>
              <c:numCache>
                <c:formatCode>"$"#,##0_);[Red]\("$"#,##0\)</c:formatCode>
                <c:ptCount val="25"/>
                <c:pt idx="0">
                  <c:v>20905161.699413583</c:v>
                </c:pt>
                <c:pt idx="1">
                  <c:v>15809516.765493028</c:v>
                </c:pt>
                <c:pt idx="2">
                  <c:v>15736855.290080369</c:v>
                </c:pt>
                <c:pt idx="3">
                  <c:v>14712153.349464223</c:v>
                </c:pt>
                <c:pt idx="4">
                  <c:v>13262533.79565732</c:v>
                </c:pt>
                <c:pt idx="5">
                  <c:v>12742712.366115693</c:v>
                </c:pt>
                <c:pt idx="6">
                  <c:v>11694834.276112754</c:v>
                </c:pt>
                <c:pt idx="7">
                  <c:v>11565570.620632093</c:v>
                </c:pt>
                <c:pt idx="8">
                  <c:v>11778734.875591092</c:v>
                </c:pt>
                <c:pt idx="9">
                  <c:v>11967186.056524958</c:v>
                </c:pt>
                <c:pt idx="10">
                  <c:v>12268493.664538722</c:v>
                </c:pt>
                <c:pt idx="11">
                  <c:v>12778208.464543261</c:v>
                </c:pt>
                <c:pt idx="12">
                  <c:v>13157813.133382946</c:v>
                </c:pt>
                <c:pt idx="13">
                  <c:v>13264825.555222064</c:v>
                </c:pt>
                <c:pt idx="14">
                  <c:v>12853134.189663775</c:v>
                </c:pt>
                <c:pt idx="15">
                  <c:v>13103263.978903763</c:v>
                </c:pt>
                <c:pt idx="16">
                  <c:v>13188919.586901115</c:v>
                </c:pt>
                <c:pt idx="17">
                  <c:v>13060426.932517907</c:v>
                </c:pt>
                <c:pt idx="18">
                  <c:v>13173190.288269345</c:v>
                </c:pt>
                <c:pt idx="19">
                  <c:v>13332721.200665582</c:v>
                </c:pt>
                <c:pt idx="20">
                  <c:v>13522780.94097265</c:v>
                </c:pt>
                <c:pt idx="21">
                  <c:v>13452027.631628886</c:v>
                </c:pt>
                <c:pt idx="22">
                  <c:v>13426520.431465823</c:v>
                </c:pt>
                <c:pt idx="23">
                  <c:v>13306803.723557424</c:v>
                </c:pt>
                <c:pt idx="24">
                  <c:v>13545383.805726912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68-4997-9009-CE85964668B7}"/>
            </c:ext>
          </c:extLst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Ardesia_Base_2HR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Summary!$C$4:$AA$4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Summary!$C$7:$AA$7</c:f>
              <c:numCache>
                <c:formatCode>"$"#,##0_);[Red]\("$"#,##0\)</c:formatCode>
                <c:ptCount val="25"/>
                <c:pt idx="0">
                  <c:v>18237852.389710583</c:v>
                </c:pt>
                <c:pt idx="1">
                  <c:v>14677714.916115027</c:v>
                </c:pt>
                <c:pt idx="2">
                  <c:v>15357783.220312368</c:v>
                </c:pt>
                <c:pt idx="3">
                  <c:v>14661231.081450218</c:v>
                </c:pt>
                <c:pt idx="4">
                  <c:v>13182731.211423319</c:v>
                </c:pt>
                <c:pt idx="5">
                  <c:v>12605376.99431169</c:v>
                </c:pt>
                <c:pt idx="6">
                  <c:v>11509649.428898755</c:v>
                </c:pt>
                <c:pt idx="7">
                  <c:v>11267427.617106091</c:v>
                </c:pt>
                <c:pt idx="8">
                  <c:v>11317220.31846709</c:v>
                </c:pt>
                <c:pt idx="9">
                  <c:v>11400931.90534896</c:v>
                </c:pt>
                <c:pt idx="10">
                  <c:v>11573341.92890472</c:v>
                </c:pt>
                <c:pt idx="11">
                  <c:v>12051085.542237261</c:v>
                </c:pt>
                <c:pt idx="12">
                  <c:v>12244995.940145945</c:v>
                </c:pt>
                <c:pt idx="13">
                  <c:v>12354062.607442062</c:v>
                </c:pt>
                <c:pt idx="14">
                  <c:v>11895520.165825777</c:v>
                </c:pt>
                <c:pt idx="15">
                  <c:v>12204359.708344763</c:v>
                </c:pt>
                <c:pt idx="16">
                  <c:v>12360298.402574115</c:v>
                </c:pt>
                <c:pt idx="17">
                  <c:v>12289257.961214909</c:v>
                </c:pt>
                <c:pt idx="18">
                  <c:v>12320902.830845341</c:v>
                </c:pt>
                <c:pt idx="19">
                  <c:v>12544586.356701581</c:v>
                </c:pt>
                <c:pt idx="20">
                  <c:v>12692055.580344653</c:v>
                </c:pt>
                <c:pt idx="21">
                  <c:v>12616931.78860689</c:v>
                </c:pt>
                <c:pt idx="22">
                  <c:v>12752116.729462823</c:v>
                </c:pt>
                <c:pt idx="23">
                  <c:v>12579120.383900421</c:v>
                </c:pt>
                <c:pt idx="24">
                  <c:v>12943455.959933914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68-4997-9009-CE85964668B7}"/>
            </c:ext>
          </c:extLst>
        </c:ser>
        <c:ser>
          <c:idx val="3"/>
          <c:order val="3"/>
          <c:tx>
            <c:strRef>
              <c:f>Summary!$B$8</c:f>
              <c:strCache>
                <c:ptCount val="1"/>
                <c:pt idx="0">
                  <c:v>Ardesia_High_2HR</c:v>
                </c:pt>
              </c:strCache>
            </c:strRef>
          </c:tx>
          <c:spPr>
            <a:ln>
              <a:solidFill>
                <a:srgbClr val="92D050"/>
              </a:solidFill>
              <a:prstDash val="dash"/>
            </a:ln>
          </c:spPr>
          <c:marker>
            <c:symbol val="none"/>
          </c:marker>
          <c:cat>
            <c:numRef>
              <c:f>Summary!$C$4:$AA$4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Summary!$C$8:$AA$8</c:f>
              <c:numCache>
                <c:formatCode>"$"#,##0_);[Red]\("$"#,##0\)</c:formatCode>
                <c:ptCount val="25"/>
                <c:pt idx="0">
                  <c:v>23319162.963904586</c:v>
                </c:pt>
                <c:pt idx="1">
                  <c:v>17467413.75511203</c:v>
                </c:pt>
                <c:pt idx="2">
                  <c:v>17399578.730283372</c:v>
                </c:pt>
                <c:pt idx="3">
                  <c:v>16664416.213796223</c:v>
                </c:pt>
                <c:pt idx="4">
                  <c:v>15172473.81959632</c:v>
                </c:pt>
                <c:pt idx="5">
                  <c:v>14586451.502893694</c:v>
                </c:pt>
                <c:pt idx="6">
                  <c:v>13459947.322347753</c:v>
                </c:pt>
                <c:pt idx="7">
                  <c:v>13203433.897512089</c:v>
                </c:pt>
                <c:pt idx="8">
                  <c:v>13249273.961488092</c:v>
                </c:pt>
                <c:pt idx="9">
                  <c:v>13384933.538419962</c:v>
                </c:pt>
                <c:pt idx="10">
                  <c:v>13572913.396139722</c:v>
                </c:pt>
                <c:pt idx="11">
                  <c:v>13994611.687972263</c:v>
                </c:pt>
                <c:pt idx="12">
                  <c:v>14232775.537973946</c:v>
                </c:pt>
                <c:pt idx="13">
                  <c:v>14341295.439132063</c:v>
                </c:pt>
                <c:pt idx="14">
                  <c:v>13961614.548227776</c:v>
                </c:pt>
                <c:pt idx="15">
                  <c:v>14203796.335094765</c:v>
                </c:pt>
                <c:pt idx="16">
                  <c:v>14292906.037784116</c:v>
                </c:pt>
                <c:pt idx="17">
                  <c:v>14153327.710946906</c:v>
                </c:pt>
                <c:pt idx="18">
                  <c:v>14154475.421233345</c:v>
                </c:pt>
                <c:pt idx="19">
                  <c:v>14387603.032835577</c:v>
                </c:pt>
                <c:pt idx="20">
                  <c:v>14469424.117257653</c:v>
                </c:pt>
                <c:pt idx="21">
                  <c:v>14460110.478932884</c:v>
                </c:pt>
                <c:pt idx="22">
                  <c:v>14500403.629066825</c:v>
                </c:pt>
                <c:pt idx="23">
                  <c:v>14382276.90099442</c:v>
                </c:pt>
                <c:pt idx="24">
                  <c:v>14728077.24461491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68-4997-9009-CE8596466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spPr>
          <a:ln>
            <a:noFill/>
          </a:ln>
        </c:spPr>
        <c:crossAx val="5001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Value Added per Installed kW ($)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Summary!$B$13</c:f>
              <c:strCache>
                <c:ptCount val="1"/>
                <c:pt idx="0">
                  <c:v>Ardesia_Base_1HR</c:v>
                </c:pt>
              </c:strCache>
            </c:strRef>
          </c:tx>
          <c:marker>
            <c:symbol val="none"/>
          </c:marker>
          <c:cat>
            <c:numRef>
              <c:f>Summary!$C$12:$AA$12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Summary!$C$13:$AA$13</c:f>
              <c:numCache>
                <c:formatCode>"$"#,##0_);[Red]\("$"#,##0\)</c:formatCode>
                <c:ptCount val="25"/>
                <c:pt idx="0">
                  <c:v>164.47557947608584</c:v>
                </c:pt>
                <c:pt idx="1">
                  <c:v>132.95435511454025</c:v>
                </c:pt>
                <c:pt idx="2">
                  <c:v>135.92868077297365</c:v>
                </c:pt>
                <c:pt idx="3">
                  <c:v>126.81300606475223</c:v>
                </c:pt>
                <c:pt idx="4">
                  <c:v>112.37313733881318</c:v>
                </c:pt>
                <c:pt idx="5">
                  <c:v>106.79647754615692</c:v>
                </c:pt>
                <c:pt idx="6">
                  <c:v>97.158984525927565</c:v>
                </c:pt>
                <c:pt idx="7">
                  <c:v>96.223503948150935</c:v>
                </c:pt>
                <c:pt idx="8">
                  <c:v>98.928259861140916</c:v>
                </c:pt>
                <c:pt idx="9">
                  <c:v>100.1207494869896</c:v>
                </c:pt>
                <c:pt idx="10">
                  <c:v>103.22750913425723</c:v>
                </c:pt>
                <c:pt idx="11">
                  <c:v>108.87308908188261</c:v>
                </c:pt>
                <c:pt idx="12">
                  <c:v>112.74875033749946</c:v>
                </c:pt>
                <c:pt idx="13">
                  <c:v>114.02582676082062</c:v>
                </c:pt>
                <c:pt idx="14">
                  <c:v>109.77464310446776</c:v>
                </c:pt>
                <c:pt idx="15">
                  <c:v>112.80754281632763</c:v>
                </c:pt>
                <c:pt idx="16">
                  <c:v>114.59919989644116</c:v>
                </c:pt>
                <c:pt idx="17">
                  <c:v>114.38940253374906</c:v>
                </c:pt>
                <c:pt idx="18">
                  <c:v>115.1747272748034</c:v>
                </c:pt>
                <c:pt idx="19">
                  <c:v>117.54771448084581</c:v>
                </c:pt>
                <c:pt idx="20">
                  <c:v>119.0102211107565</c:v>
                </c:pt>
                <c:pt idx="21">
                  <c:v>118.18170707620885</c:v>
                </c:pt>
                <c:pt idx="22">
                  <c:v>119.54962860700823</c:v>
                </c:pt>
                <c:pt idx="23">
                  <c:v>117.60898449993421</c:v>
                </c:pt>
                <c:pt idx="24">
                  <c:v>120.90830134510912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8-4997-9009-CE85964668B7}"/>
            </c:ext>
          </c:extLst>
        </c:ser>
        <c:ser>
          <c:idx val="1"/>
          <c:order val="1"/>
          <c:tx>
            <c:strRef>
              <c:f>Summary!$B$14</c:f>
              <c:strCache>
                <c:ptCount val="1"/>
                <c:pt idx="0">
                  <c:v>Ardesia_High_1HR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Summary!$C$12:$AA$12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Summary!$C$14:$AA$14</c:f>
              <c:numCache>
                <c:formatCode>"$"#,##0_);[Red]\("$"#,##0\)</c:formatCode>
                <c:ptCount val="25"/>
                <c:pt idx="0">
                  <c:v>209.05161699413583</c:v>
                </c:pt>
                <c:pt idx="1">
                  <c:v>158.09516765493026</c:v>
                </c:pt>
                <c:pt idx="2">
                  <c:v>157.36855290080368</c:v>
                </c:pt>
                <c:pt idx="3">
                  <c:v>147.12153349464225</c:v>
                </c:pt>
                <c:pt idx="4">
                  <c:v>132.62533795657319</c:v>
                </c:pt>
                <c:pt idx="5">
                  <c:v>127.42712366115693</c:v>
                </c:pt>
                <c:pt idx="6">
                  <c:v>116.94834276112753</c:v>
                </c:pt>
                <c:pt idx="7">
                  <c:v>115.65570620632093</c:v>
                </c:pt>
                <c:pt idx="8">
                  <c:v>117.78734875591093</c:v>
                </c:pt>
                <c:pt idx="9">
                  <c:v>119.67186056524959</c:v>
                </c:pt>
                <c:pt idx="10">
                  <c:v>122.68493664538722</c:v>
                </c:pt>
                <c:pt idx="11">
                  <c:v>127.7820846454326</c:v>
                </c:pt>
                <c:pt idx="12">
                  <c:v>131.57813133382945</c:v>
                </c:pt>
                <c:pt idx="13">
                  <c:v>132.64825555222066</c:v>
                </c:pt>
                <c:pt idx="14">
                  <c:v>128.53134189663774</c:v>
                </c:pt>
                <c:pt idx="15">
                  <c:v>131.03263978903763</c:v>
                </c:pt>
                <c:pt idx="16">
                  <c:v>131.88919586901116</c:v>
                </c:pt>
                <c:pt idx="17">
                  <c:v>130.60426932517908</c:v>
                </c:pt>
                <c:pt idx="18">
                  <c:v>131.73190288269345</c:v>
                </c:pt>
                <c:pt idx="19">
                  <c:v>133.3272120066558</c:v>
                </c:pt>
                <c:pt idx="20">
                  <c:v>135.22780940972649</c:v>
                </c:pt>
                <c:pt idx="21">
                  <c:v>134.52027631628886</c:v>
                </c:pt>
                <c:pt idx="22">
                  <c:v>134.26520431465823</c:v>
                </c:pt>
                <c:pt idx="23">
                  <c:v>133.06803723557425</c:v>
                </c:pt>
                <c:pt idx="24">
                  <c:v>135.45383805726911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68-4997-9009-CE85964668B7}"/>
            </c:ext>
          </c:extLst>
        </c:ser>
        <c:ser>
          <c:idx val="2"/>
          <c:order val="2"/>
          <c:tx>
            <c:strRef>
              <c:f>Summary!$B$15</c:f>
              <c:strCache>
                <c:ptCount val="1"/>
                <c:pt idx="0">
                  <c:v>Ardesia_Base_2HR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Summary!$C$12:$AA$12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Summary!$C$15:$AA$15</c:f>
              <c:numCache>
                <c:formatCode>"$"#,##0_);[Red]\("$"#,##0\)</c:formatCode>
                <c:ptCount val="25"/>
                <c:pt idx="0">
                  <c:v>182.37852389710582</c:v>
                </c:pt>
                <c:pt idx="1">
                  <c:v>146.77714916115028</c:v>
                </c:pt>
                <c:pt idx="2">
                  <c:v>153.57783220312368</c:v>
                </c:pt>
                <c:pt idx="3">
                  <c:v>146.61231081450219</c:v>
                </c:pt>
                <c:pt idx="4">
                  <c:v>131.82731211423317</c:v>
                </c:pt>
                <c:pt idx="5">
                  <c:v>126.0537699431169</c:v>
                </c:pt>
                <c:pt idx="6">
                  <c:v>115.09649428898756</c:v>
                </c:pt>
                <c:pt idx="7">
                  <c:v>112.67427617106092</c:v>
                </c:pt>
                <c:pt idx="8">
                  <c:v>113.17220318467091</c:v>
                </c:pt>
                <c:pt idx="9">
                  <c:v>114.00931905348961</c:v>
                </c:pt>
                <c:pt idx="10">
                  <c:v>115.73341928904719</c:v>
                </c:pt>
                <c:pt idx="11">
                  <c:v>120.51085542237261</c:v>
                </c:pt>
                <c:pt idx="12">
                  <c:v>122.44995940145945</c:v>
                </c:pt>
                <c:pt idx="13">
                  <c:v>123.54062607442063</c:v>
                </c:pt>
                <c:pt idx="14">
                  <c:v>118.95520165825776</c:v>
                </c:pt>
                <c:pt idx="15">
                  <c:v>122.04359708344764</c:v>
                </c:pt>
                <c:pt idx="16">
                  <c:v>123.60298402574114</c:v>
                </c:pt>
                <c:pt idx="17">
                  <c:v>122.89257961214911</c:v>
                </c:pt>
                <c:pt idx="18">
                  <c:v>123.20902830845341</c:v>
                </c:pt>
                <c:pt idx="19">
                  <c:v>125.44586356701581</c:v>
                </c:pt>
                <c:pt idx="20">
                  <c:v>126.92055580344652</c:v>
                </c:pt>
                <c:pt idx="21">
                  <c:v>126.1693178860689</c:v>
                </c:pt>
                <c:pt idx="22">
                  <c:v>127.52116729462823</c:v>
                </c:pt>
                <c:pt idx="23">
                  <c:v>125.79120383900421</c:v>
                </c:pt>
                <c:pt idx="24">
                  <c:v>129.43455959933914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68-4997-9009-CE85964668B7}"/>
            </c:ext>
          </c:extLst>
        </c:ser>
        <c:ser>
          <c:idx val="3"/>
          <c:order val="3"/>
          <c:tx>
            <c:strRef>
              <c:f>Summary!$B$16</c:f>
              <c:strCache>
                <c:ptCount val="1"/>
                <c:pt idx="0">
                  <c:v>Ardesia_High_2HR</c:v>
                </c:pt>
              </c:strCache>
            </c:strRef>
          </c:tx>
          <c:spPr>
            <a:ln>
              <a:solidFill>
                <a:srgbClr val="92D050"/>
              </a:solidFill>
              <a:prstDash val="dash"/>
            </a:ln>
          </c:spPr>
          <c:marker>
            <c:symbol val="none"/>
          </c:marker>
          <c:cat>
            <c:numRef>
              <c:f>Summary!$C$12:$AA$12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Summary!$C$16:$AA$16</c:f>
              <c:numCache>
                <c:formatCode>"$"#,##0_);[Red]\("$"#,##0\)</c:formatCode>
                <c:ptCount val="25"/>
                <c:pt idx="0">
                  <c:v>233.19162963904586</c:v>
                </c:pt>
                <c:pt idx="1">
                  <c:v>174.67413755112031</c:v>
                </c:pt>
                <c:pt idx="2">
                  <c:v>173.99578730283372</c:v>
                </c:pt>
                <c:pt idx="3">
                  <c:v>166.64416213796224</c:v>
                </c:pt>
                <c:pt idx="4">
                  <c:v>151.7247381959632</c:v>
                </c:pt>
                <c:pt idx="5">
                  <c:v>145.86451502893692</c:v>
                </c:pt>
                <c:pt idx="6">
                  <c:v>134.5994732234775</c:v>
                </c:pt>
                <c:pt idx="7">
                  <c:v>132.03433897512087</c:v>
                </c:pt>
                <c:pt idx="8">
                  <c:v>132.49273961488095</c:v>
                </c:pt>
                <c:pt idx="9">
                  <c:v>133.84933538419963</c:v>
                </c:pt>
                <c:pt idx="10">
                  <c:v>135.72913396139722</c:v>
                </c:pt>
                <c:pt idx="11">
                  <c:v>139.94611687972264</c:v>
                </c:pt>
                <c:pt idx="12">
                  <c:v>142.32775537973944</c:v>
                </c:pt>
                <c:pt idx="13">
                  <c:v>143.41295439132062</c:v>
                </c:pt>
                <c:pt idx="14">
                  <c:v>139.61614548227777</c:v>
                </c:pt>
                <c:pt idx="15">
                  <c:v>142.03796335094765</c:v>
                </c:pt>
                <c:pt idx="16">
                  <c:v>142.92906037784118</c:v>
                </c:pt>
                <c:pt idx="17">
                  <c:v>141.53327710946905</c:v>
                </c:pt>
                <c:pt idx="18">
                  <c:v>141.54475421233343</c:v>
                </c:pt>
                <c:pt idx="19">
                  <c:v>143.87603032835577</c:v>
                </c:pt>
                <c:pt idx="20">
                  <c:v>144.69424117257654</c:v>
                </c:pt>
                <c:pt idx="21">
                  <c:v>144.60110478932884</c:v>
                </c:pt>
                <c:pt idx="22">
                  <c:v>145.00403629066824</c:v>
                </c:pt>
                <c:pt idx="23">
                  <c:v>143.82276900994421</c:v>
                </c:pt>
                <c:pt idx="24">
                  <c:v>147.28077244614911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68-4997-9009-CE8596466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spPr>
          <a:ln>
            <a:noFill/>
          </a:ln>
        </c:spPr>
        <c:crossAx val="5001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Value Added per Installed kWh ($)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Summary!$B$21</c:f>
              <c:strCache>
                <c:ptCount val="1"/>
                <c:pt idx="0">
                  <c:v>Ardesia_Base_1HR</c:v>
                </c:pt>
              </c:strCache>
            </c:strRef>
          </c:tx>
          <c:marker>
            <c:symbol val="none"/>
          </c:marker>
          <c:cat>
            <c:numRef>
              <c:f>Summary!$C$20:$AA$20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Summary!$C$21:$AA$21</c:f>
              <c:numCache>
                <c:formatCode>"$"#,##0_);[Red]\("$"#,##0\)</c:formatCode>
                <c:ptCount val="25"/>
                <c:pt idx="0">
                  <c:v>164.47557947608584</c:v>
                </c:pt>
                <c:pt idx="1">
                  <c:v>132.95435511454025</c:v>
                </c:pt>
                <c:pt idx="2">
                  <c:v>135.92868077297365</c:v>
                </c:pt>
                <c:pt idx="3">
                  <c:v>126.81300606475223</c:v>
                </c:pt>
                <c:pt idx="4">
                  <c:v>112.37313733881318</c:v>
                </c:pt>
                <c:pt idx="5">
                  <c:v>106.79647754615692</c:v>
                </c:pt>
                <c:pt idx="6">
                  <c:v>97.158984525927565</c:v>
                </c:pt>
                <c:pt idx="7">
                  <c:v>96.223503948150935</c:v>
                </c:pt>
                <c:pt idx="8">
                  <c:v>98.928259861140916</c:v>
                </c:pt>
                <c:pt idx="9">
                  <c:v>100.1207494869896</c:v>
                </c:pt>
                <c:pt idx="10">
                  <c:v>103.22750913425723</c:v>
                </c:pt>
                <c:pt idx="11">
                  <c:v>108.87308908188261</c:v>
                </c:pt>
                <c:pt idx="12">
                  <c:v>112.74875033749946</c:v>
                </c:pt>
                <c:pt idx="13">
                  <c:v>114.02582676082062</c:v>
                </c:pt>
                <c:pt idx="14">
                  <c:v>109.77464310446776</c:v>
                </c:pt>
                <c:pt idx="15">
                  <c:v>112.80754281632763</c:v>
                </c:pt>
                <c:pt idx="16">
                  <c:v>114.59919989644116</c:v>
                </c:pt>
                <c:pt idx="17">
                  <c:v>114.38940253374906</c:v>
                </c:pt>
                <c:pt idx="18">
                  <c:v>115.1747272748034</c:v>
                </c:pt>
                <c:pt idx="19">
                  <c:v>117.54771448084581</c:v>
                </c:pt>
                <c:pt idx="20">
                  <c:v>119.0102211107565</c:v>
                </c:pt>
                <c:pt idx="21">
                  <c:v>118.18170707620885</c:v>
                </c:pt>
                <c:pt idx="22">
                  <c:v>119.54962860700823</c:v>
                </c:pt>
                <c:pt idx="23">
                  <c:v>117.60898449993421</c:v>
                </c:pt>
                <c:pt idx="24">
                  <c:v>120.90830134510912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8-4997-9009-CE85964668B7}"/>
            </c:ext>
          </c:extLst>
        </c:ser>
        <c:ser>
          <c:idx val="1"/>
          <c:order val="1"/>
          <c:tx>
            <c:strRef>
              <c:f>Summary!$B$22</c:f>
              <c:strCache>
                <c:ptCount val="1"/>
                <c:pt idx="0">
                  <c:v>Ardesia_High_1HR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Summary!$C$20:$AA$20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Summary!$C$22:$AA$22</c:f>
              <c:numCache>
                <c:formatCode>"$"#,##0_);[Red]\("$"#,##0\)</c:formatCode>
                <c:ptCount val="25"/>
                <c:pt idx="0">
                  <c:v>209.05161699413583</c:v>
                </c:pt>
                <c:pt idx="1">
                  <c:v>158.09516765493026</c:v>
                </c:pt>
                <c:pt idx="2">
                  <c:v>157.36855290080368</c:v>
                </c:pt>
                <c:pt idx="3">
                  <c:v>147.12153349464225</c:v>
                </c:pt>
                <c:pt idx="4">
                  <c:v>132.62533795657319</c:v>
                </c:pt>
                <c:pt idx="5">
                  <c:v>127.42712366115693</c:v>
                </c:pt>
                <c:pt idx="6">
                  <c:v>116.94834276112753</c:v>
                </c:pt>
                <c:pt idx="7">
                  <c:v>115.65570620632093</c:v>
                </c:pt>
                <c:pt idx="8">
                  <c:v>117.78734875591093</c:v>
                </c:pt>
                <c:pt idx="9">
                  <c:v>119.67186056524959</c:v>
                </c:pt>
                <c:pt idx="10">
                  <c:v>122.68493664538722</c:v>
                </c:pt>
                <c:pt idx="11">
                  <c:v>127.7820846454326</c:v>
                </c:pt>
                <c:pt idx="12">
                  <c:v>131.57813133382945</c:v>
                </c:pt>
                <c:pt idx="13">
                  <c:v>132.64825555222066</c:v>
                </c:pt>
                <c:pt idx="14">
                  <c:v>128.53134189663774</c:v>
                </c:pt>
                <c:pt idx="15">
                  <c:v>131.03263978903763</c:v>
                </c:pt>
                <c:pt idx="16">
                  <c:v>131.88919586901116</c:v>
                </c:pt>
                <c:pt idx="17">
                  <c:v>130.60426932517908</c:v>
                </c:pt>
                <c:pt idx="18">
                  <c:v>131.73190288269345</c:v>
                </c:pt>
                <c:pt idx="19">
                  <c:v>133.3272120066558</c:v>
                </c:pt>
                <c:pt idx="20">
                  <c:v>135.22780940972649</c:v>
                </c:pt>
                <c:pt idx="21">
                  <c:v>134.52027631628886</c:v>
                </c:pt>
                <c:pt idx="22">
                  <c:v>134.26520431465823</c:v>
                </c:pt>
                <c:pt idx="23">
                  <c:v>133.06803723557425</c:v>
                </c:pt>
                <c:pt idx="24">
                  <c:v>135.45383805726911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68-4997-9009-CE85964668B7}"/>
            </c:ext>
          </c:extLst>
        </c:ser>
        <c:ser>
          <c:idx val="2"/>
          <c:order val="2"/>
          <c:tx>
            <c:strRef>
              <c:f>Summary!$B$23</c:f>
              <c:strCache>
                <c:ptCount val="1"/>
                <c:pt idx="0">
                  <c:v>Ardesia_Base_2HR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Summary!$C$20:$AA$20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Summary!$C$23:$AA$23</c:f>
              <c:numCache>
                <c:formatCode>"$"#,##0_);[Red]\("$"#,##0\)</c:formatCode>
                <c:ptCount val="25"/>
                <c:pt idx="0">
                  <c:v>91.189261948552911</c:v>
                </c:pt>
                <c:pt idx="1">
                  <c:v>77.048372263071016</c:v>
                </c:pt>
                <c:pt idx="2">
                  <c:v>82.853815387960552</c:v>
                </c:pt>
                <c:pt idx="3">
                  <c:v>80.929736594448102</c:v>
                </c:pt>
                <c:pt idx="4">
                  <c:v>74.285648661238127</c:v>
                </c:pt>
                <c:pt idx="5">
                  <c:v>72.403084401560534</c:v>
                </c:pt>
                <c:pt idx="6">
                  <c:v>67.307891397068744</c:v>
                </c:pt>
                <c:pt idx="7">
                  <c:v>67.044077217101588</c:v>
                </c:pt>
                <c:pt idx="8">
                  <c:v>68.46473271909916</c:v>
                </c:pt>
                <c:pt idx="9">
                  <c:v>70.090568703731464</c:v>
                </c:pt>
                <c:pt idx="10">
                  <c:v>72.279177672400195</c:v>
                </c:pt>
                <c:pt idx="11">
                  <c:v>76.427483144579284</c:v>
                </c:pt>
                <c:pt idx="12">
                  <c:v>78.837213109360974</c:v>
                </c:pt>
                <c:pt idx="13">
                  <c:v>80.724402819145737</c:v>
                </c:pt>
                <c:pt idx="14">
                  <c:v>78.872299203194387</c:v>
                </c:pt>
                <c:pt idx="15">
                  <c:v>82.095787086941769</c:v>
                </c:pt>
                <c:pt idx="16">
                  <c:v>84.336097179135606</c:v>
                </c:pt>
                <c:pt idx="17">
                  <c:v>85.046767897681036</c:v>
                </c:pt>
                <c:pt idx="18">
                  <c:v>86.474612793692728</c:v>
                </c:pt>
                <c:pt idx="19">
                  <c:v>89.272604303313273</c:v>
                </c:pt>
                <c:pt idx="20">
                  <c:v>91.586488528969923</c:v>
                </c:pt>
                <c:pt idx="21">
                  <c:v>93.058945188131659</c:v>
                </c:pt>
                <c:pt idx="22">
                  <c:v>96.18431686123715</c:v>
                </c:pt>
                <c:pt idx="23">
                  <c:v>97.076094952156353</c:v>
                </c:pt>
                <c:pt idx="24">
                  <c:v>102.25514267604609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68-4997-9009-CE85964668B7}"/>
            </c:ext>
          </c:extLst>
        </c:ser>
        <c:ser>
          <c:idx val="3"/>
          <c:order val="3"/>
          <c:tx>
            <c:strRef>
              <c:f>Summary!$B$24</c:f>
              <c:strCache>
                <c:ptCount val="1"/>
                <c:pt idx="0">
                  <c:v>Ardesia_High_2HR</c:v>
                </c:pt>
              </c:strCache>
            </c:strRef>
          </c:tx>
          <c:spPr>
            <a:ln>
              <a:solidFill>
                <a:srgbClr val="92D050"/>
              </a:solidFill>
              <a:prstDash val="dash"/>
            </a:ln>
          </c:spPr>
          <c:marker>
            <c:symbol val="none"/>
          </c:marker>
          <c:cat>
            <c:numRef>
              <c:f>Summary!$C$20:$AA$20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Summary!$C$24:$AA$24</c:f>
              <c:numCache>
                <c:formatCode>"$"#,##0_);[Red]\("$"#,##0\)</c:formatCode>
                <c:ptCount val="25"/>
                <c:pt idx="0">
                  <c:v>116.59581481952293</c:v>
                </c:pt>
                <c:pt idx="1">
                  <c:v>87.337068775560155</c:v>
                </c:pt>
                <c:pt idx="2">
                  <c:v>86.997893651416859</c:v>
                </c:pt>
                <c:pt idx="3">
                  <c:v>83.32208106898112</c:v>
                </c:pt>
                <c:pt idx="4">
                  <c:v>75.862369097981599</c:v>
                </c:pt>
                <c:pt idx="5">
                  <c:v>72.932257514468461</c:v>
                </c:pt>
                <c:pt idx="6">
                  <c:v>67.299736611738751</c:v>
                </c:pt>
                <c:pt idx="7">
                  <c:v>66.017169487560437</c:v>
                </c:pt>
                <c:pt idx="8">
                  <c:v>66.246369807440473</c:v>
                </c:pt>
                <c:pt idx="9">
                  <c:v>66.924667692099817</c:v>
                </c:pt>
                <c:pt idx="10">
                  <c:v>67.864566980698612</c:v>
                </c:pt>
                <c:pt idx="11">
                  <c:v>69.973058439861319</c:v>
                </c:pt>
                <c:pt idx="12">
                  <c:v>71.163877689869722</c:v>
                </c:pt>
                <c:pt idx="13">
                  <c:v>71.706477195660312</c:v>
                </c:pt>
                <c:pt idx="14">
                  <c:v>69.808072741138886</c:v>
                </c:pt>
                <c:pt idx="15">
                  <c:v>71.018981675473825</c:v>
                </c:pt>
                <c:pt idx="16">
                  <c:v>71.464530188920591</c:v>
                </c:pt>
                <c:pt idx="17">
                  <c:v>70.766638554734527</c:v>
                </c:pt>
                <c:pt idx="18">
                  <c:v>70.772377106166715</c:v>
                </c:pt>
                <c:pt idx="19">
                  <c:v>71.938015164177884</c:v>
                </c:pt>
                <c:pt idx="20">
                  <c:v>72.34712058628827</c:v>
                </c:pt>
                <c:pt idx="21">
                  <c:v>72.300552394664422</c:v>
                </c:pt>
                <c:pt idx="22">
                  <c:v>72.502018145334119</c:v>
                </c:pt>
                <c:pt idx="23">
                  <c:v>71.911384504972105</c:v>
                </c:pt>
                <c:pt idx="24">
                  <c:v>73.640386223074557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68-4997-9009-CE8596466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spPr>
          <a:ln>
            <a:noFill/>
          </a:ln>
        </c:spPr>
        <c:crossAx val="5001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Cycles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Summary!$B$29</c:f>
              <c:strCache>
                <c:ptCount val="1"/>
                <c:pt idx="0">
                  <c:v>Ardesia_Base_1HR</c:v>
                </c:pt>
              </c:strCache>
            </c:strRef>
          </c:tx>
          <c:marker>
            <c:symbol val="none"/>
          </c:marker>
          <c:cat>
            <c:numRef>
              <c:f>Summary!$C$28:$AA$28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Summary!$C$29:$AA$29</c:f>
              <c:numCache>
                <c:formatCode>#,##0</c:formatCode>
                <c:ptCount val="25"/>
                <c:pt idx="0">
                  <c:v>86.544650000000004</c:v>
                </c:pt>
                <c:pt idx="1">
                  <c:v>139.86330178759201</c:v>
                </c:pt>
                <c:pt idx="2">
                  <c:v>155.87022714981069</c:v>
                </c:pt>
                <c:pt idx="3">
                  <c:v>153.50849115812011</c:v>
                </c:pt>
                <c:pt idx="4">
                  <c:v>136.18471373613929</c:v>
                </c:pt>
                <c:pt idx="5">
                  <c:v>131.0107821637427</c:v>
                </c:pt>
                <c:pt idx="6">
                  <c:v>120.2813969896519</c:v>
                </c:pt>
                <c:pt idx="7">
                  <c:v>125.231543557205</c:v>
                </c:pt>
                <c:pt idx="8">
                  <c:v>129.88148599269181</c:v>
                </c:pt>
                <c:pt idx="9">
                  <c:v>132.30849021550659</c:v>
                </c:pt>
                <c:pt idx="10">
                  <c:v>136.26441520835951</c:v>
                </c:pt>
                <c:pt idx="11">
                  <c:v>145.2652536608247</c:v>
                </c:pt>
                <c:pt idx="12">
                  <c:v>152.43518277893281</c:v>
                </c:pt>
                <c:pt idx="13">
                  <c:v>157.64654262338351</c:v>
                </c:pt>
                <c:pt idx="14">
                  <c:v>155.02851464808859</c:v>
                </c:pt>
                <c:pt idx="15">
                  <c:v>159.4020124410591</c:v>
                </c:pt>
                <c:pt idx="16">
                  <c:v>162.89229831101289</c:v>
                </c:pt>
                <c:pt idx="17">
                  <c:v>170.0519359207884</c:v>
                </c:pt>
                <c:pt idx="18">
                  <c:v>173.1953724765425</c:v>
                </c:pt>
                <c:pt idx="19">
                  <c:v>177.17149955760721</c:v>
                </c:pt>
                <c:pt idx="20">
                  <c:v>178.87606118266979</c:v>
                </c:pt>
                <c:pt idx="21">
                  <c:v>183.06840516811329</c:v>
                </c:pt>
                <c:pt idx="22">
                  <c:v>190.3005715452133</c:v>
                </c:pt>
                <c:pt idx="23">
                  <c:v>189.93310613182911</c:v>
                </c:pt>
                <c:pt idx="24">
                  <c:v>198.90717265725289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8-4997-9009-CE85964668B7}"/>
            </c:ext>
          </c:extLst>
        </c:ser>
        <c:ser>
          <c:idx val="1"/>
          <c:order val="1"/>
          <c:tx>
            <c:strRef>
              <c:f>Summary!$B$30</c:f>
              <c:strCache>
                <c:ptCount val="1"/>
                <c:pt idx="0">
                  <c:v>Ardesia_High_1HR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Summary!$C$28:$AA$28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Summary!$C$30:$AA$30</c:f>
              <c:numCache>
                <c:formatCode>#,##0</c:formatCode>
                <c:ptCount val="25"/>
                <c:pt idx="0">
                  <c:v>213.9311949866667</c:v>
                </c:pt>
                <c:pt idx="1">
                  <c:v>372.09446069743689</c:v>
                </c:pt>
                <c:pt idx="2">
                  <c:v>406.2196440729042</c:v>
                </c:pt>
                <c:pt idx="3">
                  <c:v>395.14511028765202</c:v>
                </c:pt>
                <c:pt idx="4">
                  <c:v>390.27637937788472</c:v>
                </c:pt>
                <c:pt idx="5">
                  <c:v>395.34668469769622</c:v>
                </c:pt>
                <c:pt idx="6">
                  <c:v>383.59356194341638</c:v>
                </c:pt>
                <c:pt idx="7">
                  <c:v>395.37320479625788</c:v>
                </c:pt>
                <c:pt idx="8">
                  <c:v>397.43991818482669</c:v>
                </c:pt>
                <c:pt idx="9">
                  <c:v>400.81115792035399</c:v>
                </c:pt>
                <c:pt idx="10">
                  <c:v>406.07943195374179</c:v>
                </c:pt>
                <c:pt idx="11">
                  <c:v>412.13417839469793</c:v>
                </c:pt>
                <c:pt idx="12">
                  <c:v>415.42678324000002</c:v>
                </c:pt>
                <c:pt idx="13">
                  <c:v>414.99999999773922</c:v>
                </c:pt>
                <c:pt idx="14">
                  <c:v>414.94114074342338</c:v>
                </c:pt>
                <c:pt idx="15">
                  <c:v>414.86831878537009</c:v>
                </c:pt>
                <c:pt idx="16">
                  <c:v>416.13698629737968</c:v>
                </c:pt>
                <c:pt idx="17">
                  <c:v>414.76998991997868</c:v>
                </c:pt>
                <c:pt idx="18">
                  <c:v>411.95472997714199</c:v>
                </c:pt>
                <c:pt idx="19">
                  <c:v>414.59765091440551</c:v>
                </c:pt>
                <c:pt idx="20">
                  <c:v>414.95824628091827</c:v>
                </c:pt>
                <c:pt idx="21">
                  <c:v>412.74268591013038</c:v>
                </c:pt>
                <c:pt idx="22">
                  <c:v>412.62180290595558</c:v>
                </c:pt>
                <c:pt idx="23">
                  <c:v>413.50388324608753</c:v>
                </c:pt>
                <c:pt idx="24">
                  <c:v>415.15576630331481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68-4997-9009-CE85964668B7}"/>
            </c:ext>
          </c:extLst>
        </c:ser>
        <c:ser>
          <c:idx val="2"/>
          <c:order val="2"/>
          <c:tx>
            <c:strRef>
              <c:f>Summary!$B$31</c:f>
              <c:strCache>
                <c:ptCount val="1"/>
                <c:pt idx="0">
                  <c:v>Ardesia_Base_2HR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Summary!$C$28:$AA$28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Summary!$C$31:$AA$31</c:f>
              <c:numCache>
                <c:formatCode>#,##0</c:formatCode>
                <c:ptCount val="25"/>
                <c:pt idx="0">
                  <c:v>207.56241780091671</c:v>
                </c:pt>
                <c:pt idx="1">
                  <c:v>143.53865267891516</c:v>
                </c:pt>
                <c:pt idx="2">
                  <c:v>228.9061394139332</c:v>
                </c:pt>
                <c:pt idx="3">
                  <c:v>227.991159367042</c:v>
                </c:pt>
                <c:pt idx="4">
                  <c:v>223.16398143863407</c:v>
                </c:pt>
                <c:pt idx="5">
                  <c:v>220.93268142542598</c:v>
                </c:pt>
                <c:pt idx="6">
                  <c:v>218.51664787485385</c:v>
                </c:pt>
                <c:pt idx="7">
                  <c:v>219.13624357590538</c:v>
                </c:pt>
                <c:pt idx="8">
                  <c:v>219.40128049949587</c:v>
                </c:pt>
                <c:pt idx="9">
                  <c:v>220.39993412230012</c:v>
                </c:pt>
                <c:pt idx="10">
                  <c:v>221.291841514281</c:v>
                </c:pt>
                <c:pt idx="11">
                  <c:v>223.79436311580412</c:v>
                </c:pt>
                <c:pt idx="12">
                  <c:v>226.42571252983089</c:v>
                </c:pt>
                <c:pt idx="13">
                  <c:v>228.12961919389264</c:v>
                </c:pt>
                <c:pt idx="14">
                  <c:v>227.06857019250319</c:v>
                </c:pt>
                <c:pt idx="15">
                  <c:v>228.03296783331095</c:v>
                </c:pt>
                <c:pt idx="16">
                  <c:v>229.22012707673767</c:v>
                </c:pt>
                <c:pt idx="17">
                  <c:v>230.76984431580158</c:v>
                </c:pt>
                <c:pt idx="18">
                  <c:v>231.29673171415865</c:v>
                </c:pt>
                <c:pt idx="19">
                  <c:v>232.30242229243754</c:v>
                </c:pt>
                <c:pt idx="20">
                  <c:v>233.46020041179591</c:v>
                </c:pt>
                <c:pt idx="21">
                  <c:v>234.1905255386734</c:v>
                </c:pt>
                <c:pt idx="22">
                  <c:v>236.26177713456025</c:v>
                </c:pt>
                <c:pt idx="23">
                  <c:v>236.78628939162425</c:v>
                </c:pt>
                <c:pt idx="24">
                  <c:v>239.86540070390265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68-4997-9009-CE85964668B7}"/>
            </c:ext>
          </c:extLst>
        </c:ser>
        <c:ser>
          <c:idx val="3"/>
          <c:order val="3"/>
          <c:tx>
            <c:strRef>
              <c:f>Summary!$B$32</c:f>
              <c:strCache>
                <c:ptCount val="1"/>
                <c:pt idx="0">
                  <c:v>Ardesia_High_2HR</c:v>
                </c:pt>
              </c:strCache>
            </c:strRef>
          </c:tx>
          <c:spPr>
            <a:ln>
              <a:solidFill>
                <a:srgbClr val="92D050"/>
              </a:solidFill>
              <a:prstDash val="dash"/>
            </a:ln>
          </c:spPr>
          <c:marker>
            <c:symbol val="none"/>
          </c:marker>
          <c:cat>
            <c:numRef>
              <c:f>Summary!$C$28:$AA$28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Summary!$C$32:$AA$32</c:f>
              <c:numCache>
                <c:formatCode>#,##0</c:formatCode>
                <c:ptCount val="25"/>
                <c:pt idx="0">
                  <c:v>416.07010665408342</c:v>
                </c:pt>
                <c:pt idx="1">
                  <c:v>412.88530970954127</c:v>
                </c:pt>
                <c:pt idx="2">
                  <c:v>412.32637238893108</c:v>
                </c:pt>
                <c:pt idx="3">
                  <c:v>412.70967422959819</c:v>
                </c:pt>
                <c:pt idx="4">
                  <c:v>413.26607379025222</c:v>
                </c:pt>
                <c:pt idx="5">
                  <c:v>413.51116148817152</c:v>
                </c:pt>
                <c:pt idx="6">
                  <c:v>413.65018112548461</c:v>
                </c:pt>
                <c:pt idx="7">
                  <c:v>413.97923846819049</c:v>
                </c:pt>
                <c:pt idx="8">
                  <c:v>415.71037040717022</c:v>
                </c:pt>
                <c:pt idx="9">
                  <c:v>413.58238003459161</c:v>
                </c:pt>
                <c:pt idx="10">
                  <c:v>415.00000001807672</c:v>
                </c:pt>
                <c:pt idx="11">
                  <c:v>414.99999999588971</c:v>
                </c:pt>
                <c:pt idx="12">
                  <c:v>415.88970775266182</c:v>
                </c:pt>
                <c:pt idx="13">
                  <c:v>415.0000000129719</c:v>
                </c:pt>
                <c:pt idx="14">
                  <c:v>414.92166097029008</c:v>
                </c:pt>
                <c:pt idx="15">
                  <c:v>414.79263510210211</c:v>
                </c:pt>
                <c:pt idx="16">
                  <c:v>416.11348506513178</c:v>
                </c:pt>
                <c:pt idx="17">
                  <c:v>414.81048244944441</c:v>
                </c:pt>
                <c:pt idx="18">
                  <c:v>414.91416809326552</c:v>
                </c:pt>
                <c:pt idx="19">
                  <c:v>414.39900587873422</c:v>
                </c:pt>
                <c:pt idx="20">
                  <c:v>415.46270548115359</c:v>
                </c:pt>
                <c:pt idx="21">
                  <c:v>414.69131135228082</c:v>
                </c:pt>
                <c:pt idx="22">
                  <c:v>414.69538162923988</c:v>
                </c:pt>
                <c:pt idx="23">
                  <c:v>414.74468760842183</c:v>
                </c:pt>
                <c:pt idx="24">
                  <c:v>415.9947502818062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68-4997-9009-CE8596466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spPr>
          <a:ln>
            <a:noFill/>
          </a:ln>
        </c:spPr>
        <c:crossAx val="5001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8</xdr:col>
      <xdr:colOff>314325</xdr:colOff>
      <xdr:row>55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37</xdr:row>
      <xdr:rowOff>0</xdr:rowOff>
    </xdr:from>
    <xdr:to>
      <xdr:col>18</xdr:col>
      <xdr:colOff>0</xdr:colOff>
      <xdr:row>55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8</xdr:col>
      <xdr:colOff>314325</xdr:colOff>
      <xdr:row>76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58</xdr:row>
      <xdr:rowOff>0</xdr:rowOff>
    </xdr:from>
    <xdr:to>
      <xdr:col>18</xdr:col>
      <xdr:colOff>0</xdr:colOff>
      <xdr:row>76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C33"/>
  <sheetViews>
    <sheetView tabSelected="1" topLeftCell="R1" workbookViewId="0">
      <selection activeCell="B15" sqref="B15:AA15"/>
    </sheetView>
  </sheetViews>
  <sheetFormatPr defaultRowHeight="15" x14ac:dyDescent="0.25"/>
  <cols>
    <col min="2" max="2" width="22.7109375" customWidth="1"/>
    <col min="3" max="30" width="13.7109375" customWidth="1"/>
  </cols>
  <sheetData>
    <row r="3" spans="1:29" x14ac:dyDescent="0.25">
      <c r="B3" s="1"/>
      <c r="C3" s="28" t="s">
        <v>5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9" x14ac:dyDescent="0.25">
      <c r="A4" s="2"/>
      <c r="B4" s="1" t="s">
        <v>6</v>
      </c>
      <c r="C4" s="3">
        <v>2024</v>
      </c>
      <c r="D4" s="3">
        <v>2025</v>
      </c>
      <c r="E4" s="3">
        <v>2026</v>
      </c>
      <c r="F4" s="3">
        <v>2027</v>
      </c>
      <c r="G4" s="3">
        <v>2028</v>
      </c>
      <c r="H4" s="3">
        <v>2029</v>
      </c>
      <c r="I4" s="3">
        <v>2030</v>
      </c>
      <c r="J4" s="3">
        <v>2031</v>
      </c>
      <c r="K4" s="3">
        <v>2032</v>
      </c>
      <c r="L4" s="3">
        <v>2033</v>
      </c>
      <c r="M4" s="3">
        <v>2034</v>
      </c>
      <c r="N4" s="3">
        <v>2035</v>
      </c>
      <c r="O4" s="3">
        <v>2036</v>
      </c>
      <c r="P4" s="3">
        <v>2037</v>
      </c>
      <c r="Q4" s="3">
        <v>2038</v>
      </c>
      <c r="R4" s="3">
        <v>2039</v>
      </c>
      <c r="S4" s="3">
        <v>2040</v>
      </c>
      <c r="T4" s="3">
        <v>2041</v>
      </c>
      <c r="U4" s="3">
        <v>2042</v>
      </c>
      <c r="V4" s="3">
        <v>2043</v>
      </c>
      <c r="W4" s="3">
        <v>2044</v>
      </c>
      <c r="X4" s="3">
        <v>2045</v>
      </c>
      <c r="Y4" s="3">
        <v>2046</v>
      </c>
      <c r="Z4" s="3">
        <v>2047</v>
      </c>
      <c r="AA4" s="3">
        <v>2048</v>
      </c>
      <c r="AB4" s="4"/>
      <c r="AC4" s="1" t="s">
        <v>7</v>
      </c>
    </row>
    <row r="5" spans="1:29" x14ac:dyDescent="0.25">
      <c r="A5" s="2"/>
      <c r="B5" s="2" t="s">
        <v>0</v>
      </c>
      <c r="C5" s="5">
        <f t="shared" ref="C5:L8" ca="1" si="0">HLOOKUP(C$4,INDIRECT("'"&amp;$B5&amp;"'!$B$"&amp; MATCH("Year",INDIRECT("'"&amp;$B5&amp;"'!$A:$A"),0) &amp;":$AA$25"),$AC$5-MATCH("Year",INDIRECT("'"&amp;$B5&amp;"'!$A:$A"),0)+1, FALSE)</f>
        <v>16447557.947608585</v>
      </c>
      <c r="D5" s="5">
        <f t="shared" ca="1" si="0"/>
        <v>13295435.511454027</v>
      </c>
      <c r="E5" s="5">
        <f t="shared" ca="1" si="0"/>
        <v>13592868.077297367</v>
      </c>
      <c r="F5" s="5">
        <f t="shared" ca="1" si="0"/>
        <v>12681300.606475223</v>
      </c>
      <c r="G5" s="5">
        <f t="shared" ca="1" si="0"/>
        <v>11237313.733881317</v>
      </c>
      <c r="H5" s="5">
        <f t="shared" ca="1" si="0"/>
        <v>10679647.754615692</v>
      </c>
      <c r="I5" s="5">
        <f t="shared" ca="1" si="0"/>
        <v>9715898.4525927566</v>
      </c>
      <c r="J5" s="5">
        <f t="shared" ca="1" si="0"/>
        <v>9622350.3948150929</v>
      </c>
      <c r="K5" s="5">
        <f t="shared" ca="1" si="0"/>
        <v>9892825.9861140922</v>
      </c>
      <c r="L5" s="5">
        <f t="shared" ca="1" si="0"/>
        <v>10012074.948698958</v>
      </c>
      <c r="M5" s="5">
        <f t="shared" ref="M5:AA8" ca="1" si="1">HLOOKUP(M$4,INDIRECT("'"&amp;$B5&amp;"'!$B$"&amp; MATCH("Year",INDIRECT("'"&amp;$B5&amp;"'!$A:$A"),0) &amp;":$AA$25"),$AC$5-MATCH("Year",INDIRECT("'"&amp;$B5&amp;"'!$A:$A"),0)+1, FALSE)</f>
        <v>10322750.913425723</v>
      </c>
      <c r="N5" s="5">
        <f t="shared" ca="1" si="1"/>
        <v>10887308.908188261</v>
      </c>
      <c r="O5" s="5">
        <f t="shared" ca="1" si="1"/>
        <v>11274875.033749945</v>
      </c>
      <c r="P5" s="5">
        <f t="shared" ca="1" si="1"/>
        <v>11402582.676082062</v>
      </c>
      <c r="Q5" s="5">
        <f t="shared" ca="1" si="1"/>
        <v>10977464.310446776</v>
      </c>
      <c r="R5" s="5">
        <f t="shared" ca="1" si="1"/>
        <v>11280754.281632762</v>
      </c>
      <c r="S5" s="5">
        <f t="shared" ca="1" si="1"/>
        <v>11459919.989644116</v>
      </c>
      <c r="T5" s="5">
        <f t="shared" ca="1" si="1"/>
        <v>11438940.253374906</v>
      </c>
      <c r="U5" s="5">
        <f t="shared" ca="1" si="1"/>
        <v>11517472.727480341</v>
      </c>
      <c r="V5" s="5">
        <f t="shared" ca="1" si="1"/>
        <v>11754771.448084582</v>
      </c>
      <c r="W5" s="5">
        <f t="shared" ca="1" si="1"/>
        <v>11901022.111075651</v>
      </c>
      <c r="X5" s="5">
        <f t="shared" ca="1" si="1"/>
        <v>11818170.707620885</v>
      </c>
      <c r="Y5" s="5">
        <f t="shared" ca="1" si="1"/>
        <v>11954962.860700823</v>
      </c>
      <c r="Z5" s="5">
        <f t="shared" ca="1" si="1"/>
        <v>11760898.44999342</v>
      </c>
      <c r="AA5" s="5">
        <f t="shared" ca="1" si="1"/>
        <v>12090830.134510912</v>
      </c>
      <c r="AB5" s="4"/>
      <c r="AC5" s="6">
        <f>MATCH($C$3,Ardesia_Base_1HR!$A:$A,0)</f>
        <v>18</v>
      </c>
    </row>
    <row r="6" spans="1:29" x14ac:dyDescent="0.25">
      <c r="A6" s="2"/>
      <c r="B6" s="2" t="s">
        <v>1</v>
      </c>
      <c r="C6" s="5">
        <f t="shared" ca="1" si="0"/>
        <v>20905161.699413583</v>
      </c>
      <c r="D6" s="5">
        <f t="shared" ca="1" si="0"/>
        <v>15809516.765493028</v>
      </c>
      <c r="E6" s="5">
        <f t="shared" ca="1" si="0"/>
        <v>15736855.290080369</v>
      </c>
      <c r="F6" s="5">
        <f t="shared" ca="1" si="0"/>
        <v>14712153.349464223</v>
      </c>
      <c r="G6" s="5">
        <f t="shared" ca="1" si="0"/>
        <v>13262533.79565732</v>
      </c>
      <c r="H6" s="5">
        <f t="shared" ca="1" si="0"/>
        <v>12742712.366115693</v>
      </c>
      <c r="I6" s="5">
        <f t="shared" ca="1" si="0"/>
        <v>11694834.276112754</v>
      </c>
      <c r="J6" s="5">
        <f t="shared" ca="1" si="0"/>
        <v>11565570.620632093</v>
      </c>
      <c r="K6" s="5">
        <f t="shared" ca="1" si="0"/>
        <v>11778734.875591092</v>
      </c>
      <c r="L6" s="5">
        <f t="shared" ca="1" si="0"/>
        <v>11967186.056524958</v>
      </c>
      <c r="M6" s="5">
        <f t="shared" ca="1" si="1"/>
        <v>12268493.664538722</v>
      </c>
      <c r="N6" s="5">
        <f t="shared" ca="1" si="1"/>
        <v>12778208.464543261</v>
      </c>
      <c r="O6" s="5">
        <f t="shared" ca="1" si="1"/>
        <v>13157813.133382946</v>
      </c>
      <c r="P6" s="5">
        <f t="shared" ca="1" si="1"/>
        <v>13264825.555222064</v>
      </c>
      <c r="Q6" s="5">
        <f t="shared" ca="1" si="1"/>
        <v>12853134.189663775</v>
      </c>
      <c r="R6" s="5">
        <f t="shared" ca="1" si="1"/>
        <v>13103263.978903763</v>
      </c>
      <c r="S6" s="5">
        <f t="shared" ca="1" si="1"/>
        <v>13188919.586901115</v>
      </c>
      <c r="T6" s="5">
        <f t="shared" ca="1" si="1"/>
        <v>13060426.932517907</v>
      </c>
      <c r="U6" s="5">
        <f t="shared" ca="1" si="1"/>
        <v>13173190.288269345</v>
      </c>
      <c r="V6" s="5">
        <f t="shared" ca="1" si="1"/>
        <v>13332721.200665582</v>
      </c>
      <c r="W6" s="5">
        <f t="shared" ca="1" si="1"/>
        <v>13522780.94097265</v>
      </c>
      <c r="X6" s="5">
        <f t="shared" ca="1" si="1"/>
        <v>13452027.631628886</v>
      </c>
      <c r="Y6" s="5">
        <f t="shared" ca="1" si="1"/>
        <v>13426520.431465823</v>
      </c>
      <c r="Z6" s="5">
        <f t="shared" ca="1" si="1"/>
        <v>13306803.723557424</v>
      </c>
      <c r="AA6" s="5">
        <f t="shared" ca="1" si="1"/>
        <v>13545383.805726912</v>
      </c>
      <c r="AB6" s="4"/>
    </row>
    <row r="7" spans="1:29" x14ac:dyDescent="0.25">
      <c r="A7" s="2"/>
      <c r="B7" s="2" t="s">
        <v>2</v>
      </c>
      <c r="C7" s="5">
        <f t="shared" ca="1" si="0"/>
        <v>18237852.389710583</v>
      </c>
      <c r="D7" s="5">
        <f t="shared" ca="1" si="0"/>
        <v>14677714.916115027</v>
      </c>
      <c r="E7" s="5">
        <f t="shared" ca="1" si="0"/>
        <v>15357783.220312368</v>
      </c>
      <c r="F7" s="5">
        <f t="shared" ca="1" si="0"/>
        <v>14661231.081450218</v>
      </c>
      <c r="G7" s="5">
        <f t="shared" ca="1" si="0"/>
        <v>13182731.211423319</v>
      </c>
      <c r="H7" s="5">
        <f t="shared" ca="1" si="0"/>
        <v>12605376.99431169</v>
      </c>
      <c r="I7" s="5">
        <f t="shared" ca="1" si="0"/>
        <v>11509649.428898755</v>
      </c>
      <c r="J7" s="5">
        <f t="shared" ca="1" si="0"/>
        <v>11267427.617106091</v>
      </c>
      <c r="K7" s="5">
        <f t="shared" ca="1" si="0"/>
        <v>11317220.31846709</v>
      </c>
      <c r="L7" s="5">
        <f t="shared" ca="1" si="0"/>
        <v>11400931.90534896</v>
      </c>
      <c r="M7" s="5">
        <f t="shared" ca="1" si="1"/>
        <v>11573341.92890472</v>
      </c>
      <c r="N7" s="5">
        <f t="shared" ca="1" si="1"/>
        <v>12051085.542237261</v>
      </c>
      <c r="O7" s="5">
        <f t="shared" ca="1" si="1"/>
        <v>12244995.940145945</v>
      </c>
      <c r="P7" s="5">
        <f t="shared" ca="1" si="1"/>
        <v>12354062.607442062</v>
      </c>
      <c r="Q7" s="5">
        <f t="shared" ca="1" si="1"/>
        <v>11895520.165825777</v>
      </c>
      <c r="R7" s="5">
        <f t="shared" ca="1" si="1"/>
        <v>12204359.708344763</v>
      </c>
      <c r="S7" s="5">
        <f t="shared" ca="1" si="1"/>
        <v>12360298.402574115</v>
      </c>
      <c r="T7" s="5">
        <f t="shared" ca="1" si="1"/>
        <v>12289257.961214909</v>
      </c>
      <c r="U7" s="5">
        <f t="shared" ca="1" si="1"/>
        <v>12320902.830845341</v>
      </c>
      <c r="V7" s="5">
        <f t="shared" ca="1" si="1"/>
        <v>12544586.356701581</v>
      </c>
      <c r="W7" s="5">
        <f t="shared" ca="1" si="1"/>
        <v>12692055.580344653</v>
      </c>
      <c r="X7" s="5">
        <f t="shared" ca="1" si="1"/>
        <v>12616931.78860689</v>
      </c>
      <c r="Y7" s="5">
        <f t="shared" ca="1" si="1"/>
        <v>12752116.729462823</v>
      </c>
      <c r="Z7" s="5">
        <f t="shared" ca="1" si="1"/>
        <v>12579120.383900421</v>
      </c>
      <c r="AA7" s="5">
        <f t="shared" ca="1" si="1"/>
        <v>12943455.959933914</v>
      </c>
      <c r="AB7" s="4"/>
    </row>
    <row r="8" spans="1:29" x14ac:dyDescent="0.25">
      <c r="A8" s="2"/>
      <c r="B8" s="2" t="s">
        <v>4</v>
      </c>
      <c r="C8" s="5">
        <f t="shared" ca="1" si="0"/>
        <v>23319162.963904586</v>
      </c>
      <c r="D8" s="5">
        <f t="shared" ca="1" si="0"/>
        <v>17467413.75511203</v>
      </c>
      <c r="E8" s="5">
        <f t="shared" ca="1" si="0"/>
        <v>17399578.730283372</v>
      </c>
      <c r="F8" s="5">
        <f t="shared" ca="1" si="0"/>
        <v>16664416.213796223</v>
      </c>
      <c r="G8" s="5">
        <f t="shared" ca="1" si="0"/>
        <v>15172473.81959632</v>
      </c>
      <c r="H8" s="5">
        <f t="shared" ca="1" si="0"/>
        <v>14586451.502893694</v>
      </c>
      <c r="I8" s="5">
        <f t="shared" ca="1" si="0"/>
        <v>13459947.322347753</v>
      </c>
      <c r="J8" s="5">
        <f t="shared" ca="1" si="0"/>
        <v>13203433.897512089</v>
      </c>
      <c r="K8" s="5">
        <f t="shared" ca="1" si="0"/>
        <v>13249273.961488092</v>
      </c>
      <c r="L8" s="5">
        <f t="shared" ca="1" si="0"/>
        <v>13384933.538419962</v>
      </c>
      <c r="M8" s="5">
        <f t="shared" ca="1" si="1"/>
        <v>13572913.396139722</v>
      </c>
      <c r="N8" s="5">
        <f t="shared" ca="1" si="1"/>
        <v>13994611.687972263</v>
      </c>
      <c r="O8" s="5">
        <f t="shared" ca="1" si="1"/>
        <v>14232775.537973946</v>
      </c>
      <c r="P8" s="5">
        <f t="shared" ca="1" si="1"/>
        <v>14341295.439132063</v>
      </c>
      <c r="Q8" s="5">
        <f t="shared" ca="1" si="1"/>
        <v>13961614.548227776</v>
      </c>
      <c r="R8" s="5">
        <f t="shared" ca="1" si="1"/>
        <v>14203796.335094765</v>
      </c>
      <c r="S8" s="5">
        <f t="shared" ca="1" si="1"/>
        <v>14292906.037784116</v>
      </c>
      <c r="T8" s="5">
        <f t="shared" ca="1" si="1"/>
        <v>14153327.710946906</v>
      </c>
      <c r="U8" s="5">
        <f t="shared" ca="1" si="1"/>
        <v>14154475.421233345</v>
      </c>
      <c r="V8" s="5">
        <f t="shared" ca="1" si="1"/>
        <v>14387603.032835577</v>
      </c>
      <c r="W8" s="5">
        <f t="shared" ca="1" si="1"/>
        <v>14469424.117257653</v>
      </c>
      <c r="X8" s="5">
        <f t="shared" ca="1" si="1"/>
        <v>14460110.478932884</v>
      </c>
      <c r="Y8" s="5">
        <f t="shared" ca="1" si="1"/>
        <v>14500403.629066825</v>
      </c>
      <c r="Z8" s="5">
        <f t="shared" ca="1" si="1"/>
        <v>14382276.90099442</v>
      </c>
      <c r="AA8" s="5">
        <f t="shared" ca="1" si="1"/>
        <v>14728077.24461491</v>
      </c>
      <c r="AB8" s="4"/>
    </row>
    <row r="9" spans="1:29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1" spans="1:29" x14ac:dyDescent="0.25">
      <c r="B11" s="1"/>
      <c r="C11" s="28" t="s">
        <v>8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9" x14ac:dyDescent="0.25">
      <c r="A12" s="2"/>
      <c r="B12" s="1" t="s">
        <v>6</v>
      </c>
      <c r="C12" s="3">
        <v>2024</v>
      </c>
      <c r="D12" s="3">
        <v>2025</v>
      </c>
      <c r="E12" s="3">
        <v>2026</v>
      </c>
      <c r="F12" s="3">
        <v>2027</v>
      </c>
      <c r="G12" s="3">
        <v>2028</v>
      </c>
      <c r="H12" s="3">
        <v>2029</v>
      </c>
      <c r="I12" s="3">
        <v>2030</v>
      </c>
      <c r="J12" s="3">
        <v>2031</v>
      </c>
      <c r="K12" s="3">
        <v>2032</v>
      </c>
      <c r="L12" s="3">
        <v>2033</v>
      </c>
      <c r="M12" s="3">
        <v>2034</v>
      </c>
      <c r="N12" s="3">
        <v>2035</v>
      </c>
      <c r="O12" s="3">
        <v>2036</v>
      </c>
      <c r="P12" s="3">
        <v>2037</v>
      </c>
      <c r="Q12" s="3">
        <v>2038</v>
      </c>
      <c r="R12" s="3">
        <v>2039</v>
      </c>
      <c r="S12" s="3">
        <v>2040</v>
      </c>
      <c r="T12" s="3">
        <v>2041</v>
      </c>
      <c r="U12" s="3">
        <v>2042</v>
      </c>
      <c r="V12" s="3">
        <v>2043</v>
      </c>
      <c r="W12" s="3">
        <v>2044</v>
      </c>
      <c r="X12" s="3">
        <v>2045</v>
      </c>
      <c r="Y12" s="3">
        <v>2046</v>
      </c>
      <c r="Z12" s="3">
        <v>2047</v>
      </c>
      <c r="AA12" s="3">
        <v>2048</v>
      </c>
      <c r="AB12" s="4"/>
      <c r="AC12" s="1" t="s">
        <v>7</v>
      </c>
    </row>
    <row r="13" spans="1:29" x14ac:dyDescent="0.25">
      <c r="A13" s="2"/>
      <c r="B13" s="2" t="s">
        <v>0</v>
      </c>
      <c r="C13" s="5">
        <f t="shared" ref="C13:L16" ca="1" si="2">HLOOKUP(C$12,INDIRECT("'"&amp;$B13&amp;"'!$B$"&amp; MATCH("Year",INDIRECT("'"&amp;$B13&amp;"'!$A:$A"),0) &amp;":$AA$25"),$AC$13-MATCH("Year",INDIRECT("'"&amp;$B13&amp;"'!$A:$A"),0)+1, FALSE)</f>
        <v>164.47557947608584</v>
      </c>
      <c r="D13" s="5">
        <f t="shared" ca="1" si="2"/>
        <v>132.95435511454025</v>
      </c>
      <c r="E13" s="5">
        <f t="shared" ca="1" si="2"/>
        <v>135.92868077297365</v>
      </c>
      <c r="F13" s="5">
        <f t="shared" ca="1" si="2"/>
        <v>126.81300606475223</v>
      </c>
      <c r="G13" s="5">
        <f t="shared" ca="1" si="2"/>
        <v>112.37313733881318</v>
      </c>
      <c r="H13" s="5">
        <f t="shared" ca="1" si="2"/>
        <v>106.79647754615692</v>
      </c>
      <c r="I13" s="5">
        <f t="shared" ca="1" si="2"/>
        <v>97.158984525927565</v>
      </c>
      <c r="J13" s="5">
        <f t="shared" ca="1" si="2"/>
        <v>96.223503948150935</v>
      </c>
      <c r="K13" s="5">
        <f t="shared" ca="1" si="2"/>
        <v>98.928259861140916</v>
      </c>
      <c r="L13" s="5">
        <f t="shared" ca="1" si="2"/>
        <v>100.1207494869896</v>
      </c>
      <c r="M13" s="5">
        <f t="shared" ref="M13:AA16" ca="1" si="3">HLOOKUP(M$12,INDIRECT("'"&amp;$B13&amp;"'!$B$"&amp; MATCH("Year",INDIRECT("'"&amp;$B13&amp;"'!$A:$A"),0) &amp;":$AA$25"),$AC$13-MATCH("Year",INDIRECT("'"&amp;$B13&amp;"'!$A:$A"),0)+1, FALSE)</f>
        <v>103.22750913425723</v>
      </c>
      <c r="N13" s="5">
        <f t="shared" ca="1" si="3"/>
        <v>108.87308908188261</v>
      </c>
      <c r="O13" s="5">
        <f t="shared" ca="1" si="3"/>
        <v>112.74875033749946</v>
      </c>
      <c r="P13" s="5">
        <f t="shared" ca="1" si="3"/>
        <v>114.02582676082062</v>
      </c>
      <c r="Q13" s="5">
        <f t="shared" ca="1" si="3"/>
        <v>109.77464310446776</v>
      </c>
      <c r="R13" s="5">
        <f t="shared" ca="1" si="3"/>
        <v>112.80754281632763</v>
      </c>
      <c r="S13" s="5">
        <f t="shared" ca="1" si="3"/>
        <v>114.59919989644116</v>
      </c>
      <c r="T13" s="5">
        <f t="shared" ca="1" si="3"/>
        <v>114.38940253374906</v>
      </c>
      <c r="U13" s="5">
        <f t="shared" ca="1" si="3"/>
        <v>115.1747272748034</v>
      </c>
      <c r="V13" s="5">
        <f t="shared" ca="1" si="3"/>
        <v>117.54771448084581</v>
      </c>
      <c r="W13" s="5">
        <f t="shared" ca="1" si="3"/>
        <v>119.0102211107565</v>
      </c>
      <c r="X13" s="5">
        <f t="shared" ca="1" si="3"/>
        <v>118.18170707620885</v>
      </c>
      <c r="Y13" s="5">
        <f t="shared" ca="1" si="3"/>
        <v>119.54962860700823</v>
      </c>
      <c r="Z13" s="5">
        <f t="shared" ca="1" si="3"/>
        <v>117.60898449993421</v>
      </c>
      <c r="AA13" s="5">
        <f t="shared" ca="1" si="3"/>
        <v>120.90830134510912</v>
      </c>
      <c r="AB13" s="4"/>
      <c r="AC13" s="6">
        <f>MATCH($C$11,Ardesia_Base_1HR!$A:$A,0)</f>
        <v>19</v>
      </c>
    </row>
    <row r="14" spans="1:29" x14ac:dyDescent="0.25">
      <c r="A14" s="2"/>
      <c r="B14" s="2" t="s">
        <v>1</v>
      </c>
      <c r="C14" s="5">
        <f t="shared" ca="1" si="2"/>
        <v>209.05161699413583</v>
      </c>
      <c r="D14" s="5">
        <f t="shared" ca="1" si="2"/>
        <v>158.09516765493026</v>
      </c>
      <c r="E14" s="5">
        <f t="shared" ca="1" si="2"/>
        <v>157.36855290080368</v>
      </c>
      <c r="F14" s="5">
        <f t="shared" ca="1" si="2"/>
        <v>147.12153349464225</v>
      </c>
      <c r="G14" s="5">
        <f t="shared" ca="1" si="2"/>
        <v>132.62533795657319</v>
      </c>
      <c r="H14" s="5">
        <f t="shared" ca="1" si="2"/>
        <v>127.42712366115693</v>
      </c>
      <c r="I14" s="5">
        <f t="shared" ca="1" si="2"/>
        <v>116.94834276112753</v>
      </c>
      <c r="J14" s="5">
        <f t="shared" ca="1" si="2"/>
        <v>115.65570620632093</v>
      </c>
      <c r="K14" s="5">
        <f t="shared" ca="1" si="2"/>
        <v>117.78734875591093</v>
      </c>
      <c r="L14" s="5">
        <f t="shared" ca="1" si="2"/>
        <v>119.67186056524959</v>
      </c>
      <c r="M14" s="5">
        <f t="shared" ca="1" si="3"/>
        <v>122.68493664538722</v>
      </c>
      <c r="N14" s="5">
        <f t="shared" ca="1" si="3"/>
        <v>127.7820846454326</v>
      </c>
      <c r="O14" s="5">
        <f t="shared" ca="1" si="3"/>
        <v>131.57813133382945</v>
      </c>
      <c r="P14" s="5">
        <f t="shared" ca="1" si="3"/>
        <v>132.64825555222066</v>
      </c>
      <c r="Q14" s="5">
        <f t="shared" ca="1" si="3"/>
        <v>128.53134189663774</v>
      </c>
      <c r="R14" s="5">
        <f t="shared" ca="1" si="3"/>
        <v>131.03263978903763</v>
      </c>
      <c r="S14" s="5">
        <f t="shared" ca="1" si="3"/>
        <v>131.88919586901116</v>
      </c>
      <c r="T14" s="5">
        <f t="shared" ca="1" si="3"/>
        <v>130.60426932517908</v>
      </c>
      <c r="U14" s="5">
        <f t="shared" ca="1" si="3"/>
        <v>131.73190288269345</v>
      </c>
      <c r="V14" s="5">
        <f t="shared" ca="1" si="3"/>
        <v>133.3272120066558</v>
      </c>
      <c r="W14" s="5">
        <f t="shared" ca="1" si="3"/>
        <v>135.22780940972649</v>
      </c>
      <c r="X14" s="5">
        <f t="shared" ca="1" si="3"/>
        <v>134.52027631628886</v>
      </c>
      <c r="Y14" s="5">
        <f t="shared" ca="1" si="3"/>
        <v>134.26520431465823</v>
      </c>
      <c r="Z14" s="5">
        <f t="shared" ca="1" si="3"/>
        <v>133.06803723557425</v>
      </c>
      <c r="AA14" s="5">
        <f t="shared" ca="1" si="3"/>
        <v>135.45383805726911</v>
      </c>
      <c r="AB14" s="4"/>
    </row>
    <row r="15" spans="1:29" x14ac:dyDescent="0.25">
      <c r="A15" s="2"/>
      <c r="B15" s="2" t="s">
        <v>2</v>
      </c>
      <c r="C15" s="5">
        <f t="shared" ca="1" si="2"/>
        <v>182.37852389710582</v>
      </c>
      <c r="D15" s="5">
        <f t="shared" ca="1" si="2"/>
        <v>146.77714916115028</v>
      </c>
      <c r="E15" s="5">
        <f t="shared" ca="1" si="2"/>
        <v>153.57783220312368</v>
      </c>
      <c r="F15" s="5">
        <f t="shared" ca="1" si="2"/>
        <v>146.61231081450219</v>
      </c>
      <c r="G15" s="5">
        <f t="shared" ca="1" si="2"/>
        <v>131.82731211423317</v>
      </c>
      <c r="H15" s="5">
        <f t="shared" ca="1" si="2"/>
        <v>126.0537699431169</v>
      </c>
      <c r="I15" s="5">
        <f t="shared" ca="1" si="2"/>
        <v>115.09649428898756</v>
      </c>
      <c r="J15" s="5">
        <f t="shared" ca="1" si="2"/>
        <v>112.67427617106092</v>
      </c>
      <c r="K15" s="5">
        <f t="shared" ca="1" si="2"/>
        <v>113.17220318467091</v>
      </c>
      <c r="L15" s="5">
        <f t="shared" ca="1" si="2"/>
        <v>114.00931905348961</v>
      </c>
      <c r="M15" s="5">
        <f t="shared" ca="1" si="3"/>
        <v>115.73341928904719</v>
      </c>
      <c r="N15" s="5">
        <f t="shared" ca="1" si="3"/>
        <v>120.51085542237261</v>
      </c>
      <c r="O15" s="5">
        <f t="shared" ca="1" si="3"/>
        <v>122.44995940145945</v>
      </c>
      <c r="P15" s="5">
        <f t="shared" ca="1" si="3"/>
        <v>123.54062607442063</v>
      </c>
      <c r="Q15" s="5">
        <f t="shared" ca="1" si="3"/>
        <v>118.95520165825776</v>
      </c>
      <c r="R15" s="5">
        <f t="shared" ca="1" si="3"/>
        <v>122.04359708344764</v>
      </c>
      <c r="S15" s="5">
        <f t="shared" ca="1" si="3"/>
        <v>123.60298402574114</v>
      </c>
      <c r="T15" s="5">
        <f t="shared" ca="1" si="3"/>
        <v>122.89257961214911</v>
      </c>
      <c r="U15" s="5">
        <f t="shared" ca="1" si="3"/>
        <v>123.20902830845341</v>
      </c>
      <c r="V15" s="5">
        <f t="shared" ca="1" si="3"/>
        <v>125.44586356701581</v>
      </c>
      <c r="W15" s="5">
        <f t="shared" ca="1" si="3"/>
        <v>126.92055580344652</v>
      </c>
      <c r="X15" s="5">
        <f t="shared" ca="1" si="3"/>
        <v>126.1693178860689</v>
      </c>
      <c r="Y15" s="5">
        <f t="shared" ca="1" si="3"/>
        <v>127.52116729462823</v>
      </c>
      <c r="Z15" s="5">
        <f t="shared" ca="1" si="3"/>
        <v>125.79120383900421</v>
      </c>
      <c r="AA15" s="5">
        <f t="shared" ca="1" si="3"/>
        <v>129.43455959933914</v>
      </c>
      <c r="AB15" s="4"/>
    </row>
    <row r="16" spans="1:29" x14ac:dyDescent="0.25">
      <c r="A16" s="2"/>
      <c r="B16" s="2" t="s">
        <v>4</v>
      </c>
      <c r="C16" s="5">
        <f t="shared" ca="1" si="2"/>
        <v>233.19162963904586</v>
      </c>
      <c r="D16" s="5">
        <f t="shared" ca="1" si="2"/>
        <v>174.67413755112031</v>
      </c>
      <c r="E16" s="5">
        <f t="shared" ca="1" si="2"/>
        <v>173.99578730283372</v>
      </c>
      <c r="F16" s="5">
        <f t="shared" ca="1" si="2"/>
        <v>166.64416213796224</v>
      </c>
      <c r="G16" s="5">
        <f t="shared" ca="1" si="2"/>
        <v>151.7247381959632</v>
      </c>
      <c r="H16" s="5">
        <f t="shared" ca="1" si="2"/>
        <v>145.86451502893692</v>
      </c>
      <c r="I16" s="5">
        <f t="shared" ca="1" si="2"/>
        <v>134.5994732234775</v>
      </c>
      <c r="J16" s="5">
        <f t="shared" ca="1" si="2"/>
        <v>132.03433897512087</v>
      </c>
      <c r="K16" s="5">
        <f t="shared" ca="1" si="2"/>
        <v>132.49273961488095</v>
      </c>
      <c r="L16" s="5">
        <f t="shared" ca="1" si="2"/>
        <v>133.84933538419963</v>
      </c>
      <c r="M16" s="5">
        <f t="shared" ca="1" si="3"/>
        <v>135.72913396139722</v>
      </c>
      <c r="N16" s="5">
        <f t="shared" ca="1" si="3"/>
        <v>139.94611687972264</v>
      </c>
      <c r="O16" s="5">
        <f t="shared" ca="1" si="3"/>
        <v>142.32775537973944</v>
      </c>
      <c r="P16" s="5">
        <f t="shared" ca="1" si="3"/>
        <v>143.41295439132062</v>
      </c>
      <c r="Q16" s="5">
        <f t="shared" ca="1" si="3"/>
        <v>139.61614548227777</v>
      </c>
      <c r="R16" s="5">
        <f t="shared" ca="1" si="3"/>
        <v>142.03796335094765</v>
      </c>
      <c r="S16" s="5">
        <f t="shared" ca="1" si="3"/>
        <v>142.92906037784118</v>
      </c>
      <c r="T16" s="5">
        <f t="shared" ca="1" si="3"/>
        <v>141.53327710946905</v>
      </c>
      <c r="U16" s="5">
        <f t="shared" ca="1" si="3"/>
        <v>141.54475421233343</v>
      </c>
      <c r="V16" s="5">
        <f t="shared" ca="1" si="3"/>
        <v>143.87603032835577</v>
      </c>
      <c r="W16" s="5">
        <f t="shared" ca="1" si="3"/>
        <v>144.69424117257654</v>
      </c>
      <c r="X16" s="5">
        <f t="shared" ca="1" si="3"/>
        <v>144.60110478932884</v>
      </c>
      <c r="Y16" s="5">
        <f t="shared" ca="1" si="3"/>
        <v>145.00403629066824</v>
      </c>
      <c r="Z16" s="5">
        <f t="shared" ca="1" si="3"/>
        <v>143.82276900994421</v>
      </c>
      <c r="AA16" s="5">
        <f t="shared" ca="1" si="3"/>
        <v>147.28077244614911</v>
      </c>
      <c r="AB16" s="4"/>
    </row>
    <row r="17" spans="1:29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9" spans="1:29" x14ac:dyDescent="0.25">
      <c r="B19" s="1"/>
      <c r="C19" s="28" t="s">
        <v>9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9" x14ac:dyDescent="0.25">
      <c r="A20" s="2"/>
      <c r="B20" s="1" t="s">
        <v>6</v>
      </c>
      <c r="C20" s="3">
        <v>2024</v>
      </c>
      <c r="D20" s="3">
        <v>2025</v>
      </c>
      <c r="E20" s="3">
        <v>2026</v>
      </c>
      <c r="F20" s="3">
        <v>2027</v>
      </c>
      <c r="G20" s="3">
        <v>2028</v>
      </c>
      <c r="H20" s="3">
        <v>2029</v>
      </c>
      <c r="I20" s="3">
        <v>2030</v>
      </c>
      <c r="J20" s="3">
        <v>2031</v>
      </c>
      <c r="K20" s="3">
        <v>2032</v>
      </c>
      <c r="L20" s="3">
        <v>2033</v>
      </c>
      <c r="M20" s="3">
        <v>2034</v>
      </c>
      <c r="N20" s="3">
        <v>2035</v>
      </c>
      <c r="O20" s="3">
        <v>2036</v>
      </c>
      <c r="P20" s="3">
        <v>2037</v>
      </c>
      <c r="Q20" s="3">
        <v>2038</v>
      </c>
      <c r="R20" s="3">
        <v>2039</v>
      </c>
      <c r="S20" s="3">
        <v>2040</v>
      </c>
      <c r="T20" s="3">
        <v>2041</v>
      </c>
      <c r="U20" s="3">
        <v>2042</v>
      </c>
      <c r="V20" s="3">
        <v>2043</v>
      </c>
      <c r="W20" s="3">
        <v>2044</v>
      </c>
      <c r="X20" s="3">
        <v>2045</v>
      </c>
      <c r="Y20" s="3">
        <v>2046</v>
      </c>
      <c r="Z20" s="3">
        <v>2047</v>
      </c>
      <c r="AA20" s="3">
        <v>2048</v>
      </c>
      <c r="AB20" s="4"/>
      <c r="AC20" s="1" t="s">
        <v>7</v>
      </c>
    </row>
    <row r="21" spans="1:29" x14ac:dyDescent="0.25">
      <c r="A21" s="2"/>
      <c r="B21" s="2" t="s">
        <v>0</v>
      </c>
      <c r="C21" s="5">
        <f t="shared" ref="C21:L24" ca="1" si="4">HLOOKUP(C$20,INDIRECT("'"&amp;$B21&amp;"'!$B$"&amp; MATCH("Year",INDIRECT("'"&amp;$B21&amp;"'!$A:$A"),0) &amp;":$AA$25"),$AC$21-MATCH("Year",INDIRECT("'"&amp;$B21&amp;"'!$A:$A"),0)+1, FALSE)</f>
        <v>164.47557947608584</v>
      </c>
      <c r="D21" s="5">
        <f t="shared" ca="1" si="4"/>
        <v>132.95435511454025</v>
      </c>
      <c r="E21" s="5">
        <f t="shared" ca="1" si="4"/>
        <v>135.92868077297365</v>
      </c>
      <c r="F21" s="5">
        <f t="shared" ca="1" si="4"/>
        <v>126.81300606475223</v>
      </c>
      <c r="G21" s="5">
        <f t="shared" ca="1" si="4"/>
        <v>112.37313733881318</v>
      </c>
      <c r="H21" s="5">
        <f t="shared" ca="1" si="4"/>
        <v>106.79647754615692</v>
      </c>
      <c r="I21" s="5">
        <f t="shared" ca="1" si="4"/>
        <v>97.158984525927565</v>
      </c>
      <c r="J21" s="5">
        <f t="shared" ca="1" si="4"/>
        <v>96.223503948150935</v>
      </c>
      <c r="K21" s="5">
        <f t="shared" ca="1" si="4"/>
        <v>98.928259861140916</v>
      </c>
      <c r="L21" s="5">
        <f t="shared" ca="1" si="4"/>
        <v>100.1207494869896</v>
      </c>
      <c r="M21" s="5">
        <f t="shared" ref="M21:AA24" ca="1" si="5">HLOOKUP(M$20,INDIRECT("'"&amp;$B21&amp;"'!$B$"&amp; MATCH("Year",INDIRECT("'"&amp;$B21&amp;"'!$A:$A"),0) &amp;":$AA$25"),$AC$21-MATCH("Year",INDIRECT("'"&amp;$B21&amp;"'!$A:$A"),0)+1, FALSE)</f>
        <v>103.22750913425723</v>
      </c>
      <c r="N21" s="5">
        <f t="shared" ca="1" si="5"/>
        <v>108.87308908188261</v>
      </c>
      <c r="O21" s="5">
        <f t="shared" ca="1" si="5"/>
        <v>112.74875033749946</v>
      </c>
      <c r="P21" s="5">
        <f t="shared" ca="1" si="5"/>
        <v>114.02582676082062</v>
      </c>
      <c r="Q21" s="5">
        <f t="shared" ca="1" si="5"/>
        <v>109.77464310446776</v>
      </c>
      <c r="R21" s="5">
        <f t="shared" ca="1" si="5"/>
        <v>112.80754281632763</v>
      </c>
      <c r="S21" s="5">
        <f t="shared" ca="1" si="5"/>
        <v>114.59919989644116</v>
      </c>
      <c r="T21" s="5">
        <f t="shared" ca="1" si="5"/>
        <v>114.38940253374906</v>
      </c>
      <c r="U21" s="5">
        <f t="shared" ca="1" si="5"/>
        <v>115.1747272748034</v>
      </c>
      <c r="V21" s="5">
        <f t="shared" ca="1" si="5"/>
        <v>117.54771448084581</v>
      </c>
      <c r="W21" s="5">
        <f t="shared" ca="1" si="5"/>
        <v>119.0102211107565</v>
      </c>
      <c r="X21" s="5">
        <f t="shared" ca="1" si="5"/>
        <v>118.18170707620885</v>
      </c>
      <c r="Y21" s="5">
        <f t="shared" ca="1" si="5"/>
        <v>119.54962860700823</v>
      </c>
      <c r="Z21" s="5">
        <f t="shared" ca="1" si="5"/>
        <v>117.60898449993421</v>
      </c>
      <c r="AA21" s="5">
        <f t="shared" ca="1" si="5"/>
        <v>120.90830134510912</v>
      </c>
      <c r="AB21" s="4"/>
      <c r="AC21" s="6">
        <f>MATCH($C$19,Ardesia_Base_1HR!$A:$A,0)</f>
        <v>20</v>
      </c>
    </row>
    <row r="22" spans="1:29" x14ac:dyDescent="0.25">
      <c r="A22" s="2"/>
      <c r="B22" s="2" t="s">
        <v>1</v>
      </c>
      <c r="C22" s="5">
        <f t="shared" ca="1" si="4"/>
        <v>209.05161699413583</v>
      </c>
      <c r="D22" s="5">
        <f t="shared" ca="1" si="4"/>
        <v>158.09516765493026</v>
      </c>
      <c r="E22" s="5">
        <f t="shared" ca="1" si="4"/>
        <v>157.36855290080368</v>
      </c>
      <c r="F22" s="5">
        <f t="shared" ca="1" si="4"/>
        <v>147.12153349464225</v>
      </c>
      <c r="G22" s="5">
        <f t="shared" ca="1" si="4"/>
        <v>132.62533795657319</v>
      </c>
      <c r="H22" s="5">
        <f t="shared" ca="1" si="4"/>
        <v>127.42712366115693</v>
      </c>
      <c r="I22" s="5">
        <f t="shared" ca="1" si="4"/>
        <v>116.94834276112753</v>
      </c>
      <c r="J22" s="5">
        <f t="shared" ca="1" si="4"/>
        <v>115.65570620632093</v>
      </c>
      <c r="K22" s="5">
        <f t="shared" ca="1" si="4"/>
        <v>117.78734875591093</v>
      </c>
      <c r="L22" s="5">
        <f t="shared" ca="1" si="4"/>
        <v>119.67186056524959</v>
      </c>
      <c r="M22" s="5">
        <f t="shared" ca="1" si="5"/>
        <v>122.68493664538722</v>
      </c>
      <c r="N22" s="5">
        <f t="shared" ca="1" si="5"/>
        <v>127.7820846454326</v>
      </c>
      <c r="O22" s="5">
        <f t="shared" ca="1" si="5"/>
        <v>131.57813133382945</v>
      </c>
      <c r="P22" s="5">
        <f t="shared" ca="1" si="5"/>
        <v>132.64825555222066</v>
      </c>
      <c r="Q22" s="5">
        <f t="shared" ca="1" si="5"/>
        <v>128.53134189663774</v>
      </c>
      <c r="R22" s="5">
        <f t="shared" ca="1" si="5"/>
        <v>131.03263978903763</v>
      </c>
      <c r="S22" s="5">
        <f t="shared" ca="1" si="5"/>
        <v>131.88919586901116</v>
      </c>
      <c r="T22" s="5">
        <f t="shared" ca="1" si="5"/>
        <v>130.60426932517908</v>
      </c>
      <c r="U22" s="5">
        <f t="shared" ca="1" si="5"/>
        <v>131.73190288269345</v>
      </c>
      <c r="V22" s="5">
        <f t="shared" ca="1" si="5"/>
        <v>133.3272120066558</v>
      </c>
      <c r="W22" s="5">
        <f t="shared" ca="1" si="5"/>
        <v>135.22780940972649</v>
      </c>
      <c r="X22" s="5">
        <f t="shared" ca="1" si="5"/>
        <v>134.52027631628886</v>
      </c>
      <c r="Y22" s="5">
        <f t="shared" ca="1" si="5"/>
        <v>134.26520431465823</v>
      </c>
      <c r="Z22" s="5">
        <f t="shared" ca="1" si="5"/>
        <v>133.06803723557425</v>
      </c>
      <c r="AA22" s="5">
        <f t="shared" ca="1" si="5"/>
        <v>135.45383805726911</v>
      </c>
      <c r="AB22" s="4"/>
    </row>
    <row r="23" spans="1:29" x14ac:dyDescent="0.25">
      <c r="A23" s="2"/>
      <c r="B23" s="2" t="s">
        <v>2</v>
      </c>
      <c r="C23" s="5">
        <f t="shared" ca="1" si="4"/>
        <v>91.189261948552911</v>
      </c>
      <c r="D23" s="5">
        <f t="shared" ca="1" si="4"/>
        <v>77.048372263071016</v>
      </c>
      <c r="E23" s="5">
        <f t="shared" ca="1" si="4"/>
        <v>82.853815387960552</v>
      </c>
      <c r="F23" s="5">
        <f t="shared" ca="1" si="4"/>
        <v>80.929736594448102</v>
      </c>
      <c r="G23" s="5">
        <f t="shared" ca="1" si="4"/>
        <v>74.285648661238127</v>
      </c>
      <c r="H23" s="5">
        <f t="shared" ca="1" si="4"/>
        <v>72.403084401560534</v>
      </c>
      <c r="I23" s="5">
        <f t="shared" ca="1" si="4"/>
        <v>67.307891397068744</v>
      </c>
      <c r="J23" s="5">
        <f t="shared" ca="1" si="4"/>
        <v>67.044077217101588</v>
      </c>
      <c r="K23" s="5">
        <f t="shared" ca="1" si="4"/>
        <v>68.46473271909916</v>
      </c>
      <c r="L23" s="5">
        <f t="shared" ca="1" si="4"/>
        <v>70.090568703731464</v>
      </c>
      <c r="M23" s="5">
        <f t="shared" ca="1" si="5"/>
        <v>72.279177672400195</v>
      </c>
      <c r="N23" s="5">
        <f t="shared" ca="1" si="5"/>
        <v>76.427483144579284</v>
      </c>
      <c r="O23" s="5">
        <f t="shared" ca="1" si="5"/>
        <v>78.837213109360974</v>
      </c>
      <c r="P23" s="5">
        <f t="shared" ca="1" si="5"/>
        <v>80.724402819145737</v>
      </c>
      <c r="Q23" s="5">
        <f t="shared" ca="1" si="5"/>
        <v>78.872299203194387</v>
      </c>
      <c r="R23" s="5">
        <f t="shared" ca="1" si="5"/>
        <v>82.095787086941769</v>
      </c>
      <c r="S23" s="5">
        <f t="shared" ca="1" si="5"/>
        <v>84.336097179135606</v>
      </c>
      <c r="T23" s="5">
        <f t="shared" ca="1" si="5"/>
        <v>85.046767897681036</v>
      </c>
      <c r="U23" s="5">
        <f t="shared" ca="1" si="5"/>
        <v>86.474612793692728</v>
      </c>
      <c r="V23" s="5">
        <f t="shared" ca="1" si="5"/>
        <v>89.272604303313273</v>
      </c>
      <c r="W23" s="5">
        <f t="shared" ca="1" si="5"/>
        <v>91.586488528969923</v>
      </c>
      <c r="X23" s="5">
        <f t="shared" ca="1" si="5"/>
        <v>93.058945188131659</v>
      </c>
      <c r="Y23" s="5">
        <f t="shared" ca="1" si="5"/>
        <v>96.18431686123715</v>
      </c>
      <c r="Z23" s="5">
        <f t="shared" ca="1" si="5"/>
        <v>97.076094952156353</v>
      </c>
      <c r="AA23" s="5">
        <f t="shared" ca="1" si="5"/>
        <v>102.25514267604609</v>
      </c>
      <c r="AB23" s="4"/>
    </row>
    <row r="24" spans="1:29" x14ac:dyDescent="0.25">
      <c r="A24" s="2"/>
      <c r="B24" s="2" t="s">
        <v>4</v>
      </c>
      <c r="C24" s="5">
        <f t="shared" ca="1" si="4"/>
        <v>116.59581481952293</v>
      </c>
      <c r="D24" s="5">
        <f t="shared" ca="1" si="4"/>
        <v>87.337068775560155</v>
      </c>
      <c r="E24" s="5">
        <f t="shared" ca="1" si="4"/>
        <v>86.997893651416859</v>
      </c>
      <c r="F24" s="5">
        <f t="shared" ca="1" si="4"/>
        <v>83.32208106898112</v>
      </c>
      <c r="G24" s="5">
        <f t="shared" ca="1" si="4"/>
        <v>75.862369097981599</v>
      </c>
      <c r="H24" s="5">
        <f t="shared" ca="1" si="4"/>
        <v>72.932257514468461</v>
      </c>
      <c r="I24" s="5">
        <f t="shared" ca="1" si="4"/>
        <v>67.299736611738751</v>
      </c>
      <c r="J24" s="5">
        <f t="shared" ca="1" si="4"/>
        <v>66.017169487560437</v>
      </c>
      <c r="K24" s="5">
        <f t="shared" ca="1" si="4"/>
        <v>66.246369807440473</v>
      </c>
      <c r="L24" s="5">
        <f t="shared" ca="1" si="4"/>
        <v>66.924667692099817</v>
      </c>
      <c r="M24" s="5">
        <f t="shared" ca="1" si="5"/>
        <v>67.864566980698612</v>
      </c>
      <c r="N24" s="5">
        <f t="shared" ca="1" si="5"/>
        <v>69.973058439861319</v>
      </c>
      <c r="O24" s="5">
        <f t="shared" ca="1" si="5"/>
        <v>71.163877689869722</v>
      </c>
      <c r="P24" s="5">
        <f t="shared" ca="1" si="5"/>
        <v>71.706477195660312</v>
      </c>
      <c r="Q24" s="5">
        <f t="shared" ca="1" si="5"/>
        <v>69.808072741138886</v>
      </c>
      <c r="R24" s="5">
        <f t="shared" ca="1" si="5"/>
        <v>71.018981675473825</v>
      </c>
      <c r="S24" s="5">
        <f t="shared" ca="1" si="5"/>
        <v>71.464530188920591</v>
      </c>
      <c r="T24" s="5">
        <f t="shared" ca="1" si="5"/>
        <v>70.766638554734527</v>
      </c>
      <c r="U24" s="5">
        <f t="shared" ca="1" si="5"/>
        <v>70.772377106166715</v>
      </c>
      <c r="V24" s="5">
        <f t="shared" ca="1" si="5"/>
        <v>71.938015164177884</v>
      </c>
      <c r="W24" s="5">
        <f t="shared" ca="1" si="5"/>
        <v>72.34712058628827</v>
      </c>
      <c r="X24" s="5">
        <f t="shared" ca="1" si="5"/>
        <v>72.300552394664422</v>
      </c>
      <c r="Y24" s="5">
        <f t="shared" ca="1" si="5"/>
        <v>72.502018145334119</v>
      </c>
      <c r="Z24" s="5">
        <f t="shared" ca="1" si="5"/>
        <v>71.911384504972105</v>
      </c>
      <c r="AA24" s="5">
        <f t="shared" ca="1" si="5"/>
        <v>73.640386223074557</v>
      </c>
      <c r="AB24" s="4"/>
    </row>
    <row r="25" spans="1:29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7" spans="1:29" x14ac:dyDescent="0.25">
      <c r="B27" s="1"/>
      <c r="C27" s="28" t="s">
        <v>10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9" x14ac:dyDescent="0.25">
      <c r="A28" s="2"/>
      <c r="B28" s="1" t="s">
        <v>6</v>
      </c>
      <c r="C28" s="3">
        <v>2024</v>
      </c>
      <c r="D28" s="3">
        <v>2025</v>
      </c>
      <c r="E28" s="3">
        <v>2026</v>
      </c>
      <c r="F28" s="3">
        <v>2027</v>
      </c>
      <c r="G28" s="3">
        <v>2028</v>
      </c>
      <c r="H28" s="3">
        <v>2029</v>
      </c>
      <c r="I28" s="3">
        <v>2030</v>
      </c>
      <c r="J28" s="3">
        <v>2031</v>
      </c>
      <c r="K28" s="3">
        <v>2032</v>
      </c>
      <c r="L28" s="3">
        <v>2033</v>
      </c>
      <c r="M28" s="3">
        <v>2034</v>
      </c>
      <c r="N28" s="3">
        <v>2035</v>
      </c>
      <c r="O28" s="3">
        <v>2036</v>
      </c>
      <c r="P28" s="3">
        <v>2037</v>
      </c>
      <c r="Q28" s="3">
        <v>2038</v>
      </c>
      <c r="R28" s="3">
        <v>2039</v>
      </c>
      <c r="S28" s="3">
        <v>2040</v>
      </c>
      <c r="T28" s="3">
        <v>2041</v>
      </c>
      <c r="U28" s="3">
        <v>2042</v>
      </c>
      <c r="V28" s="3">
        <v>2043</v>
      </c>
      <c r="W28" s="3">
        <v>2044</v>
      </c>
      <c r="X28" s="3">
        <v>2045</v>
      </c>
      <c r="Y28" s="3">
        <v>2046</v>
      </c>
      <c r="Z28" s="3">
        <v>2047</v>
      </c>
      <c r="AA28" s="3">
        <v>2048</v>
      </c>
      <c r="AB28" s="4"/>
      <c r="AC28" s="1" t="s">
        <v>7</v>
      </c>
    </row>
    <row r="29" spans="1:29" x14ac:dyDescent="0.25">
      <c r="A29" s="2"/>
      <c r="B29" s="2" t="s">
        <v>0</v>
      </c>
      <c r="C29" s="8">
        <f t="shared" ref="C29:L32" ca="1" si="6">HLOOKUP(C$28,INDIRECT("'"&amp;$B29&amp;"'!$B$"&amp; MATCH("Year",INDIRECT("'"&amp;$B29&amp;"'!$A:$A"),0) &amp;":$AA$25"),$AC$29-MATCH("Year",INDIRECT("'"&amp;$B29&amp;"'!$A:$A"),0)+1, FALSE)</f>
        <v>86.544650000000004</v>
      </c>
      <c r="D29" s="8">
        <f t="shared" ca="1" si="6"/>
        <v>139.86330178759201</v>
      </c>
      <c r="E29" s="8">
        <f t="shared" ca="1" si="6"/>
        <v>155.87022714981069</v>
      </c>
      <c r="F29" s="8">
        <f t="shared" ca="1" si="6"/>
        <v>153.50849115812011</v>
      </c>
      <c r="G29" s="8">
        <f t="shared" ca="1" si="6"/>
        <v>136.18471373613929</v>
      </c>
      <c r="H29" s="8">
        <f t="shared" ca="1" si="6"/>
        <v>131.0107821637427</v>
      </c>
      <c r="I29" s="8">
        <f t="shared" ca="1" si="6"/>
        <v>120.2813969896519</v>
      </c>
      <c r="J29" s="8">
        <f t="shared" ca="1" si="6"/>
        <v>125.231543557205</v>
      </c>
      <c r="K29" s="8">
        <f t="shared" ca="1" si="6"/>
        <v>129.88148599269181</v>
      </c>
      <c r="L29" s="8">
        <f t="shared" ca="1" si="6"/>
        <v>132.30849021550659</v>
      </c>
      <c r="M29" s="8">
        <f t="shared" ref="M29:AA32" ca="1" si="7">HLOOKUP(M$28,INDIRECT("'"&amp;$B29&amp;"'!$B$"&amp; MATCH("Year",INDIRECT("'"&amp;$B29&amp;"'!$A:$A"),0) &amp;":$AA$25"),$AC$29-MATCH("Year",INDIRECT("'"&amp;$B29&amp;"'!$A:$A"),0)+1, FALSE)</f>
        <v>136.26441520835951</v>
      </c>
      <c r="N29" s="8">
        <f t="shared" ca="1" si="7"/>
        <v>145.2652536608247</v>
      </c>
      <c r="O29" s="8">
        <f t="shared" ca="1" si="7"/>
        <v>152.43518277893281</v>
      </c>
      <c r="P29" s="8">
        <f t="shared" ca="1" si="7"/>
        <v>157.64654262338351</v>
      </c>
      <c r="Q29" s="8">
        <f t="shared" ca="1" si="7"/>
        <v>155.02851464808859</v>
      </c>
      <c r="R29" s="8">
        <f t="shared" ca="1" si="7"/>
        <v>159.4020124410591</v>
      </c>
      <c r="S29" s="8">
        <f t="shared" ca="1" si="7"/>
        <v>162.89229831101289</v>
      </c>
      <c r="T29" s="8">
        <f t="shared" ca="1" si="7"/>
        <v>170.0519359207884</v>
      </c>
      <c r="U29" s="8">
        <f t="shared" ca="1" si="7"/>
        <v>173.1953724765425</v>
      </c>
      <c r="V29" s="8">
        <f t="shared" ca="1" si="7"/>
        <v>177.17149955760721</v>
      </c>
      <c r="W29" s="8">
        <f t="shared" ca="1" si="7"/>
        <v>178.87606118266979</v>
      </c>
      <c r="X29" s="8">
        <f t="shared" ca="1" si="7"/>
        <v>183.06840516811329</v>
      </c>
      <c r="Y29" s="8">
        <f t="shared" ca="1" si="7"/>
        <v>190.3005715452133</v>
      </c>
      <c r="Z29" s="8">
        <f t="shared" ca="1" si="7"/>
        <v>189.93310613182911</v>
      </c>
      <c r="AA29" s="8">
        <f t="shared" ca="1" si="7"/>
        <v>198.90717265725289</v>
      </c>
      <c r="AB29" s="4"/>
      <c r="AC29" s="6">
        <f>MATCH($C$27,Ardesia_Base_1HR!$A:$A,0)</f>
        <v>21</v>
      </c>
    </row>
    <row r="30" spans="1:29" x14ac:dyDescent="0.25">
      <c r="A30" s="2"/>
      <c r="B30" s="2" t="s">
        <v>1</v>
      </c>
      <c r="C30" s="8">
        <f t="shared" ca="1" si="6"/>
        <v>213.9311949866667</v>
      </c>
      <c r="D30" s="8">
        <f t="shared" ca="1" si="6"/>
        <v>372.09446069743689</v>
      </c>
      <c r="E30" s="8">
        <f t="shared" ca="1" si="6"/>
        <v>406.2196440729042</v>
      </c>
      <c r="F30" s="8">
        <f t="shared" ca="1" si="6"/>
        <v>395.14511028765202</v>
      </c>
      <c r="G30" s="8">
        <f t="shared" ca="1" si="6"/>
        <v>390.27637937788472</v>
      </c>
      <c r="H30" s="8">
        <f t="shared" ca="1" si="6"/>
        <v>395.34668469769622</v>
      </c>
      <c r="I30" s="8">
        <f t="shared" ca="1" si="6"/>
        <v>383.59356194341638</v>
      </c>
      <c r="J30" s="8">
        <f t="shared" ca="1" si="6"/>
        <v>395.37320479625788</v>
      </c>
      <c r="K30" s="8">
        <f t="shared" ca="1" si="6"/>
        <v>397.43991818482669</v>
      </c>
      <c r="L30" s="8">
        <f t="shared" ca="1" si="6"/>
        <v>400.81115792035399</v>
      </c>
      <c r="M30" s="8">
        <f t="shared" ca="1" si="7"/>
        <v>406.07943195374179</v>
      </c>
      <c r="N30" s="8">
        <f t="shared" ca="1" si="7"/>
        <v>412.13417839469793</v>
      </c>
      <c r="O30" s="8">
        <f t="shared" ca="1" si="7"/>
        <v>415.42678324000002</v>
      </c>
      <c r="P30" s="8">
        <f t="shared" ca="1" si="7"/>
        <v>414.99999999773922</v>
      </c>
      <c r="Q30" s="8">
        <f t="shared" ca="1" si="7"/>
        <v>414.94114074342338</v>
      </c>
      <c r="R30" s="8">
        <f t="shared" ca="1" si="7"/>
        <v>414.86831878537009</v>
      </c>
      <c r="S30" s="8">
        <f t="shared" ca="1" si="7"/>
        <v>416.13698629737968</v>
      </c>
      <c r="T30" s="8">
        <f t="shared" ca="1" si="7"/>
        <v>414.76998991997868</v>
      </c>
      <c r="U30" s="8">
        <f t="shared" ca="1" si="7"/>
        <v>411.95472997714199</v>
      </c>
      <c r="V30" s="8">
        <f t="shared" ca="1" si="7"/>
        <v>414.59765091440551</v>
      </c>
      <c r="W30" s="8">
        <f t="shared" ca="1" si="7"/>
        <v>414.95824628091827</v>
      </c>
      <c r="X30" s="8">
        <f t="shared" ca="1" si="7"/>
        <v>412.74268591013038</v>
      </c>
      <c r="Y30" s="8">
        <f t="shared" ca="1" si="7"/>
        <v>412.62180290595558</v>
      </c>
      <c r="Z30" s="8">
        <f t="shared" ca="1" si="7"/>
        <v>413.50388324608753</v>
      </c>
      <c r="AA30" s="8">
        <f t="shared" ca="1" si="7"/>
        <v>415.15576630331481</v>
      </c>
      <c r="AB30" s="4"/>
    </row>
    <row r="31" spans="1:29" x14ac:dyDescent="0.25">
      <c r="A31" s="2"/>
      <c r="B31" s="2" t="s">
        <v>2</v>
      </c>
      <c r="C31" s="8">
        <f t="shared" ca="1" si="6"/>
        <v>207.56241780091671</v>
      </c>
      <c r="D31" s="8">
        <f t="shared" ca="1" si="6"/>
        <v>143.53865267891516</v>
      </c>
      <c r="E31" s="8">
        <f t="shared" ca="1" si="6"/>
        <v>228.9061394139332</v>
      </c>
      <c r="F31" s="8">
        <f t="shared" ca="1" si="6"/>
        <v>227.991159367042</v>
      </c>
      <c r="G31" s="8">
        <f t="shared" ca="1" si="6"/>
        <v>223.16398143863407</v>
      </c>
      <c r="H31" s="8">
        <f t="shared" ca="1" si="6"/>
        <v>220.93268142542598</v>
      </c>
      <c r="I31" s="8">
        <f t="shared" ca="1" si="6"/>
        <v>218.51664787485385</v>
      </c>
      <c r="J31" s="8">
        <f t="shared" ca="1" si="6"/>
        <v>219.13624357590538</v>
      </c>
      <c r="K31" s="8">
        <f t="shared" ca="1" si="6"/>
        <v>219.40128049949587</v>
      </c>
      <c r="L31" s="8">
        <f t="shared" ca="1" si="6"/>
        <v>220.39993412230012</v>
      </c>
      <c r="M31" s="8">
        <f t="shared" ca="1" si="7"/>
        <v>221.291841514281</v>
      </c>
      <c r="N31" s="8">
        <f t="shared" ca="1" si="7"/>
        <v>223.79436311580412</v>
      </c>
      <c r="O31" s="8">
        <f t="shared" ca="1" si="7"/>
        <v>226.42571252983089</v>
      </c>
      <c r="P31" s="8">
        <f t="shared" ca="1" si="7"/>
        <v>228.12961919389264</v>
      </c>
      <c r="Q31" s="8">
        <f t="shared" ca="1" si="7"/>
        <v>227.06857019250319</v>
      </c>
      <c r="R31" s="8">
        <f t="shared" ca="1" si="7"/>
        <v>228.03296783331095</v>
      </c>
      <c r="S31" s="8">
        <f t="shared" ca="1" si="7"/>
        <v>229.22012707673767</v>
      </c>
      <c r="T31" s="8">
        <f t="shared" ca="1" si="7"/>
        <v>230.76984431580158</v>
      </c>
      <c r="U31" s="8">
        <f t="shared" ca="1" si="7"/>
        <v>231.29673171415865</v>
      </c>
      <c r="V31" s="8">
        <f t="shared" ca="1" si="7"/>
        <v>232.30242229243754</v>
      </c>
      <c r="W31" s="8">
        <f t="shared" ca="1" si="7"/>
        <v>233.46020041179591</v>
      </c>
      <c r="X31" s="8">
        <f t="shared" ca="1" si="7"/>
        <v>234.1905255386734</v>
      </c>
      <c r="Y31" s="8">
        <f t="shared" ca="1" si="7"/>
        <v>236.26177713456025</v>
      </c>
      <c r="Z31" s="8">
        <f t="shared" ca="1" si="7"/>
        <v>236.78628939162425</v>
      </c>
      <c r="AA31" s="8">
        <f t="shared" ca="1" si="7"/>
        <v>239.86540070390265</v>
      </c>
      <c r="AB31" s="4"/>
    </row>
    <row r="32" spans="1:29" x14ac:dyDescent="0.25">
      <c r="A32" s="2"/>
      <c r="B32" s="2" t="s">
        <v>4</v>
      </c>
      <c r="C32" s="8">
        <f t="shared" ca="1" si="6"/>
        <v>416.07010665408342</v>
      </c>
      <c r="D32" s="8">
        <f t="shared" ca="1" si="6"/>
        <v>412.88530970954127</v>
      </c>
      <c r="E32" s="8">
        <f t="shared" ca="1" si="6"/>
        <v>412.32637238893108</v>
      </c>
      <c r="F32" s="8">
        <f t="shared" ca="1" si="6"/>
        <v>412.70967422959819</v>
      </c>
      <c r="G32" s="8">
        <f t="shared" ca="1" si="6"/>
        <v>413.26607379025222</v>
      </c>
      <c r="H32" s="8">
        <f t="shared" ca="1" si="6"/>
        <v>413.51116148817152</v>
      </c>
      <c r="I32" s="8">
        <f t="shared" ca="1" si="6"/>
        <v>413.65018112548461</v>
      </c>
      <c r="J32" s="8">
        <f t="shared" ca="1" si="6"/>
        <v>413.97923846819049</v>
      </c>
      <c r="K32" s="8">
        <f t="shared" ca="1" si="6"/>
        <v>415.71037040717022</v>
      </c>
      <c r="L32" s="8">
        <f t="shared" ca="1" si="6"/>
        <v>413.58238003459161</v>
      </c>
      <c r="M32" s="8">
        <f t="shared" ca="1" si="7"/>
        <v>415.00000001807672</v>
      </c>
      <c r="N32" s="8">
        <f t="shared" ca="1" si="7"/>
        <v>414.99999999588971</v>
      </c>
      <c r="O32" s="8">
        <f t="shared" ca="1" si="7"/>
        <v>415.88970775266182</v>
      </c>
      <c r="P32" s="8">
        <f t="shared" ca="1" si="7"/>
        <v>415.0000000129719</v>
      </c>
      <c r="Q32" s="8">
        <f t="shared" ca="1" si="7"/>
        <v>414.92166097029008</v>
      </c>
      <c r="R32" s="8">
        <f t="shared" ca="1" si="7"/>
        <v>414.79263510210211</v>
      </c>
      <c r="S32" s="8">
        <f t="shared" ca="1" si="7"/>
        <v>416.11348506513178</v>
      </c>
      <c r="T32" s="8">
        <f t="shared" ca="1" si="7"/>
        <v>414.81048244944441</v>
      </c>
      <c r="U32" s="8">
        <f t="shared" ca="1" si="7"/>
        <v>414.91416809326552</v>
      </c>
      <c r="V32" s="8">
        <f t="shared" ca="1" si="7"/>
        <v>414.39900587873422</v>
      </c>
      <c r="W32" s="8">
        <f t="shared" ca="1" si="7"/>
        <v>415.46270548115359</v>
      </c>
      <c r="X32" s="8">
        <f t="shared" ca="1" si="7"/>
        <v>414.69131135228082</v>
      </c>
      <c r="Y32" s="8">
        <f t="shared" ca="1" si="7"/>
        <v>414.69538162923988</v>
      </c>
      <c r="Z32" s="8">
        <f t="shared" ca="1" si="7"/>
        <v>414.74468760842183</v>
      </c>
      <c r="AA32" s="8">
        <f t="shared" ca="1" si="7"/>
        <v>415.9947502818062</v>
      </c>
      <c r="AB32" s="4"/>
    </row>
    <row r="33" spans="2:27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</sheetData>
  <mergeCells count="4">
    <mergeCell ref="C3:AA3"/>
    <mergeCell ref="C11:AA11"/>
    <mergeCell ref="C19:AA19"/>
    <mergeCell ref="C27:AA27"/>
  </mergeCells>
  <conditionalFormatting sqref="C29:AA32">
    <cfRule type="colorScale" priority="109">
      <colorScale>
        <cfvo type="min"/>
        <cfvo type="max"/>
        <color rgb="FF63BE7B"/>
        <color rgb="FFFFFFFF"/>
      </colorScale>
    </cfRule>
  </conditionalFormatting>
  <conditionalFormatting sqref="C21:AA24">
    <cfRule type="colorScale" priority="110">
      <colorScale>
        <cfvo type="min"/>
        <cfvo type="max"/>
        <color rgb="FFFFFFFF"/>
        <color rgb="FF63BE7B"/>
      </colorScale>
    </cfRule>
  </conditionalFormatting>
  <conditionalFormatting sqref="C13:AA16">
    <cfRule type="colorScale" priority="111">
      <colorScale>
        <cfvo type="min"/>
        <cfvo type="max"/>
        <color rgb="FFFFFFFF"/>
        <color rgb="FF63BE7B"/>
      </colorScale>
    </cfRule>
  </conditionalFormatting>
  <conditionalFormatting sqref="C5:AA8">
    <cfRule type="colorScale" priority="112">
      <colorScale>
        <cfvo type="min"/>
        <cfvo type="max"/>
        <color rgb="FFFFFFFF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5"/>
  <sheetViews>
    <sheetView workbookViewId="0">
      <selection activeCell="C16" sqref="C16"/>
    </sheetView>
  </sheetViews>
  <sheetFormatPr defaultRowHeight="15" x14ac:dyDescent="0.25"/>
  <cols>
    <col min="2" max="2" width="28.7109375" customWidth="1"/>
    <col min="3" max="3" width="65.28515625" bestFit="1" customWidth="1"/>
    <col min="5" max="6" width="25.7109375" customWidth="1"/>
    <col min="7" max="7" width="50.7109375" customWidth="1"/>
  </cols>
  <sheetData>
    <row r="2" spans="2:7" x14ac:dyDescent="0.25">
      <c r="B2" s="28" t="s">
        <v>11</v>
      </c>
      <c r="C2" s="28"/>
    </row>
    <row r="3" spans="2:7" ht="15.75" thickBot="1" x14ac:dyDescent="0.3">
      <c r="B3" s="1" t="s">
        <v>12</v>
      </c>
      <c r="C3" s="1" t="s">
        <v>13</v>
      </c>
      <c r="E3" s="1" t="s">
        <v>33</v>
      </c>
      <c r="F3" s="1" t="s">
        <v>34</v>
      </c>
      <c r="G3" s="1" t="s">
        <v>35</v>
      </c>
    </row>
    <row r="4" spans="2:7" ht="90" x14ac:dyDescent="0.25">
      <c r="B4" s="9" t="s">
        <v>14</v>
      </c>
      <c r="C4" s="10" t="s">
        <v>15</v>
      </c>
      <c r="E4" s="25" t="s">
        <v>36</v>
      </c>
      <c r="F4" s="26" t="s">
        <v>37</v>
      </c>
      <c r="G4" s="27" t="s">
        <v>38</v>
      </c>
    </row>
    <row r="5" spans="2:7" ht="105.75" thickBot="1" x14ac:dyDescent="0.3">
      <c r="B5" s="9" t="s">
        <v>16</v>
      </c>
      <c r="C5" s="10" t="s">
        <v>17</v>
      </c>
      <c r="E5" s="11" t="s">
        <v>39</v>
      </c>
      <c r="F5" s="12" t="s">
        <v>40</v>
      </c>
      <c r="G5" s="13" t="s">
        <v>41</v>
      </c>
    </row>
    <row r="6" spans="2:7" x14ac:dyDescent="0.25">
      <c r="B6" s="9" t="s">
        <v>18</v>
      </c>
      <c r="C6" s="10" t="s">
        <v>19</v>
      </c>
    </row>
    <row r="7" spans="2:7" x14ac:dyDescent="0.25">
      <c r="B7" s="9" t="s">
        <v>20</v>
      </c>
      <c r="C7" s="10" t="s">
        <v>234</v>
      </c>
    </row>
    <row r="8" spans="2:7" x14ac:dyDescent="0.25">
      <c r="B8" s="9" t="s">
        <v>21</v>
      </c>
      <c r="C8" s="10" t="s">
        <v>235</v>
      </c>
    </row>
    <row r="9" spans="2:7" x14ac:dyDescent="0.25">
      <c r="B9" s="9" t="s">
        <v>22</v>
      </c>
      <c r="C9" s="10" t="s">
        <v>23</v>
      </c>
    </row>
    <row r="10" spans="2:7" ht="21" customHeight="1" x14ac:dyDescent="0.25">
      <c r="B10" s="9" t="s">
        <v>24</v>
      </c>
      <c r="C10" s="10" t="s">
        <v>236</v>
      </c>
    </row>
    <row r="11" spans="2:7" x14ac:dyDescent="0.25">
      <c r="B11" s="9" t="s">
        <v>25</v>
      </c>
      <c r="C11" s="24">
        <v>0</v>
      </c>
    </row>
    <row r="12" spans="2:7" x14ac:dyDescent="0.25">
      <c r="B12" s="9" t="s">
        <v>26</v>
      </c>
      <c r="C12" s="10" t="s">
        <v>27</v>
      </c>
    </row>
    <row r="13" spans="2:7" x14ac:dyDescent="0.25">
      <c r="B13" s="9" t="s">
        <v>28</v>
      </c>
      <c r="C13" s="10" t="s">
        <v>29</v>
      </c>
    </row>
    <row r="14" spans="2:7" x14ac:dyDescent="0.25">
      <c r="B14" s="9" t="s">
        <v>30</v>
      </c>
      <c r="C14" s="10" t="s">
        <v>31</v>
      </c>
    </row>
    <row r="15" spans="2:7" x14ac:dyDescent="0.25">
      <c r="B15" s="14" t="s">
        <v>32</v>
      </c>
      <c r="C15" s="6" t="s">
        <v>237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7"/>
  <sheetViews>
    <sheetView workbookViewId="0"/>
  </sheetViews>
  <sheetFormatPr defaultRowHeight="15" x14ac:dyDescent="0.25"/>
  <cols>
    <col min="2" max="9" width="16.7109375" customWidth="1"/>
  </cols>
  <sheetData>
    <row r="2" spans="2:9" x14ac:dyDescent="0.25">
      <c r="B2" s="15" t="s">
        <v>14</v>
      </c>
      <c r="C2" s="15" t="s">
        <v>42</v>
      </c>
      <c r="D2" s="15" t="s">
        <v>44</v>
      </c>
    </row>
    <row r="3" spans="2:9" ht="30" x14ac:dyDescent="0.25">
      <c r="B3" s="16" t="s">
        <v>15</v>
      </c>
      <c r="C3" s="16" t="s">
        <v>43</v>
      </c>
      <c r="D3" s="16" t="s">
        <v>45</v>
      </c>
    </row>
    <row r="5" spans="2:9" ht="30" x14ac:dyDescent="0.25">
      <c r="B5" s="15" t="s">
        <v>46</v>
      </c>
      <c r="C5" s="15" t="s">
        <v>47</v>
      </c>
      <c r="D5" s="15" t="s">
        <v>48</v>
      </c>
      <c r="E5" s="15" t="s">
        <v>49</v>
      </c>
      <c r="F5" s="15" t="s">
        <v>50</v>
      </c>
      <c r="G5" s="15" t="s">
        <v>51</v>
      </c>
      <c r="H5" s="15" t="s">
        <v>52</v>
      </c>
      <c r="I5" s="15" t="s">
        <v>53</v>
      </c>
    </row>
    <row r="6" spans="2:9" x14ac:dyDescent="0.25">
      <c r="B6" s="16">
        <v>2024</v>
      </c>
      <c r="C6" s="16">
        <v>4.18</v>
      </c>
      <c r="D6" s="16">
        <v>100</v>
      </c>
      <c r="E6" s="16">
        <v>100</v>
      </c>
      <c r="F6" s="16">
        <v>100</v>
      </c>
      <c r="G6" s="16">
        <v>100</v>
      </c>
      <c r="H6" s="16">
        <v>100</v>
      </c>
      <c r="I6" s="16">
        <v>100</v>
      </c>
    </row>
    <row r="7" spans="2:9" x14ac:dyDescent="0.25">
      <c r="B7" s="16">
        <v>2025</v>
      </c>
      <c r="C7" s="16">
        <v>8.3699999999999992</v>
      </c>
      <c r="D7" s="16">
        <v>50</v>
      </c>
      <c r="E7" s="16">
        <v>100</v>
      </c>
      <c r="F7" s="16">
        <v>100</v>
      </c>
      <c r="G7" s="16">
        <v>100</v>
      </c>
      <c r="H7" s="16">
        <v>100</v>
      </c>
      <c r="I7" s="16">
        <v>100</v>
      </c>
    </row>
    <row r="8" spans="2:9" x14ac:dyDescent="0.25">
      <c r="B8" s="16">
        <v>2026</v>
      </c>
      <c r="C8" s="16">
        <v>12.55</v>
      </c>
      <c r="D8" s="16">
        <v>25</v>
      </c>
      <c r="E8" s="16">
        <v>80</v>
      </c>
      <c r="F8" s="16">
        <v>100</v>
      </c>
      <c r="G8" s="16">
        <v>100</v>
      </c>
      <c r="H8" s="16">
        <v>100</v>
      </c>
      <c r="I8" s="16">
        <v>100</v>
      </c>
    </row>
    <row r="9" spans="2:9" x14ac:dyDescent="0.25">
      <c r="B9" s="16">
        <v>2027</v>
      </c>
      <c r="C9" s="16">
        <v>16.739999999999998</v>
      </c>
      <c r="D9" s="16">
        <v>0</v>
      </c>
      <c r="E9" s="16">
        <v>67</v>
      </c>
      <c r="F9" s="16">
        <v>100</v>
      </c>
      <c r="G9" s="16">
        <v>100</v>
      </c>
      <c r="H9" s="16">
        <v>100</v>
      </c>
      <c r="I9" s="16">
        <v>100</v>
      </c>
    </row>
    <row r="10" spans="2:9" x14ac:dyDescent="0.25">
      <c r="B10" s="16">
        <v>2028</v>
      </c>
      <c r="C10" s="16">
        <v>20.92</v>
      </c>
      <c r="D10" s="16">
        <v>0</v>
      </c>
      <c r="E10" s="16">
        <v>57</v>
      </c>
      <c r="F10" s="16">
        <v>100</v>
      </c>
      <c r="G10" s="16">
        <v>100</v>
      </c>
      <c r="H10" s="16">
        <v>100</v>
      </c>
      <c r="I10" s="16">
        <v>100</v>
      </c>
    </row>
    <row r="11" spans="2:9" x14ac:dyDescent="0.25">
      <c r="B11" s="16">
        <v>2029</v>
      </c>
      <c r="C11" s="16">
        <v>25.11</v>
      </c>
      <c r="D11" s="16">
        <v>0</v>
      </c>
      <c r="E11" s="16">
        <v>50</v>
      </c>
      <c r="F11" s="16">
        <v>100</v>
      </c>
      <c r="G11" s="16">
        <v>100</v>
      </c>
      <c r="H11" s="16">
        <v>100</v>
      </c>
      <c r="I11" s="16">
        <v>100</v>
      </c>
    </row>
    <row r="12" spans="2:9" x14ac:dyDescent="0.25">
      <c r="B12" s="16">
        <v>2030</v>
      </c>
      <c r="C12" s="16">
        <v>29.29</v>
      </c>
      <c r="D12" s="16">
        <v>0</v>
      </c>
      <c r="E12" s="16">
        <v>38</v>
      </c>
      <c r="F12" s="16">
        <v>89</v>
      </c>
      <c r="G12" s="16">
        <v>100</v>
      </c>
      <c r="H12" s="16">
        <v>100</v>
      </c>
      <c r="I12" s="16">
        <v>100</v>
      </c>
    </row>
    <row r="13" spans="2:9" x14ac:dyDescent="0.25">
      <c r="B13" s="16">
        <v>2031</v>
      </c>
      <c r="C13" s="16">
        <v>29.88</v>
      </c>
      <c r="D13" s="16">
        <v>0</v>
      </c>
      <c r="E13" s="16">
        <v>33</v>
      </c>
      <c r="F13" s="16">
        <v>85</v>
      </c>
      <c r="G13" s="16">
        <v>100</v>
      </c>
      <c r="H13" s="16">
        <v>100</v>
      </c>
      <c r="I13" s="16">
        <v>100</v>
      </c>
    </row>
    <row r="14" spans="2:9" x14ac:dyDescent="0.25">
      <c r="B14" s="16">
        <v>2032</v>
      </c>
      <c r="C14" s="16">
        <v>30.47</v>
      </c>
      <c r="D14" s="16">
        <v>0</v>
      </c>
      <c r="E14" s="16">
        <v>28</v>
      </c>
      <c r="F14" s="16">
        <v>82</v>
      </c>
      <c r="G14" s="16">
        <v>100</v>
      </c>
      <c r="H14" s="16">
        <v>100</v>
      </c>
      <c r="I14" s="16">
        <v>100</v>
      </c>
    </row>
    <row r="15" spans="2:9" x14ac:dyDescent="0.25">
      <c r="B15" s="16">
        <v>2033</v>
      </c>
      <c r="C15" s="16">
        <v>31.08</v>
      </c>
      <c r="D15" s="16">
        <v>0</v>
      </c>
      <c r="E15" s="16">
        <v>23</v>
      </c>
      <c r="F15" s="16">
        <v>78</v>
      </c>
      <c r="G15" s="16">
        <v>100</v>
      </c>
      <c r="H15" s="16">
        <v>100</v>
      </c>
      <c r="I15" s="16">
        <v>100</v>
      </c>
    </row>
    <row r="16" spans="2:9" x14ac:dyDescent="0.25">
      <c r="B16" s="16">
        <v>2034</v>
      </c>
      <c r="C16" s="16">
        <v>31.71</v>
      </c>
      <c r="D16" s="16">
        <v>0</v>
      </c>
      <c r="E16" s="16">
        <v>18</v>
      </c>
      <c r="F16" s="16">
        <v>75</v>
      </c>
      <c r="G16" s="16">
        <v>100</v>
      </c>
      <c r="H16" s="16">
        <v>100</v>
      </c>
      <c r="I16" s="16">
        <v>100</v>
      </c>
    </row>
    <row r="17" spans="2:9" x14ac:dyDescent="0.25">
      <c r="B17" s="16">
        <v>2035</v>
      </c>
      <c r="C17" s="16">
        <v>32.340000000000003</v>
      </c>
      <c r="D17" s="16">
        <v>0</v>
      </c>
      <c r="E17" s="16">
        <v>13</v>
      </c>
      <c r="F17" s="16">
        <v>73</v>
      </c>
      <c r="G17" s="16">
        <v>100</v>
      </c>
      <c r="H17" s="16">
        <v>100</v>
      </c>
      <c r="I17" s="16">
        <v>100</v>
      </c>
    </row>
    <row r="18" spans="2:9" x14ac:dyDescent="0.25">
      <c r="B18" s="16">
        <v>2036</v>
      </c>
      <c r="C18" s="16">
        <v>32.99</v>
      </c>
      <c r="D18" s="16">
        <v>0</v>
      </c>
      <c r="E18" s="16">
        <v>0</v>
      </c>
      <c r="F18" s="16">
        <v>66</v>
      </c>
      <c r="G18" s="16">
        <v>99</v>
      </c>
      <c r="H18" s="16">
        <v>100</v>
      </c>
      <c r="I18" s="16">
        <v>100</v>
      </c>
    </row>
    <row r="19" spans="2:9" x14ac:dyDescent="0.25">
      <c r="B19" s="16">
        <v>2037</v>
      </c>
      <c r="C19" s="16">
        <v>33.65</v>
      </c>
      <c r="D19" s="16">
        <v>0</v>
      </c>
      <c r="E19" s="16">
        <v>0</v>
      </c>
      <c r="F19" s="16">
        <v>60</v>
      </c>
      <c r="G19" s="16">
        <v>90</v>
      </c>
      <c r="H19" s="16">
        <v>100</v>
      </c>
      <c r="I19" s="16">
        <v>100</v>
      </c>
    </row>
    <row r="20" spans="2:9" x14ac:dyDescent="0.25">
      <c r="B20" s="16">
        <v>2038</v>
      </c>
      <c r="C20" s="16">
        <v>34.32</v>
      </c>
      <c r="D20" s="16">
        <v>0</v>
      </c>
      <c r="E20" s="16">
        <v>0</v>
      </c>
      <c r="F20" s="16">
        <v>55</v>
      </c>
      <c r="G20" s="16">
        <v>83</v>
      </c>
      <c r="H20" s="16">
        <v>100</v>
      </c>
      <c r="I20" s="16">
        <v>100</v>
      </c>
    </row>
    <row r="21" spans="2:9" x14ac:dyDescent="0.25">
      <c r="B21" s="16">
        <v>2039</v>
      </c>
      <c r="C21" s="16">
        <v>35.01</v>
      </c>
      <c r="D21" s="16">
        <v>0</v>
      </c>
      <c r="E21" s="16">
        <v>0</v>
      </c>
      <c r="F21" s="16">
        <v>51</v>
      </c>
      <c r="G21" s="16">
        <v>77</v>
      </c>
      <c r="H21" s="16">
        <v>100</v>
      </c>
      <c r="I21" s="16">
        <v>100</v>
      </c>
    </row>
    <row r="22" spans="2:9" x14ac:dyDescent="0.25">
      <c r="B22" s="16">
        <v>2040</v>
      </c>
      <c r="C22" s="16">
        <v>35.71</v>
      </c>
      <c r="D22" s="16">
        <v>0</v>
      </c>
      <c r="E22" s="16">
        <v>0</v>
      </c>
      <c r="F22" s="16">
        <v>45</v>
      </c>
      <c r="G22" s="16">
        <v>71</v>
      </c>
      <c r="H22" s="16">
        <v>95</v>
      </c>
      <c r="I22" s="16">
        <v>100</v>
      </c>
    </row>
    <row r="23" spans="2:9" x14ac:dyDescent="0.25">
      <c r="B23" s="16">
        <v>2041</v>
      </c>
      <c r="C23" s="16">
        <v>36.42</v>
      </c>
      <c r="D23" s="16">
        <v>0</v>
      </c>
      <c r="E23" s="16">
        <v>0</v>
      </c>
      <c r="F23" s="16">
        <v>38</v>
      </c>
      <c r="G23" s="16">
        <v>67</v>
      </c>
      <c r="H23" s="16">
        <v>89</v>
      </c>
      <c r="I23" s="16">
        <v>100</v>
      </c>
    </row>
    <row r="24" spans="2:9" x14ac:dyDescent="0.25">
      <c r="B24" s="16">
        <v>2042</v>
      </c>
      <c r="C24" s="16">
        <v>37.15</v>
      </c>
      <c r="D24" s="16">
        <v>0</v>
      </c>
      <c r="E24" s="16">
        <v>0</v>
      </c>
      <c r="F24" s="16">
        <v>34</v>
      </c>
      <c r="G24" s="16">
        <v>65</v>
      </c>
      <c r="H24" s="16">
        <v>86</v>
      </c>
      <c r="I24" s="16">
        <v>100</v>
      </c>
    </row>
    <row r="25" spans="2:9" x14ac:dyDescent="0.25">
      <c r="B25" s="16">
        <v>2043</v>
      </c>
      <c r="C25" s="16">
        <v>37.89</v>
      </c>
      <c r="D25" s="16">
        <v>0</v>
      </c>
      <c r="E25" s="16">
        <v>0</v>
      </c>
      <c r="F25" s="16">
        <v>31</v>
      </c>
      <c r="G25" s="16">
        <v>63</v>
      </c>
      <c r="H25" s="16">
        <v>84</v>
      </c>
      <c r="I25" s="16">
        <v>100</v>
      </c>
    </row>
    <row r="26" spans="2:9" x14ac:dyDescent="0.25">
      <c r="B26" s="16">
        <v>2044</v>
      </c>
      <c r="C26" s="16">
        <v>38.65</v>
      </c>
      <c r="D26" s="16">
        <v>0</v>
      </c>
      <c r="E26" s="16">
        <v>0</v>
      </c>
      <c r="F26" s="16">
        <v>28</v>
      </c>
      <c r="G26" s="16">
        <v>62</v>
      </c>
      <c r="H26" s="16">
        <v>82</v>
      </c>
      <c r="I26" s="16">
        <v>100</v>
      </c>
    </row>
    <row r="27" spans="2:9" x14ac:dyDescent="0.25">
      <c r="B27" s="16">
        <v>2045</v>
      </c>
      <c r="C27" s="16">
        <v>39.42</v>
      </c>
      <c r="D27" s="16">
        <v>0</v>
      </c>
      <c r="E27" s="16">
        <v>0</v>
      </c>
      <c r="F27" s="16">
        <v>25</v>
      </c>
      <c r="G27" s="16">
        <v>60</v>
      </c>
      <c r="H27" s="16">
        <v>80</v>
      </c>
      <c r="I27" s="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1"/>
  <sheetViews>
    <sheetView workbookViewId="0">
      <selection activeCell="A14" sqref="A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0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3" t="s">
        <v>64</v>
      </c>
      <c r="M1" s="3" t="s">
        <v>65</v>
      </c>
      <c r="N1" s="3" t="s">
        <v>66</v>
      </c>
      <c r="O1" s="3" t="s">
        <v>67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</row>
    <row r="2" spans="1:26" ht="30" x14ac:dyDescent="0.25">
      <c r="A2" s="3" t="s">
        <v>79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</row>
    <row r="3" spans="1:26" x14ac:dyDescent="0.25">
      <c r="A3" s="3" t="s">
        <v>46</v>
      </c>
      <c r="B3" s="3">
        <v>2024</v>
      </c>
      <c r="C3" s="3">
        <v>2025</v>
      </c>
      <c r="D3" s="3">
        <v>2026</v>
      </c>
      <c r="E3" s="3">
        <v>2027</v>
      </c>
      <c r="F3" s="3">
        <v>2028</v>
      </c>
      <c r="G3" s="3">
        <v>2029</v>
      </c>
      <c r="H3" s="3">
        <v>2030</v>
      </c>
      <c r="I3" s="3">
        <v>2031</v>
      </c>
      <c r="J3" s="3">
        <v>2032</v>
      </c>
      <c r="K3" s="3">
        <v>2033</v>
      </c>
      <c r="L3" s="3">
        <v>2034</v>
      </c>
      <c r="M3" s="3">
        <v>2035</v>
      </c>
      <c r="N3" s="3">
        <v>2036</v>
      </c>
      <c r="O3" s="3">
        <v>2037</v>
      </c>
      <c r="P3" s="3">
        <v>2038</v>
      </c>
      <c r="Q3" s="3">
        <v>2039</v>
      </c>
      <c r="R3" s="3">
        <v>2040</v>
      </c>
      <c r="S3" s="3">
        <v>2041</v>
      </c>
      <c r="T3" s="3">
        <v>2042</v>
      </c>
      <c r="U3" s="3">
        <v>2043</v>
      </c>
      <c r="V3" s="3">
        <v>2044</v>
      </c>
      <c r="W3" s="3">
        <v>2045</v>
      </c>
      <c r="X3" s="3">
        <v>2046</v>
      </c>
      <c r="Y3" s="3">
        <v>2047</v>
      </c>
      <c r="Z3" s="3">
        <v>2048</v>
      </c>
    </row>
    <row r="4" spans="1:26" x14ac:dyDescent="0.25">
      <c r="A4" s="3" t="s">
        <v>80</v>
      </c>
      <c r="B4" s="3">
        <v>100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  <c r="L4" s="3">
        <v>100</v>
      </c>
      <c r="M4" s="3">
        <v>100</v>
      </c>
      <c r="N4" s="3">
        <v>100</v>
      </c>
      <c r="O4" s="3">
        <v>100</v>
      </c>
      <c r="P4" s="3">
        <v>100</v>
      </c>
      <c r="Q4" s="3">
        <v>100</v>
      </c>
      <c r="R4" s="3">
        <v>100</v>
      </c>
      <c r="S4" s="3">
        <v>100</v>
      </c>
      <c r="T4" s="3">
        <v>100</v>
      </c>
      <c r="U4" s="3">
        <v>100</v>
      </c>
      <c r="V4" s="3">
        <v>100</v>
      </c>
      <c r="W4" s="3">
        <v>100</v>
      </c>
      <c r="X4" s="3">
        <v>100</v>
      </c>
      <c r="Y4" s="3">
        <v>100</v>
      </c>
      <c r="Z4" s="3">
        <v>100</v>
      </c>
    </row>
    <row r="5" spans="1:26" x14ac:dyDescent="0.25">
      <c r="A5" s="3" t="s">
        <v>81</v>
      </c>
      <c r="B5" s="3">
        <v>1</v>
      </c>
      <c r="C5" s="3">
        <v>0.95099999999999996</v>
      </c>
      <c r="D5" s="3">
        <v>0.92449999999999999</v>
      </c>
      <c r="E5" s="3">
        <v>0.90290000000000004</v>
      </c>
      <c r="F5" s="3">
        <v>0.88380000000000003</v>
      </c>
      <c r="G5" s="3">
        <v>0.86639999999999995</v>
      </c>
      <c r="H5" s="3">
        <v>0.85040000000000004</v>
      </c>
      <c r="I5" s="3">
        <v>0.83530000000000004</v>
      </c>
      <c r="J5" s="3">
        <v>0.82099999999999995</v>
      </c>
      <c r="K5" s="3">
        <v>0.80740000000000001</v>
      </c>
      <c r="L5" s="3">
        <v>0.79430000000000001</v>
      </c>
      <c r="M5" s="3">
        <v>0.78169999999999995</v>
      </c>
      <c r="N5" s="3">
        <v>0.76959999999999995</v>
      </c>
      <c r="O5" s="3">
        <v>0.75780000000000003</v>
      </c>
      <c r="P5" s="3">
        <v>0.74639999999999995</v>
      </c>
      <c r="Q5" s="3">
        <v>0.73519999999999996</v>
      </c>
      <c r="R5" s="3">
        <v>0.72430000000000005</v>
      </c>
      <c r="S5" s="3">
        <v>0.7137</v>
      </c>
      <c r="T5" s="3">
        <v>0.70340000000000003</v>
      </c>
      <c r="U5" s="3">
        <v>0.69320000000000004</v>
      </c>
      <c r="V5" s="3">
        <v>0.68320000000000003</v>
      </c>
      <c r="W5" s="3">
        <v>0.66820000000000002</v>
      </c>
      <c r="X5" s="3">
        <v>0.6532</v>
      </c>
      <c r="Y5" s="3">
        <v>0.63819999999999999</v>
      </c>
      <c r="Z5" s="3">
        <v>0.62319999999999998</v>
      </c>
    </row>
    <row r="6" spans="1:26" x14ac:dyDescent="0.25">
      <c r="A6" s="17" t="s">
        <v>82</v>
      </c>
      <c r="B6" s="18">
        <v>-77224.757056999995</v>
      </c>
      <c r="C6" s="18">
        <v>140995.44946</v>
      </c>
      <c r="D6" s="18">
        <v>177001.150127</v>
      </c>
      <c r="E6" s="18">
        <v>98528.43</v>
      </c>
      <c r="F6" s="18">
        <v>84899.563856000008</v>
      </c>
      <c r="G6" s="18">
        <v>60148.342966000011</v>
      </c>
      <c r="H6" s="18">
        <v>55538.132266000008</v>
      </c>
      <c r="I6" s="18">
        <v>50686.328403000007</v>
      </c>
      <c r="J6" s="18">
        <v>47570.192496000003</v>
      </c>
      <c r="K6" s="18">
        <v>62958.290483000012</v>
      </c>
      <c r="L6" s="18">
        <v>49852.310960000003</v>
      </c>
      <c r="M6" s="18">
        <v>65421.595433000002</v>
      </c>
      <c r="N6" s="18">
        <v>73693.132913000009</v>
      </c>
      <c r="O6" s="18">
        <v>67187.346679999988</v>
      </c>
      <c r="P6" s="18">
        <v>67571.365221999993</v>
      </c>
      <c r="Q6" s="18">
        <v>68938.583911999973</v>
      </c>
      <c r="R6" s="18">
        <v>63722.305008999989</v>
      </c>
      <c r="S6" s="18">
        <v>61749.432282999987</v>
      </c>
      <c r="T6" s="18">
        <v>93927.455584999989</v>
      </c>
      <c r="U6" s="18">
        <v>100788.97055699999</v>
      </c>
      <c r="V6" s="18">
        <v>127937.69678100001</v>
      </c>
      <c r="W6" s="18">
        <v>131390.079</v>
      </c>
      <c r="X6" s="18">
        <v>111377.379436</v>
      </c>
      <c r="Y6" s="18">
        <v>136818.57115599999</v>
      </c>
      <c r="Z6" s="18">
        <v>117974.34676499999</v>
      </c>
    </row>
    <row r="7" spans="1:26" x14ac:dyDescent="0.25">
      <c r="A7" s="17" t="s">
        <v>83</v>
      </c>
      <c r="B7" s="18">
        <v>6038295.4850970004</v>
      </c>
      <c r="C7" s="18">
        <v>8765669.9069580007</v>
      </c>
      <c r="D7" s="18">
        <v>9767285.3820629995</v>
      </c>
      <c r="E7" s="18">
        <v>9405822.902931001</v>
      </c>
      <c r="F7" s="18">
        <v>8270067.5106579997</v>
      </c>
      <c r="G7" s="18">
        <v>7900511.0003190003</v>
      </c>
      <c r="H7" s="18">
        <v>7174058.4566430002</v>
      </c>
      <c r="I7" s="18">
        <v>7090103.9393190006</v>
      </c>
      <c r="J7" s="18">
        <v>7327215.6326839998</v>
      </c>
      <c r="K7" s="18">
        <v>7388681.2955680015</v>
      </c>
      <c r="L7" s="18">
        <v>7628927.1557860002</v>
      </c>
      <c r="M7" s="18">
        <v>8044754.1106460001</v>
      </c>
      <c r="N7" s="18">
        <v>8309731.2257100008</v>
      </c>
      <c r="O7" s="18">
        <v>8426348.2861489989</v>
      </c>
      <c r="P7" s="18">
        <v>8076223.6479600007</v>
      </c>
      <c r="Q7" s="18">
        <v>8317766.3585480005</v>
      </c>
      <c r="R7" s="18">
        <v>8492902.8031239994</v>
      </c>
      <c r="S7" s="18">
        <v>8455280.4681669995</v>
      </c>
      <c r="T7" s="18">
        <v>8510777.693948999</v>
      </c>
      <c r="U7" s="18">
        <v>8689138.0451100003</v>
      </c>
      <c r="V7" s="18">
        <v>8775835.5193849988</v>
      </c>
      <c r="W7" s="18">
        <v>8693135.3078849986</v>
      </c>
      <c r="X7" s="18">
        <v>8849212.5232459996</v>
      </c>
      <c r="Y7" s="18">
        <v>8644060.0870869979</v>
      </c>
      <c r="Z7" s="18">
        <v>8929283.7735530008</v>
      </c>
    </row>
    <row r="8" spans="1:26" x14ac:dyDescent="0.25">
      <c r="A8" s="17" t="s">
        <v>84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7" t="s">
        <v>85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 t="s">
        <v>86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x14ac:dyDescent="0.25">
      <c r="A11" s="17" t="s">
        <v>87</v>
      </c>
      <c r="B11" s="18">
        <v>7959001.8876480004</v>
      </c>
      <c r="C11" s="18">
        <v>1746805.987284</v>
      </c>
      <c r="D11" s="18">
        <v>891496.01767099998</v>
      </c>
      <c r="E11" s="18">
        <v>826380.9459530001</v>
      </c>
      <c r="F11" s="18">
        <v>823499.90751699987</v>
      </c>
      <c r="G11" s="18">
        <v>755120.7244699999</v>
      </c>
      <c r="H11" s="18">
        <v>695177.59668800002</v>
      </c>
      <c r="I11" s="18">
        <v>717146.48178500019</v>
      </c>
      <c r="J11" s="18">
        <v>718915.09600300004</v>
      </c>
      <c r="K11" s="18">
        <v>728993.60497400002</v>
      </c>
      <c r="L11" s="18">
        <v>752872.79809900001</v>
      </c>
      <c r="M11" s="18">
        <v>772245.52868600003</v>
      </c>
      <c r="N11" s="18">
        <v>808613.23155100015</v>
      </c>
      <c r="O11" s="18">
        <v>789450.95452500007</v>
      </c>
      <c r="P11" s="18">
        <v>795546.34762100002</v>
      </c>
      <c r="Q11" s="18">
        <v>791660.96221800009</v>
      </c>
      <c r="R11" s="18">
        <v>767105.13505000016</v>
      </c>
      <c r="S11" s="18">
        <v>790485.95184699993</v>
      </c>
      <c r="T11" s="18">
        <v>763009.70881600003</v>
      </c>
      <c r="U11" s="18">
        <v>763221.74512299988</v>
      </c>
      <c r="V11" s="18">
        <v>762915.85479799996</v>
      </c>
      <c r="W11" s="18">
        <v>751143.69873499998</v>
      </c>
      <c r="X11" s="18">
        <v>733681.13224700012</v>
      </c>
      <c r="Y11" s="18">
        <v>743384.57310399984</v>
      </c>
      <c r="Z11" s="18">
        <v>735312.74042499997</v>
      </c>
    </row>
    <row r="12" spans="1:26" x14ac:dyDescent="0.25">
      <c r="A12" s="17" t="s">
        <v>88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7" t="s">
        <v>89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 t="s">
        <v>90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91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7" t="s">
        <v>233</v>
      </c>
      <c r="B16" s="18">
        <f t="array" ref="B16">B4*1000*VLOOKUP(B3,Scarcity!$B$5:$I$35,2,0)*(IF(MIN(IF(VALUE(LEFT(Scarcity!$D$5:$I$5,2))&gt;=B5,VALUE(LEFT(Scarcity!$D$5:$I$5,2)),MAX(VALUE(LEFT(Scarcity!$D$5:$I$5,2)))))&gt;MAX(IF(VALUE(LEFT(Scarcity!$D$5:$I$5,2))&lt;B5,VALUE(LEFT(Scarcity!$D$5:$I$5,2)),0)),IF(MAX(IF(VALUE(LEFT(Scarcity!$D$5:$I$5,2))&lt;B5,VALUE(LEFT(Scarcity!$D$5:$I$5,2)),0))&gt;0, VLOOKUP(B3, Scarcity!$B$5:$I$35, MATCH(CONCATENATE(MAX(IF(VALUE(LEFT(Scarcity!$D$5:$I$5,2))&lt;B5,VALUE(LEFT(Scarcity!$D$5:$I$5,2)),0)), " HR Capacity Credit (%)"), Scarcity!$B$5:$I$5, 0),0), 0)+(VLOOKUP(B3, Scarcity!$B$5:$I$35, MATCH(CONCATENATE(MIN(IF(VALUE(LEFT(Scarcity!$D$5:$I$5,2))&gt;=B5,VALUE(LEFT(Scarcity!$D$5:$I$5,2)),MAX(VALUE(LEFT(Scarcity!$D$5:$I$5,2))))), " HR Capacity Credit (%)"), Scarcity!$B$5:$I$5, 0),0)-IF(MAX(IF(VALUE(LEFT(Scarcity!$D$5:$I$5,2))&lt;B5,VALUE(LEFT(Scarcity!$D$5:$I$5,2)),0))&gt;0, VLOOKUP(B3, Scarcity!$B$5:$I$35, MATCH(CONCATENATE(MAX(IF(VALUE(LEFT(Scarcity!$D$5:$I$5,2))&lt;B5,VALUE(LEFT(Scarcity!$D$5:$I$5,2)),0)), " HR Capacity Credit (%)"), Scarcity!$B$5:$I$5, 0),0), 0))*((B5-MAX(IF(VALUE(LEFT(Scarcity!$D$5:$I$5,2))&lt;B5,VALUE(LEFT(Scarcity!$D$5:$I$5,2)),0)))/(MIN(IF(VALUE(LEFT(Scarcity!$D$5:$I$5,2))&gt;=B5,VALUE(LEFT(Scarcity!$D$5:$I$5,2)),MAX(VALUE(LEFT(Scarcity!$D$5:$I$5,2)))))-MAX(IF(VALUE(LEFT(Scarcity!$D$5:$I$5,2))&lt;B5,VALUE(LEFT(Scarcity!$D$5:$I$5,2)),0)))),VLOOKUP(B3, Scarcity!$B$5:$I$35, MATCH(CONCATENATE(MIN(IF(VALUE(LEFT(Scarcity!$D$5:$I$5,2))&gt;=B5,VALUE(LEFT(Scarcity!$D$5:$I$5,2)),MAX(VALUE(LEFT(Scarcity!$D$5:$I$5,2))))), " HR Capacity Credit (%)"), Scarcity!$B$5:$I$5, 0),0))/100)</f>
        <v>418000</v>
      </c>
      <c r="C16" s="18">
        <f t="array" ref="C16">C4*1000*VLOOKUP(C3,Scarcity!$B$5:$I$35,2,0)*(IF(MIN(IF(VALUE(LEFT(Scarcity!$D$5:$I$5,2))&gt;=C5,VALUE(LEFT(Scarcity!$D$5:$I$5,2)),MAX(VALUE(LEFT(Scarcity!$D$5:$I$5,2)))))&gt;MAX(IF(VALUE(LEFT(Scarcity!$D$5:$I$5,2))&lt;C5,VALUE(LEFT(Scarcity!$D$5:$I$5,2)),0)),IF(MAX(IF(VALUE(LEFT(Scarcity!$D$5:$I$5,2))&lt;C5,VALUE(LEFT(Scarcity!$D$5:$I$5,2)),0))&gt;0, VLOOKUP(C3, Scarcity!$B$5:$I$35, MATCH(CONCATENATE(MAX(IF(VALUE(LEFT(Scarcity!$D$5:$I$5,2))&lt;C5,VALUE(LEFT(Scarcity!$D$5:$I$5,2)),0)), " HR Capacity Credit (%)"), Scarcity!$B$5:$I$5, 0),0), 0)+(VLOOKUP(C3, Scarcity!$B$5:$I$35, MATCH(CONCATENATE(MIN(IF(VALUE(LEFT(Scarcity!$D$5:$I$5,2))&gt;=C5,VALUE(LEFT(Scarcity!$D$5:$I$5,2)),MAX(VALUE(LEFT(Scarcity!$D$5:$I$5,2))))), " HR Capacity Credit (%)"), Scarcity!$B$5:$I$5, 0),0)-IF(MAX(IF(VALUE(LEFT(Scarcity!$D$5:$I$5,2))&lt;C5,VALUE(LEFT(Scarcity!$D$5:$I$5,2)),0))&gt;0, VLOOKUP(C3, Scarcity!$B$5:$I$35, MATCH(CONCATENATE(MAX(IF(VALUE(LEFT(Scarcity!$D$5:$I$5,2))&lt;C5,VALUE(LEFT(Scarcity!$D$5:$I$5,2)),0)), " HR Capacity Credit (%)"), Scarcity!$B$5:$I$5, 0),0), 0))*((C5-MAX(IF(VALUE(LEFT(Scarcity!$D$5:$I$5,2))&lt;C5,VALUE(LEFT(Scarcity!$D$5:$I$5,2)),0)))/(MIN(IF(VALUE(LEFT(Scarcity!$D$5:$I$5,2))&gt;=C5,VALUE(LEFT(Scarcity!$D$5:$I$5,2)),MAX(VALUE(LEFT(Scarcity!$D$5:$I$5,2)))))-MAX(IF(VALUE(LEFT(Scarcity!$D$5:$I$5,2))&lt;C5,VALUE(LEFT(Scarcity!$D$5:$I$5,2)),0)))),VLOOKUP(C3, Scarcity!$B$5:$I$35, MATCH(CONCATENATE(MIN(IF(VALUE(LEFT(Scarcity!$D$5:$I$5,2))&gt;=C5,VALUE(LEFT(Scarcity!$D$5:$I$5,2)),MAX(VALUE(LEFT(Scarcity!$D$5:$I$5,2))))), " HR Capacity Credit (%)"), Scarcity!$B$5:$I$5, 0),0))/100)</f>
        <v>397993.49999999994</v>
      </c>
      <c r="D16" s="18">
        <f t="array" ref="D16">D4*1000*VLOOKUP(D3,Scarcity!$B$5:$I$35,2,0)*(IF(MIN(IF(VALUE(LEFT(Scarcity!$D$5:$I$5,2))&gt;=D5,VALUE(LEFT(Scarcity!$D$5:$I$5,2)),MAX(VALUE(LEFT(Scarcity!$D$5:$I$5,2)))))&gt;MAX(IF(VALUE(LEFT(Scarcity!$D$5:$I$5,2))&lt;D5,VALUE(LEFT(Scarcity!$D$5:$I$5,2)),0)),IF(MAX(IF(VALUE(LEFT(Scarcity!$D$5:$I$5,2))&lt;D5,VALUE(LEFT(Scarcity!$D$5:$I$5,2)),0))&gt;0, VLOOKUP(D3, Scarcity!$B$5:$I$35, MATCH(CONCATENATE(MAX(IF(VALUE(LEFT(Scarcity!$D$5:$I$5,2))&lt;D5,VALUE(LEFT(Scarcity!$D$5:$I$5,2)),0)), " HR Capacity Credit (%)"), Scarcity!$B$5:$I$5, 0),0), 0)+(VLOOKUP(D3, Scarcity!$B$5:$I$35, MATCH(CONCATENATE(MIN(IF(VALUE(LEFT(Scarcity!$D$5:$I$5,2))&gt;=D5,VALUE(LEFT(Scarcity!$D$5:$I$5,2)),MAX(VALUE(LEFT(Scarcity!$D$5:$I$5,2))))), " HR Capacity Credit (%)"), Scarcity!$B$5:$I$5, 0),0)-IF(MAX(IF(VALUE(LEFT(Scarcity!$D$5:$I$5,2))&lt;D5,VALUE(LEFT(Scarcity!$D$5:$I$5,2)),0))&gt;0, VLOOKUP(D3, Scarcity!$B$5:$I$35, MATCH(CONCATENATE(MAX(IF(VALUE(LEFT(Scarcity!$D$5:$I$5,2))&lt;D5,VALUE(LEFT(Scarcity!$D$5:$I$5,2)),0)), " HR Capacity Credit (%)"), Scarcity!$B$5:$I$5, 0),0), 0))*((D5-MAX(IF(VALUE(LEFT(Scarcity!$D$5:$I$5,2))&lt;D5,VALUE(LEFT(Scarcity!$D$5:$I$5,2)),0)))/(MIN(IF(VALUE(LEFT(Scarcity!$D$5:$I$5,2))&gt;=D5,VALUE(LEFT(Scarcity!$D$5:$I$5,2)),MAX(VALUE(LEFT(Scarcity!$D$5:$I$5,2)))))-MAX(IF(VALUE(LEFT(Scarcity!$D$5:$I$5,2))&lt;D5,VALUE(LEFT(Scarcity!$D$5:$I$5,2)),0)))),VLOOKUP(D3, Scarcity!$B$5:$I$35, MATCH(CONCATENATE(MIN(IF(VALUE(LEFT(Scarcity!$D$5:$I$5,2))&gt;=D5,VALUE(LEFT(Scarcity!$D$5:$I$5,2)),MAX(VALUE(LEFT(Scarcity!$D$5:$I$5,2))))), " HR Capacity Credit (%)"), Scarcity!$B$5:$I$5, 0),0))/100)</f>
        <v>290061.875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x14ac:dyDescent="0.25">
      <c r="A17" s="17" t="s">
        <v>92</v>
      </c>
      <c r="B17" s="18">
        <v>2109485.3319205842</v>
      </c>
      <c r="C17" s="18">
        <v>2243970.667752028</v>
      </c>
      <c r="D17" s="18">
        <v>2467023.6524363691</v>
      </c>
      <c r="E17" s="18">
        <v>2350568.3275912218</v>
      </c>
      <c r="F17" s="18">
        <v>2058846.7518503179</v>
      </c>
      <c r="G17" s="18">
        <v>1963867.686860692</v>
      </c>
      <c r="H17" s="18">
        <v>1791124.266995755</v>
      </c>
      <c r="I17" s="18">
        <v>1764413.6453080929</v>
      </c>
      <c r="J17" s="18">
        <v>1799125.0649310921</v>
      </c>
      <c r="K17" s="18">
        <v>1831441.7576739581</v>
      </c>
      <c r="L17" s="18">
        <v>1891098.648580722</v>
      </c>
      <c r="M17" s="18">
        <v>2004887.67342326</v>
      </c>
      <c r="N17" s="18">
        <v>2082837.443575945</v>
      </c>
      <c r="O17" s="18">
        <v>2119596.0887280628</v>
      </c>
      <c r="P17" s="18">
        <v>2038122.9496437761</v>
      </c>
      <c r="Q17" s="18">
        <v>2102388.3769547618</v>
      </c>
      <c r="R17" s="18">
        <v>2136189.7464611158</v>
      </c>
      <c r="S17" s="18">
        <v>2131424.401077908</v>
      </c>
      <c r="T17" s="18">
        <v>2149757.8691303441</v>
      </c>
      <c r="U17" s="18">
        <v>2201622.687294581</v>
      </c>
      <c r="V17" s="18">
        <v>2234333.0401116521</v>
      </c>
      <c r="W17" s="18">
        <v>2242501.6220008871</v>
      </c>
      <c r="X17" s="18">
        <v>2260691.8257718231</v>
      </c>
      <c r="Y17" s="18">
        <v>2236635.218646423</v>
      </c>
      <c r="Z17" s="18">
        <v>2308259.27376791</v>
      </c>
    </row>
    <row r="18" spans="1:26" x14ac:dyDescent="0.25">
      <c r="A18" s="17" t="s">
        <v>5</v>
      </c>
      <c r="B18" s="18">
        <f t="shared" ref="B18:Z18" si="0">SUM(B6:B17)</f>
        <v>16447557.947608585</v>
      </c>
      <c r="C18" s="18">
        <f t="shared" si="0"/>
        <v>13295435.511454027</v>
      </c>
      <c r="D18" s="18">
        <f t="shared" si="0"/>
        <v>13592868.077297367</v>
      </c>
      <c r="E18" s="18">
        <f t="shared" si="0"/>
        <v>12681300.606475223</v>
      </c>
      <c r="F18" s="18">
        <f t="shared" si="0"/>
        <v>11237313.733881317</v>
      </c>
      <c r="G18" s="18">
        <f t="shared" si="0"/>
        <v>10679647.754615692</v>
      </c>
      <c r="H18" s="18">
        <f t="shared" si="0"/>
        <v>9715898.4525927566</v>
      </c>
      <c r="I18" s="18">
        <f t="shared" si="0"/>
        <v>9622350.3948150929</v>
      </c>
      <c r="J18" s="18">
        <f t="shared" si="0"/>
        <v>9892825.9861140922</v>
      </c>
      <c r="K18" s="18">
        <f t="shared" si="0"/>
        <v>10012074.948698958</v>
      </c>
      <c r="L18" s="18">
        <f t="shared" si="0"/>
        <v>10322750.913425723</v>
      </c>
      <c r="M18" s="18">
        <f t="shared" si="0"/>
        <v>10887308.908188261</v>
      </c>
      <c r="N18" s="18">
        <f t="shared" si="0"/>
        <v>11274875.033749945</v>
      </c>
      <c r="O18" s="18">
        <f t="shared" si="0"/>
        <v>11402582.676082062</v>
      </c>
      <c r="P18" s="18">
        <f t="shared" si="0"/>
        <v>10977464.310446776</v>
      </c>
      <c r="Q18" s="18">
        <f t="shared" si="0"/>
        <v>11280754.281632762</v>
      </c>
      <c r="R18" s="18">
        <f t="shared" si="0"/>
        <v>11459919.989644116</v>
      </c>
      <c r="S18" s="18">
        <f t="shared" si="0"/>
        <v>11438940.253374906</v>
      </c>
      <c r="T18" s="18">
        <f t="shared" si="0"/>
        <v>11517472.727480341</v>
      </c>
      <c r="U18" s="18">
        <f t="shared" si="0"/>
        <v>11754771.448084582</v>
      </c>
      <c r="V18" s="18">
        <f t="shared" si="0"/>
        <v>11901022.111075651</v>
      </c>
      <c r="W18" s="18">
        <f t="shared" si="0"/>
        <v>11818170.707620885</v>
      </c>
      <c r="X18" s="18">
        <f t="shared" si="0"/>
        <v>11954962.860700823</v>
      </c>
      <c r="Y18" s="18">
        <f t="shared" si="0"/>
        <v>11760898.44999342</v>
      </c>
      <c r="Z18" s="18">
        <f t="shared" si="0"/>
        <v>12090830.134510912</v>
      </c>
    </row>
    <row r="19" spans="1:26" x14ac:dyDescent="0.25">
      <c r="A19" s="17" t="s">
        <v>8</v>
      </c>
      <c r="B19" s="18">
        <f t="shared" ref="B19:Z19" si="1">B18/B4/1000</f>
        <v>164.47557947608584</v>
      </c>
      <c r="C19" s="18">
        <f t="shared" si="1"/>
        <v>132.95435511454025</v>
      </c>
      <c r="D19" s="18">
        <f t="shared" si="1"/>
        <v>135.92868077297365</v>
      </c>
      <c r="E19" s="18">
        <f t="shared" si="1"/>
        <v>126.81300606475223</v>
      </c>
      <c r="F19" s="18">
        <f t="shared" si="1"/>
        <v>112.37313733881318</v>
      </c>
      <c r="G19" s="18">
        <f t="shared" si="1"/>
        <v>106.79647754615692</v>
      </c>
      <c r="H19" s="18">
        <f t="shared" si="1"/>
        <v>97.158984525927565</v>
      </c>
      <c r="I19" s="18">
        <f t="shared" si="1"/>
        <v>96.223503948150935</v>
      </c>
      <c r="J19" s="18">
        <f t="shared" si="1"/>
        <v>98.928259861140916</v>
      </c>
      <c r="K19" s="18">
        <f t="shared" si="1"/>
        <v>100.1207494869896</v>
      </c>
      <c r="L19" s="18">
        <f t="shared" si="1"/>
        <v>103.22750913425723</v>
      </c>
      <c r="M19" s="18">
        <f t="shared" si="1"/>
        <v>108.87308908188261</v>
      </c>
      <c r="N19" s="18">
        <f t="shared" si="1"/>
        <v>112.74875033749946</v>
      </c>
      <c r="O19" s="18">
        <f t="shared" si="1"/>
        <v>114.02582676082062</v>
      </c>
      <c r="P19" s="18">
        <f t="shared" si="1"/>
        <v>109.77464310446776</v>
      </c>
      <c r="Q19" s="18">
        <f t="shared" si="1"/>
        <v>112.80754281632763</v>
      </c>
      <c r="R19" s="18">
        <f t="shared" si="1"/>
        <v>114.59919989644116</v>
      </c>
      <c r="S19" s="18">
        <f t="shared" si="1"/>
        <v>114.38940253374906</v>
      </c>
      <c r="T19" s="18">
        <f t="shared" si="1"/>
        <v>115.1747272748034</v>
      </c>
      <c r="U19" s="18">
        <f t="shared" si="1"/>
        <v>117.54771448084581</v>
      </c>
      <c r="V19" s="18">
        <f t="shared" si="1"/>
        <v>119.0102211107565</v>
      </c>
      <c r="W19" s="18">
        <f t="shared" si="1"/>
        <v>118.18170707620885</v>
      </c>
      <c r="X19" s="18">
        <f t="shared" si="1"/>
        <v>119.54962860700823</v>
      </c>
      <c r="Y19" s="18">
        <f t="shared" si="1"/>
        <v>117.60898449993421</v>
      </c>
      <c r="Z19" s="18">
        <f t="shared" si="1"/>
        <v>120.90830134510912</v>
      </c>
    </row>
    <row r="20" spans="1:26" x14ac:dyDescent="0.25">
      <c r="A20" s="17" t="s">
        <v>9</v>
      </c>
      <c r="B20" s="18">
        <f>B19/B5</f>
        <v>164.47557947608584</v>
      </c>
      <c r="C20" s="18">
        <f>C19/B5</f>
        <v>132.95435511454025</v>
      </c>
      <c r="D20" s="18">
        <f>D19/B5</f>
        <v>135.92868077297365</v>
      </c>
      <c r="E20" s="18">
        <f>E19/B5</f>
        <v>126.81300606475223</v>
      </c>
      <c r="F20" s="18">
        <f>F19/B5</f>
        <v>112.37313733881318</v>
      </c>
      <c r="G20" s="18">
        <f>G19/B5</f>
        <v>106.79647754615692</v>
      </c>
      <c r="H20" s="18">
        <f>H19/B5</f>
        <v>97.158984525927565</v>
      </c>
      <c r="I20" s="18">
        <f>I19/B5</f>
        <v>96.223503948150935</v>
      </c>
      <c r="J20" s="18">
        <f>J19/B5</f>
        <v>98.928259861140916</v>
      </c>
      <c r="K20" s="18">
        <f>K19/B5</f>
        <v>100.1207494869896</v>
      </c>
      <c r="L20" s="18">
        <f>L19/B5</f>
        <v>103.22750913425723</v>
      </c>
      <c r="M20" s="18">
        <f>M19/B5</f>
        <v>108.87308908188261</v>
      </c>
      <c r="N20" s="18">
        <f>N19/B5</f>
        <v>112.74875033749946</v>
      </c>
      <c r="O20" s="18">
        <f>O19/B5</f>
        <v>114.02582676082062</v>
      </c>
      <c r="P20" s="18">
        <f>P19/B5</f>
        <v>109.77464310446776</v>
      </c>
      <c r="Q20" s="18">
        <f>Q19/B5</f>
        <v>112.80754281632763</v>
      </c>
      <c r="R20" s="18">
        <f>R19/B5</f>
        <v>114.59919989644116</v>
      </c>
      <c r="S20" s="18">
        <f>S19/B5</f>
        <v>114.38940253374906</v>
      </c>
      <c r="T20" s="18">
        <f>T19/B5</f>
        <v>115.1747272748034</v>
      </c>
      <c r="U20" s="18">
        <f>U19/B5</f>
        <v>117.54771448084581</v>
      </c>
      <c r="V20" s="18">
        <f>V19/B5</f>
        <v>119.0102211107565</v>
      </c>
      <c r="W20" s="18">
        <f>W19/B5</f>
        <v>118.18170707620885</v>
      </c>
      <c r="X20" s="18">
        <f>X19/B5</f>
        <v>119.54962860700823</v>
      </c>
      <c r="Y20" s="18">
        <f>Y19/B5</f>
        <v>117.60898449993421</v>
      </c>
      <c r="Z20" s="18">
        <f>Z19/B5</f>
        <v>120.90830134510912</v>
      </c>
    </row>
    <row r="21" spans="1:26" x14ac:dyDescent="0.25">
      <c r="A21" s="17" t="s">
        <v>10</v>
      </c>
      <c r="B21" s="19">
        <v>86.544650000000004</v>
      </c>
      <c r="C21" s="19">
        <v>139.86330178759201</v>
      </c>
      <c r="D21" s="19">
        <v>155.87022714981069</v>
      </c>
      <c r="E21" s="19">
        <v>153.50849115812011</v>
      </c>
      <c r="F21" s="19">
        <v>136.18471373613929</v>
      </c>
      <c r="G21" s="19">
        <v>131.0107821637427</v>
      </c>
      <c r="H21" s="19">
        <v>120.2813969896519</v>
      </c>
      <c r="I21" s="19">
        <v>125.231543557205</v>
      </c>
      <c r="J21" s="19">
        <v>129.88148599269181</v>
      </c>
      <c r="K21" s="19">
        <v>132.30849021550659</v>
      </c>
      <c r="L21" s="19">
        <v>136.26441520835951</v>
      </c>
      <c r="M21" s="19">
        <v>145.2652536608247</v>
      </c>
      <c r="N21" s="19">
        <v>152.43518277893281</v>
      </c>
      <c r="O21" s="19">
        <v>157.64654262338351</v>
      </c>
      <c r="P21" s="19">
        <v>155.02851464808859</v>
      </c>
      <c r="Q21" s="19">
        <v>159.4020124410591</v>
      </c>
      <c r="R21" s="19">
        <v>162.89229831101289</v>
      </c>
      <c r="S21" s="19">
        <v>170.0519359207884</v>
      </c>
      <c r="T21" s="19">
        <v>173.1953724765425</v>
      </c>
      <c r="U21" s="19">
        <v>177.17149955760721</v>
      </c>
      <c r="V21" s="19">
        <v>178.87606118266979</v>
      </c>
      <c r="W21" s="19">
        <v>183.06840516811329</v>
      </c>
      <c r="X21" s="19">
        <v>190.3005715452133</v>
      </c>
      <c r="Y21" s="19">
        <v>189.93310613182911</v>
      </c>
      <c r="Z21" s="19">
        <v>198.90717265725289</v>
      </c>
    </row>
    <row r="22" spans="1:26" x14ac:dyDescent="0.25">
      <c r="A22" s="17" t="s">
        <v>93</v>
      </c>
      <c r="B22" s="20">
        <v>7.5801134706104421</v>
      </c>
      <c r="C22" s="20">
        <v>-9.0246889736338947</v>
      </c>
      <c r="D22" s="20">
        <v>-10.461538857936221</v>
      </c>
      <c r="E22" s="20">
        <v>-6.0539451680896184</v>
      </c>
      <c r="F22" s="20">
        <v>-6.0089446668684774</v>
      </c>
      <c r="G22" s="20">
        <v>-4.5157129839144856</v>
      </c>
      <c r="H22" s="20">
        <v>-4.6356001586911786</v>
      </c>
      <c r="I22" s="20">
        <v>-4.1352483785154712</v>
      </c>
      <c r="J22" s="20">
        <v>-3.799984211512923</v>
      </c>
      <c r="K22" s="20">
        <v>-5.0194753731102626</v>
      </c>
      <c r="L22" s="20">
        <v>-3.923938045186663</v>
      </c>
      <c r="M22" s="20">
        <v>-4.9117634362536702</v>
      </c>
      <c r="N22" s="20">
        <v>-5.3677195337221191</v>
      </c>
      <c r="O22" s="20">
        <v>-4.797888188564877</v>
      </c>
      <c r="P22" s="20">
        <v>-4.9745183113222549</v>
      </c>
      <c r="Q22" s="20">
        <v>-5.0185925483849463</v>
      </c>
      <c r="R22" s="20">
        <v>-4.6009464451433297</v>
      </c>
      <c r="S22" s="20">
        <v>-4.3407049541666689</v>
      </c>
      <c r="T22" s="20">
        <v>-6.58462973627626</v>
      </c>
      <c r="U22" s="20">
        <v>-7.0041821367591393</v>
      </c>
      <c r="V22" s="20">
        <v>-8.9326748256611079</v>
      </c>
      <c r="W22" s="20">
        <v>-9.1683961250950841</v>
      </c>
      <c r="X22" s="20">
        <v>-7.6743184873911341</v>
      </c>
      <c r="Y22" s="20">
        <v>-9.6317016010588645</v>
      </c>
      <c r="Z22" s="20">
        <v>-8.1167677261898774</v>
      </c>
    </row>
    <row r="23" spans="1:26" x14ac:dyDescent="0.25">
      <c r="A23" s="17" t="s">
        <v>94</v>
      </c>
      <c r="B23" s="20">
        <v>697.70869546494214</v>
      </c>
      <c r="C23" s="20">
        <v>659.02337470551095</v>
      </c>
      <c r="D23" s="20">
        <v>677.80347861614018</v>
      </c>
      <c r="E23" s="20">
        <v>678.6170100389495</v>
      </c>
      <c r="F23" s="20">
        <v>687.11067423601105</v>
      </c>
      <c r="G23" s="20">
        <v>696.0327889810452</v>
      </c>
      <c r="H23" s="20">
        <v>701.36355702447918</v>
      </c>
      <c r="I23" s="20">
        <v>677.79191943211629</v>
      </c>
      <c r="J23" s="20">
        <v>687.14527838871197</v>
      </c>
      <c r="K23" s="20">
        <v>691.65652006763355</v>
      </c>
      <c r="L23" s="20">
        <v>704.84958568427487</v>
      </c>
      <c r="M23" s="20">
        <v>708.45279104186579</v>
      </c>
      <c r="N23" s="20">
        <v>708.33173890922762</v>
      </c>
      <c r="O23" s="20">
        <v>705.34298971108979</v>
      </c>
      <c r="P23" s="20">
        <v>697.9512995664428</v>
      </c>
      <c r="Q23" s="20">
        <v>709.75329711966583</v>
      </c>
      <c r="R23" s="20">
        <v>719.84189259564232</v>
      </c>
      <c r="S23" s="20">
        <v>696.67582549161182</v>
      </c>
      <c r="T23" s="20">
        <v>698.60324492068059</v>
      </c>
      <c r="U23" s="20">
        <v>707.49647747071037</v>
      </c>
      <c r="V23" s="20">
        <v>718.10573309957897</v>
      </c>
      <c r="W23" s="20">
        <v>710.65132483166417</v>
      </c>
      <c r="X23" s="20">
        <v>711.89895685422596</v>
      </c>
      <c r="Y23" s="20">
        <v>713.11620668541786</v>
      </c>
      <c r="Z23" s="20">
        <v>720.34199818189825</v>
      </c>
    </row>
    <row r="24" spans="1:26" x14ac:dyDescent="0.25">
      <c r="A24" s="17" t="s">
        <v>95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25">
      <c r="A25" s="17" t="s">
        <v>96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 s="17" t="s">
        <v>97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x14ac:dyDescent="0.25">
      <c r="A27" s="17" t="s">
        <v>98</v>
      </c>
      <c r="B27" s="20">
        <v>11.97724298429997</v>
      </c>
      <c r="C27" s="20">
        <v>93.578892174257504</v>
      </c>
      <c r="D27" s="20">
        <v>1.1978095412986649</v>
      </c>
      <c r="E27" s="20">
        <v>1.1161271008521649</v>
      </c>
      <c r="F27" s="20">
        <v>1.08541693785591</v>
      </c>
      <c r="G27" s="20">
        <v>0.99488126448017733</v>
      </c>
      <c r="H27" s="20">
        <v>0.93453550845343858</v>
      </c>
      <c r="I27" s="20">
        <v>0.94651778191931013</v>
      </c>
      <c r="J27" s="20">
        <v>0.95330304205208116</v>
      </c>
      <c r="K27" s="20">
        <v>0.94519369501915396</v>
      </c>
      <c r="L27" s="20">
        <v>1.0339191423131431</v>
      </c>
      <c r="M27" s="20">
        <v>1.0443816286982439</v>
      </c>
      <c r="N27" s="20">
        <v>1.1011351138648591</v>
      </c>
      <c r="O27" s="20">
        <v>1.0757060822171911</v>
      </c>
      <c r="P27" s="20">
        <v>1.074860612495834</v>
      </c>
      <c r="Q27" s="20">
        <v>1.074812328805685</v>
      </c>
      <c r="R27" s="20">
        <v>1.075546207599092</v>
      </c>
      <c r="S27" s="20">
        <v>1.0715955646973869</v>
      </c>
      <c r="T27" s="20">
        <v>1.047953876644967</v>
      </c>
      <c r="U27" s="20">
        <v>1.068424231892658</v>
      </c>
      <c r="V27" s="20">
        <v>1.0477130673168109</v>
      </c>
      <c r="W27" s="20">
        <v>1.0511938020976559</v>
      </c>
      <c r="X27" s="20">
        <v>1.046448007127365</v>
      </c>
      <c r="Y27" s="20">
        <v>1.0327915423883951</v>
      </c>
      <c r="Z27" s="20">
        <v>1.0367970201837839</v>
      </c>
    </row>
    <row r="28" spans="1:26" x14ac:dyDescent="0.25">
      <c r="A28" s="17" t="s">
        <v>99</v>
      </c>
      <c r="B28" s="19">
        <v>8654.4650000000001</v>
      </c>
      <c r="C28" s="19">
        <v>13301</v>
      </c>
      <c r="D28" s="19">
        <v>14410.202499999999</v>
      </c>
      <c r="E28" s="19">
        <v>13860.281666666669</v>
      </c>
      <c r="F28" s="19">
        <v>12036.004999999999</v>
      </c>
      <c r="G28" s="19">
        <v>11350.77416666667</v>
      </c>
      <c r="H28" s="19">
        <v>10228.73</v>
      </c>
      <c r="I28" s="19">
        <v>10460.59083333333</v>
      </c>
      <c r="J28" s="19">
        <v>10663.27</v>
      </c>
      <c r="K28" s="19">
        <v>10682.5875</v>
      </c>
      <c r="L28" s="19">
        <v>10823.4825</v>
      </c>
      <c r="M28" s="19">
        <v>11355.384878666669</v>
      </c>
      <c r="N28" s="19">
        <v>11731.41166666667</v>
      </c>
      <c r="O28" s="19">
        <v>11946.455</v>
      </c>
      <c r="P28" s="19">
        <v>11571.328333333329</v>
      </c>
      <c r="Q28" s="19">
        <v>11719.235954666659</v>
      </c>
      <c r="R28" s="19">
        <v>11798.289166666669</v>
      </c>
      <c r="S28" s="19">
        <v>12136.60666666667</v>
      </c>
      <c r="T28" s="19">
        <v>12182.5625</v>
      </c>
      <c r="U28" s="19">
        <v>12281.52834933333</v>
      </c>
      <c r="V28" s="19">
        <v>12220.8125</v>
      </c>
      <c r="W28" s="19">
        <v>12232.630833333331</v>
      </c>
      <c r="X28" s="19">
        <v>12430.433333333331</v>
      </c>
      <c r="Y28" s="19">
        <v>12121.530833333331</v>
      </c>
      <c r="Z28" s="19">
        <v>12395.895</v>
      </c>
    </row>
    <row r="29" spans="1:26" x14ac:dyDescent="0.25">
      <c r="A29" s="17" t="s">
        <v>100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x14ac:dyDescent="0.25">
      <c r="A30" s="17" t="s">
        <v>101</v>
      </c>
      <c r="B30" s="19">
        <v>8654.4650000000001</v>
      </c>
      <c r="C30" s="19">
        <v>13301</v>
      </c>
      <c r="D30" s="19">
        <v>14410.202499999999</v>
      </c>
      <c r="E30" s="19">
        <v>13860.281666666669</v>
      </c>
      <c r="F30" s="19">
        <v>12036.004999999999</v>
      </c>
      <c r="G30" s="19">
        <v>11350.77416666667</v>
      </c>
      <c r="H30" s="19">
        <v>10228.73</v>
      </c>
      <c r="I30" s="19">
        <v>10460.59083333333</v>
      </c>
      <c r="J30" s="19">
        <v>10663.27</v>
      </c>
      <c r="K30" s="19">
        <v>10682.5875</v>
      </c>
      <c r="L30" s="19">
        <v>10823.4825</v>
      </c>
      <c r="M30" s="19">
        <v>11355.384878666669</v>
      </c>
      <c r="N30" s="19">
        <v>11731.41166666667</v>
      </c>
      <c r="O30" s="19">
        <v>11946.455</v>
      </c>
      <c r="P30" s="19">
        <v>11571.328333333329</v>
      </c>
      <c r="Q30" s="19">
        <v>11719.235954666659</v>
      </c>
      <c r="R30" s="19">
        <v>11798.289166666669</v>
      </c>
      <c r="S30" s="19">
        <v>12136.60666666667</v>
      </c>
      <c r="T30" s="19">
        <v>12182.5625</v>
      </c>
      <c r="U30" s="19">
        <v>12281.52834933333</v>
      </c>
      <c r="V30" s="19">
        <v>12220.8125</v>
      </c>
      <c r="W30" s="19">
        <v>12232.630833333331</v>
      </c>
      <c r="X30" s="19">
        <v>12430.433333333331</v>
      </c>
      <c r="Y30" s="19">
        <v>12121.530833333331</v>
      </c>
      <c r="Z30" s="19">
        <v>12395.895</v>
      </c>
    </row>
    <row r="31" spans="1:26" x14ac:dyDescent="0.25">
      <c r="A31" s="17" t="s">
        <v>102</v>
      </c>
      <c r="B31" s="19">
        <v>10187.81016358333</v>
      </c>
      <c r="C31" s="19">
        <v>15623.302905166671</v>
      </c>
      <c r="D31" s="19">
        <v>16919.22694458333</v>
      </c>
      <c r="E31" s="19">
        <v>16275.078030000001</v>
      </c>
      <c r="F31" s="19">
        <v>14128.86431191667</v>
      </c>
      <c r="G31" s="19">
        <v>13319.788742166669</v>
      </c>
      <c r="H31" s="19">
        <v>11980.7857375</v>
      </c>
      <c r="I31" s="19">
        <v>12257.14244066667</v>
      </c>
      <c r="J31" s="19">
        <v>12518.52372225</v>
      </c>
      <c r="K31" s="19">
        <v>12542.802943166669</v>
      </c>
      <c r="L31" s="19">
        <v>12704.663118</v>
      </c>
      <c r="M31" s="19">
        <v>13319.370177749999</v>
      </c>
      <c r="N31" s="19">
        <v>13728.946240583329</v>
      </c>
      <c r="O31" s="19">
        <v>14003.5248925</v>
      </c>
      <c r="P31" s="19">
        <v>13583.49914366667</v>
      </c>
      <c r="Q31" s="19">
        <v>13736.636964916661</v>
      </c>
      <c r="R31" s="19">
        <v>13849.825414999999</v>
      </c>
      <c r="S31" s="19">
        <v>14225.669087166671</v>
      </c>
      <c r="T31" s="19">
        <v>14264.65258441667</v>
      </c>
      <c r="U31" s="19">
        <v>14389.82719025</v>
      </c>
      <c r="V31" s="19">
        <v>14322.43972583333</v>
      </c>
      <c r="W31" s="19">
        <v>14330.759405166669</v>
      </c>
      <c r="X31" s="19">
        <v>14512.999378250001</v>
      </c>
      <c r="Y31" s="19">
        <v>14205.02594691667</v>
      </c>
      <c r="Z31" s="19">
        <v>14534.64614791667</v>
      </c>
    </row>
    <row r="32" spans="1:26" x14ac:dyDescent="0.25">
      <c r="A32" s="17" t="s">
        <v>103</v>
      </c>
      <c r="B32" s="18">
        <v>5961070.7280400014</v>
      </c>
      <c r="C32" s="18">
        <v>8906665.3564179987</v>
      </c>
      <c r="D32" s="18">
        <v>9944286.5321900006</v>
      </c>
      <c r="E32" s="18">
        <v>9504351.3329310007</v>
      </c>
      <c r="F32" s="18">
        <v>8354967.0745140007</v>
      </c>
      <c r="G32" s="18">
        <v>7960659.3432850009</v>
      </c>
      <c r="H32" s="18">
        <v>7229596.5889090011</v>
      </c>
      <c r="I32" s="18">
        <v>7140790.2677220004</v>
      </c>
      <c r="J32" s="18">
        <v>7374785.8251800006</v>
      </c>
      <c r="K32" s="18">
        <v>7451639.5860509994</v>
      </c>
      <c r="L32" s="18">
        <v>7678779.4667459996</v>
      </c>
      <c r="M32" s="18">
        <v>8110175.7060789997</v>
      </c>
      <c r="N32" s="18">
        <v>8383424.3586229989</v>
      </c>
      <c r="O32" s="18">
        <v>8493535.6328289993</v>
      </c>
      <c r="P32" s="18">
        <v>8143795.0131819993</v>
      </c>
      <c r="Q32" s="18">
        <v>8386704.9424599996</v>
      </c>
      <c r="R32" s="18">
        <v>8556625.1081329994</v>
      </c>
      <c r="S32" s="18">
        <v>8517029.9004499987</v>
      </c>
      <c r="T32" s="18">
        <v>8604705.1495340001</v>
      </c>
      <c r="U32" s="18">
        <v>8789927.0156669989</v>
      </c>
      <c r="V32" s="18">
        <v>8903773.2161660008</v>
      </c>
      <c r="W32" s="18">
        <v>8824525.3868849985</v>
      </c>
      <c r="X32" s="18">
        <v>8960589.9026819989</v>
      </c>
      <c r="Y32" s="18">
        <v>8780878.6582429986</v>
      </c>
      <c r="Z32" s="18">
        <v>9047258.1203179993</v>
      </c>
    </row>
    <row r="33" spans="1:26" x14ac:dyDescent="0.25">
      <c r="A33" s="17" t="s">
        <v>104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x14ac:dyDescent="0.25">
      <c r="A34" s="17" t="s">
        <v>105</v>
      </c>
      <c r="B34" s="19">
        <v>207.66666666666671</v>
      </c>
      <c r="C34" s="19">
        <v>300.41666666666669</v>
      </c>
      <c r="D34" s="19">
        <v>332.16666666666669</v>
      </c>
      <c r="E34" s="19">
        <v>320.08333333333331</v>
      </c>
      <c r="F34" s="19">
        <v>273</v>
      </c>
      <c r="G34" s="19">
        <v>256.91666666666669</v>
      </c>
      <c r="H34" s="19">
        <v>228.58333333333329</v>
      </c>
      <c r="I34" s="19">
        <v>234.25</v>
      </c>
      <c r="J34" s="19">
        <v>239.08333333333329</v>
      </c>
      <c r="K34" s="19">
        <v>241.91666666666671</v>
      </c>
      <c r="L34" s="19">
        <v>244.83333333333329</v>
      </c>
      <c r="M34" s="19">
        <v>258.58333333333331</v>
      </c>
      <c r="N34" s="19">
        <v>271.16666666666669</v>
      </c>
      <c r="O34" s="19">
        <v>276.91666666666669</v>
      </c>
      <c r="P34" s="19">
        <v>264.08333333333331</v>
      </c>
      <c r="Q34" s="19">
        <v>273.08333333333331</v>
      </c>
      <c r="R34" s="19">
        <v>273.58333333333331</v>
      </c>
      <c r="S34" s="19">
        <v>282.58333333333331</v>
      </c>
      <c r="T34" s="19">
        <v>288.41666666666669</v>
      </c>
      <c r="U34" s="19">
        <v>288.75</v>
      </c>
      <c r="V34" s="19">
        <v>294.08333333333331</v>
      </c>
      <c r="W34" s="19">
        <v>295.41666666666669</v>
      </c>
      <c r="X34" s="19">
        <v>305.91666666666669</v>
      </c>
      <c r="Y34" s="19">
        <v>294.25</v>
      </c>
      <c r="Z34" s="19">
        <v>301.5</v>
      </c>
    </row>
    <row r="35" spans="1:26" x14ac:dyDescent="0.25">
      <c r="A35" s="17" t="s">
        <v>106</v>
      </c>
      <c r="B35" s="19">
        <v>6682</v>
      </c>
      <c r="C35" s="19">
        <v>194</v>
      </c>
      <c r="D35" s="19">
        <v>7703.083333333333</v>
      </c>
      <c r="E35" s="19">
        <v>7742.583333333333</v>
      </c>
      <c r="F35" s="19">
        <v>7776.416666666667</v>
      </c>
      <c r="G35" s="19">
        <v>7705.166666666667</v>
      </c>
      <c r="H35" s="19">
        <v>7846</v>
      </c>
      <c r="I35" s="19">
        <v>7850.166666666667</v>
      </c>
      <c r="J35" s="19">
        <v>7794.083333333333</v>
      </c>
      <c r="K35" s="19">
        <v>7851.583333333333</v>
      </c>
      <c r="L35" s="19">
        <v>7682.666666666667</v>
      </c>
      <c r="M35" s="19">
        <v>7734.666666666667</v>
      </c>
      <c r="N35" s="19">
        <v>7710.25</v>
      </c>
      <c r="O35" s="19">
        <v>7780.916666666667</v>
      </c>
      <c r="P35" s="19">
        <v>7685.083333333333</v>
      </c>
      <c r="Q35" s="19">
        <v>7679.5</v>
      </c>
      <c r="R35" s="19">
        <v>7649.083333333333</v>
      </c>
      <c r="S35" s="19">
        <v>7563</v>
      </c>
      <c r="T35" s="19">
        <v>7676.666666666667</v>
      </c>
      <c r="U35" s="19">
        <v>7575.666666666667</v>
      </c>
      <c r="V35" s="19">
        <v>7618.583333333333</v>
      </c>
      <c r="W35" s="19">
        <v>7599.666666666667</v>
      </c>
      <c r="X35" s="19">
        <v>7558</v>
      </c>
      <c r="Y35" s="19">
        <v>7598.666666666667</v>
      </c>
      <c r="Z35" s="19">
        <v>7568.416666666667</v>
      </c>
    </row>
    <row r="36" spans="1:26" x14ac:dyDescent="0.25">
      <c r="A36" s="17" t="s">
        <v>107</v>
      </c>
      <c r="B36" s="19">
        <v>1894.333333333333</v>
      </c>
      <c r="C36" s="19">
        <v>8265.5833333333339</v>
      </c>
      <c r="D36" s="19">
        <v>724.75</v>
      </c>
      <c r="E36" s="19">
        <v>697.33333333333337</v>
      </c>
      <c r="F36" s="19">
        <v>734.58333333333337</v>
      </c>
      <c r="G36" s="19">
        <v>797.91666666666663</v>
      </c>
      <c r="H36" s="19">
        <v>685.41666666666663</v>
      </c>
      <c r="I36" s="19">
        <v>675.58333333333337</v>
      </c>
      <c r="J36" s="19">
        <v>750.83333333333337</v>
      </c>
      <c r="K36" s="19">
        <v>666.5</v>
      </c>
      <c r="L36" s="19">
        <v>832.5</v>
      </c>
      <c r="M36" s="19">
        <v>766.75</v>
      </c>
      <c r="N36" s="19">
        <v>802.58333333333337</v>
      </c>
      <c r="O36" s="19">
        <v>702.16666666666663</v>
      </c>
      <c r="P36" s="19">
        <v>810.83333333333337</v>
      </c>
      <c r="Q36" s="19">
        <v>807.41666666666663</v>
      </c>
      <c r="R36" s="19">
        <v>861.33333333333337</v>
      </c>
      <c r="S36" s="19">
        <v>914.41666666666663</v>
      </c>
      <c r="T36" s="19">
        <v>794.91666666666663</v>
      </c>
      <c r="U36" s="19">
        <v>895.58333333333337</v>
      </c>
      <c r="V36" s="19">
        <v>871.33333333333337</v>
      </c>
      <c r="W36" s="19">
        <v>864.91666666666663</v>
      </c>
      <c r="X36" s="19">
        <v>896.08333333333337</v>
      </c>
      <c r="Y36" s="19">
        <v>867.08333333333337</v>
      </c>
      <c r="Z36" s="19">
        <v>914.08333333333337</v>
      </c>
    </row>
    <row r="37" spans="1:26" x14ac:dyDescent="0.25">
      <c r="A37" s="17" t="s">
        <v>108</v>
      </c>
      <c r="B37" s="19">
        <v>47.525045479043342</v>
      </c>
      <c r="C37" s="19">
        <v>60.554274153224881</v>
      </c>
      <c r="D37" s="19">
        <v>60.891181172136598</v>
      </c>
      <c r="E37" s="19">
        <v>59.30807158937403</v>
      </c>
      <c r="F37" s="19">
        <v>56.468959860883423</v>
      </c>
      <c r="G37" s="19">
        <v>57.372779920671618</v>
      </c>
      <c r="H37" s="19">
        <v>55.128582367979448</v>
      </c>
      <c r="I37" s="19">
        <v>53.526665578995427</v>
      </c>
      <c r="J37" s="19">
        <v>54.077929611215467</v>
      </c>
      <c r="K37" s="19">
        <v>51.107339224429232</v>
      </c>
      <c r="L37" s="19">
        <v>51.655441886501123</v>
      </c>
      <c r="M37" s="19">
        <v>49.034679535920858</v>
      </c>
      <c r="N37" s="19">
        <v>49.771292344414093</v>
      </c>
      <c r="O37" s="19">
        <v>48.393829910683017</v>
      </c>
      <c r="P37" s="19">
        <v>48.029531960711573</v>
      </c>
      <c r="Q37" s="19">
        <v>45.274109338812778</v>
      </c>
      <c r="R37" s="19">
        <v>46.097520973256302</v>
      </c>
      <c r="S37" s="19">
        <v>44.989870002949019</v>
      </c>
      <c r="T37" s="19">
        <v>45.124394927368719</v>
      </c>
      <c r="U37" s="19">
        <v>43.077713889935303</v>
      </c>
      <c r="V37" s="19">
        <v>43.594078241186629</v>
      </c>
      <c r="W37" s="19">
        <v>42.490248761320387</v>
      </c>
      <c r="X37" s="19">
        <v>39.877744202701678</v>
      </c>
      <c r="Y37" s="19">
        <v>40.488735929271307</v>
      </c>
      <c r="Z37" s="19">
        <v>38.945636368330668</v>
      </c>
    </row>
    <row r="38" spans="1:26" x14ac:dyDescent="0.25">
      <c r="A38" s="17" t="s">
        <v>109</v>
      </c>
      <c r="B38" s="21">
        <v>0.4789119208212822</v>
      </c>
      <c r="C38" s="21">
        <v>0.56281801952924848</v>
      </c>
      <c r="D38" s="21">
        <v>0.60119806142371834</v>
      </c>
      <c r="E38" s="21">
        <v>0.58194499498898344</v>
      </c>
      <c r="F38" s="21">
        <v>0.53038982869160056</v>
      </c>
      <c r="G38" s="21">
        <v>0.52578229489802619</v>
      </c>
      <c r="H38" s="21">
        <v>0.49609065145894587</v>
      </c>
      <c r="I38" s="21">
        <v>0.49764882651125059</v>
      </c>
      <c r="J38" s="21">
        <v>0.50694890587582198</v>
      </c>
      <c r="K38" s="21">
        <v>0.50703263296530321</v>
      </c>
      <c r="L38" s="21">
        <v>0.54176281669668958</v>
      </c>
      <c r="M38" s="21">
        <v>0.55059225608965623</v>
      </c>
      <c r="N38" s="21">
        <v>0.58021509096486623</v>
      </c>
      <c r="O38" s="21">
        <v>0.59534340155205456</v>
      </c>
      <c r="P38" s="21">
        <v>0.58478171703167481</v>
      </c>
      <c r="Q38" s="21">
        <v>0.60193427802016508</v>
      </c>
      <c r="R38" s="21">
        <v>0.60893894759947742</v>
      </c>
      <c r="S38" s="21">
        <v>0.62353723892288382</v>
      </c>
      <c r="T38" s="21">
        <v>0.61209171890396319</v>
      </c>
      <c r="U38" s="21">
        <v>0.63154749575096436</v>
      </c>
      <c r="V38" s="21">
        <v>0.6254287216013783</v>
      </c>
      <c r="W38" s="21">
        <v>0.63923119645843873</v>
      </c>
      <c r="X38" s="21">
        <v>0.66039357407916699</v>
      </c>
      <c r="Y38" s="21">
        <v>0.66817309613406628</v>
      </c>
      <c r="Z38" s="21">
        <v>0.6710867250772018</v>
      </c>
    </row>
    <row r="39" spans="1:26" x14ac:dyDescent="0.25">
      <c r="A39" s="17" t="s">
        <v>110</v>
      </c>
      <c r="B39" s="21">
        <v>0.1678145871281117</v>
      </c>
      <c r="C39" s="21">
        <v>0.35108447488584482</v>
      </c>
      <c r="D39" s="21">
        <v>0.34256088280060881</v>
      </c>
      <c r="E39" s="21">
        <v>0.32058599695585999</v>
      </c>
      <c r="F39" s="21">
        <v>0.30537530358227077</v>
      </c>
      <c r="G39" s="21">
        <v>0.31092085235920852</v>
      </c>
      <c r="H39" s="21">
        <v>0.31028348554033491</v>
      </c>
      <c r="I39" s="21">
        <v>0.30287290715372911</v>
      </c>
      <c r="J39" s="21">
        <v>0.29814625075895568</v>
      </c>
      <c r="K39" s="21">
        <v>0.25643074581430753</v>
      </c>
      <c r="L39" s="21">
        <v>0.30201674277016738</v>
      </c>
      <c r="M39" s="21">
        <v>0.28345700152206998</v>
      </c>
      <c r="N39" s="21">
        <v>0.31182642683667272</v>
      </c>
      <c r="O39" s="21">
        <v>0.27978500761035008</v>
      </c>
      <c r="P39" s="21">
        <v>0.29414954337899551</v>
      </c>
      <c r="Q39" s="21">
        <v>0.25411910197869098</v>
      </c>
      <c r="R39" s="21">
        <v>0.30999544626593811</v>
      </c>
      <c r="S39" s="21">
        <v>0.2645167427701674</v>
      </c>
      <c r="T39" s="21">
        <v>0.28106925418569262</v>
      </c>
      <c r="U39" s="21">
        <v>0.26269025875190261</v>
      </c>
      <c r="V39" s="21">
        <v>0.30091643897996362</v>
      </c>
      <c r="W39" s="21">
        <v>0.27697869101978689</v>
      </c>
      <c r="X39" s="21">
        <v>0.24350266362252659</v>
      </c>
      <c r="Y39" s="21">
        <v>0.27716894977168949</v>
      </c>
      <c r="Z39" s="21">
        <v>0.27727496964177289</v>
      </c>
    </row>
    <row r="40" spans="1:26" x14ac:dyDescent="0.25">
      <c r="A40" s="17" t="s">
        <v>111</v>
      </c>
      <c r="B40" s="19">
        <v>94.083333333333329</v>
      </c>
      <c r="C40" s="19">
        <v>134.75</v>
      </c>
      <c r="D40" s="19">
        <v>146.83333333333329</v>
      </c>
      <c r="E40" s="19">
        <v>140.33333333333329</v>
      </c>
      <c r="F40" s="19">
        <v>122.25</v>
      </c>
      <c r="G40" s="19">
        <v>114.8333333333333</v>
      </c>
      <c r="H40" s="19">
        <v>103.0833333333333</v>
      </c>
      <c r="I40" s="19">
        <v>105.5</v>
      </c>
      <c r="J40" s="19">
        <v>107.25</v>
      </c>
      <c r="K40" s="19">
        <v>107.75</v>
      </c>
      <c r="L40" s="19">
        <v>109.5</v>
      </c>
      <c r="M40" s="19">
        <v>114.9166666666667</v>
      </c>
      <c r="N40" s="19">
        <v>119.8333333333333</v>
      </c>
      <c r="O40" s="19">
        <v>121.5</v>
      </c>
      <c r="P40" s="19">
        <v>116.9166666666667</v>
      </c>
      <c r="Q40" s="19">
        <v>118.5</v>
      </c>
      <c r="R40" s="19">
        <v>119.8333333333333</v>
      </c>
      <c r="S40" s="19">
        <v>122.8333333333333</v>
      </c>
      <c r="T40" s="19">
        <v>123.6666666666667</v>
      </c>
      <c r="U40" s="19">
        <v>124.75</v>
      </c>
      <c r="V40" s="19">
        <v>123.75</v>
      </c>
      <c r="W40" s="19">
        <v>124.3333333333333</v>
      </c>
      <c r="X40" s="19">
        <v>125.75</v>
      </c>
      <c r="Y40" s="19">
        <v>123.9166666666667</v>
      </c>
      <c r="Z40" s="19">
        <v>126.25</v>
      </c>
    </row>
    <row r="41" spans="1:26" x14ac:dyDescent="0.25">
      <c r="A41" s="17" t="s">
        <v>112</v>
      </c>
      <c r="B41" s="19">
        <v>113.5833333333333</v>
      </c>
      <c r="C41" s="19">
        <v>165.66666666666671</v>
      </c>
      <c r="D41" s="19">
        <v>185.33333333333329</v>
      </c>
      <c r="E41" s="19">
        <v>179.75</v>
      </c>
      <c r="F41" s="19">
        <v>150.75</v>
      </c>
      <c r="G41" s="19">
        <v>142.08333333333329</v>
      </c>
      <c r="H41" s="19">
        <v>125.5</v>
      </c>
      <c r="I41" s="19">
        <v>128.75</v>
      </c>
      <c r="J41" s="19">
        <v>131.83333333333329</v>
      </c>
      <c r="K41" s="19">
        <v>134.16666666666671</v>
      </c>
      <c r="L41" s="19">
        <v>135.33333333333329</v>
      </c>
      <c r="M41" s="19">
        <v>143.66666666666671</v>
      </c>
      <c r="N41" s="19">
        <v>151.33333333333329</v>
      </c>
      <c r="O41" s="19">
        <v>155.41666666666671</v>
      </c>
      <c r="P41" s="19">
        <v>147.16666666666671</v>
      </c>
      <c r="Q41" s="19">
        <v>154.58333333333329</v>
      </c>
      <c r="R41" s="19">
        <v>153.75</v>
      </c>
      <c r="S41" s="19">
        <v>159.75</v>
      </c>
      <c r="T41" s="19">
        <v>164.75</v>
      </c>
      <c r="U41" s="19">
        <v>164</v>
      </c>
      <c r="V41" s="19">
        <v>170.33333333333329</v>
      </c>
      <c r="W41" s="19">
        <v>171.08333333333329</v>
      </c>
      <c r="X41" s="19">
        <v>180.16666666666671</v>
      </c>
      <c r="Y41" s="19">
        <v>170.33333333333329</v>
      </c>
      <c r="Z41" s="19">
        <v>175.25</v>
      </c>
    </row>
    <row r="42" spans="1:26" x14ac:dyDescent="0.25">
      <c r="A42" s="17" t="s">
        <v>113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5">
      <c r="A43" s="17" t="s">
        <v>114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7" t="s">
        <v>115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x14ac:dyDescent="0.25">
      <c r="A45" s="17" t="s">
        <v>116</v>
      </c>
      <c r="B45" s="19">
        <v>6682</v>
      </c>
      <c r="C45" s="19">
        <v>194</v>
      </c>
      <c r="D45" s="19">
        <v>7703.083333333333</v>
      </c>
      <c r="E45" s="19">
        <v>7742.583333333333</v>
      </c>
      <c r="F45" s="19">
        <v>7776.416666666667</v>
      </c>
      <c r="G45" s="19">
        <v>7705.166666666667</v>
      </c>
      <c r="H45" s="19">
        <v>7846</v>
      </c>
      <c r="I45" s="19">
        <v>7850.166666666667</v>
      </c>
      <c r="J45" s="19">
        <v>7794.083333333333</v>
      </c>
      <c r="K45" s="19">
        <v>7851.583333333333</v>
      </c>
      <c r="L45" s="19">
        <v>7682.666666666667</v>
      </c>
      <c r="M45" s="19">
        <v>7734.666666666667</v>
      </c>
      <c r="N45" s="19">
        <v>7710.25</v>
      </c>
      <c r="O45" s="19">
        <v>7780.916666666667</v>
      </c>
      <c r="P45" s="19">
        <v>7685.083333333333</v>
      </c>
      <c r="Q45" s="19">
        <v>7679.5</v>
      </c>
      <c r="R45" s="19">
        <v>7649.083333333333</v>
      </c>
      <c r="S45" s="19">
        <v>7563</v>
      </c>
      <c r="T45" s="19">
        <v>7676.666666666667</v>
      </c>
      <c r="U45" s="19">
        <v>7575.666666666667</v>
      </c>
      <c r="V45" s="19">
        <v>7618.583333333333</v>
      </c>
      <c r="W45" s="19">
        <v>7599.666666666667</v>
      </c>
      <c r="X45" s="19">
        <v>7558</v>
      </c>
      <c r="Y45" s="19">
        <v>7598.666666666667</v>
      </c>
      <c r="Z45" s="19">
        <v>7568.416666666667</v>
      </c>
    </row>
    <row r="46" spans="1:26" x14ac:dyDescent="0.25">
      <c r="A46" s="17" t="s">
        <v>117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17" t="s">
        <v>118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5">
      <c r="A48" s="17" t="s">
        <v>119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7" t="s">
        <v>120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x14ac:dyDescent="0.25">
      <c r="A50" s="17" t="s">
        <v>121</v>
      </c>
      <c r="B50" s="20">
        <v>13.362560336976321</v>
      </c>
      <c r="C50" s="20">
        <v>2.8731541095890401</v>
      </c>
      <c r="D50" s="20">
        <v>1.1545844748858449</v>
      </c>
      <c r="E50" s="20">
        <v>1.068971461187215</v>
      </c>
      <c r="F50" s="20">
        <v>1.013759107468124</v>
      </c>
      <c r="G50" s="20">
        <v>0.93070433789954354</v>
      </c>
      <c r="H50" s="20">
        <v>0.87418150684931495</v>
      </c>
      <c r="I50" s="20">
        <v>0.87956050228310501</v>
      </c>
      <c r="J50" s="20">
        <v>0.89128756830601086</v>
      </c>
      <c r="K50" s="20">
        <v>0.88559246575342476</v>
      </c>
      <c r="L50" s="20">
        <v>0.95473059360730594</v>
      </c>
      <c r="M50" s="20">
        <v>0.95928767123287673</v>
      </c>
      <c r="N50" s="20">
        <v>1.026450364298725</v>
      </c>
      <c r="O50" s="20">
        <v>1.006183789954338</v>
      </c>
      <c r="P50" s="20">
        <v>1.003470319634703</v>
      </c>
      <c r="Q50" s="20">
        <v>1.00290296803653</v>
      </c>
      <c r="R50" s="20">
        <v>0.99668715846994527</v>
      </c>
      <c r="S50" s="20">
        <v>0.98673630136986312</v>
      </c>
      <c r="T50" s="20">
        <v>0.98728538812785371</v>
      </c>
      <c r="U50" s="20">
        <v>0.98446461187214607</v>
      </c>
      <c r="V50" s="20">
        <v>0.97044854280510029</v>
      </c>
      <c r="W50" s="20">
        <v>0.97003652968036536</v>
      </c>
      <c r="X50" s="20">
        <v>0.97003652968036536</v>
      </c>
      <c r="Y50" s="20">
        <v>0.97003652968036536</v>
      </c>
      <c r="Z50" s="20">
        <v>0.96746812386156655</v>
      </c>
    </row>
    <row r="51" spans="1:26" x14ac:dyDescent="0.25">
      <c r="A51" s="17" t="s">
        <v>122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x14ac:dyDescent="0.25">
      <c r="A52" s="17" t="s">
        <v>123</v>
      </c>
      <c r="B52" s="20">
        <v>33.782973967820283</v>
      </c>
      <c r="C52" s="20">
        <v>32.092580003805168</v>
      </c>
      <c r="D52" s="20">
        <v>33.835392313546421</v>
      </c>
      <c r="E52" s="20">
        <v>34.779561643835613</v>
      </c>
      <c r="F52" s="20">
        <v>35.96647607392228</v>
      </c>
      <c r="G52" s="20">
        <v>36.170728025114158</v>
      </c>
      <c r="H52" s="20">
        <v>37.477622146118719</v>
      </c>
      <c r="I52" s="20">
        <v>37.825425894216131</v>
      </c>
      <c r="J52" s="20">
        <v>37.324988710534313</v>
      </c>
      <c r="K52" s="20">
        <v>38.659296137747333</v>
      </c>
      <c r="L52" s="20">
        <v>38.252162100456623</v>
      </c>
      <c r="M52" s="20">
        <v>37.929933409436828</v>
      </c>
      <c r="N52" s="20">
        <v>38.273274419398909</v>
      </c>
      <c r="O52" s="20">
        <v>37.983146023592091</v>
      </c>
      <c r="P52" s="20">
        <v>38.264024353120242</v>
      </c>
      <c r="Q52" s="20">
        <v>36.868840753424649</v>
      </c>
      <c r="R52" s="20">
        <v>36.724033185336971</v>
      </c>
      <c r="S52" s="20">
        <v>34.400042903348549</v>
      </c>
      <c r="T52" s="20">
        <v>31.959392884322689</v>
      </c>
      <c r="U52" s="20">
        <v>31.175861206240491</v>
      </c>
      <c r="V52" s="20">
        <v>28.94151971387371</v>
      </c>
      <c r="W52" s="20">
        <v>26.690732686453579</v>
      </c>
      <c r="X52" s="20">
        <v>26.676256659056321</v>
      </c>
      <c r="Y52" s="20">
        <v>26.640807743531202</v>
      </c>
      <c r="Z52" s="20">
        <v>26.675078172434731</v>
      </c>
    </row>
    <row r="53" spans="1:26" x14ac:dyDescent="0.25">
      <c r="A53" s="17" t="s">
        <v>124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x14ac:dyDescent="0.25">
      <c r="A54" s="17" t="s">
        <v>125</v>
      </c>
      <c r="B54" s="18"/>
      <c r="C54" s="18"/>
      <c r="D54" s="20">
        <v>1.3182183219178081</v>
      </c>
      <c r="E54" s="20">
        <v>1.2515959855403349</v>
      </c>
      <c r="F54" s="20">
        <v>1.188437310261081</v>
      </c>
      <c r="G54" s="20">
        <v>0.99029680365296813</v>
      </c>
      <c r="H54" s="20">
        <v>1.058910768645358</v>
      </c>
      <c r="I54" s="20">
        <v>1.122911434550989</v>
      </c>
      <c r="J54" s="20">
        <v>1.0312556921675771</v>
      </c>
      <c r="K54" s="20">
        <v>0.95704661339421615</v>
      </c>
      <c r="L54" s="20">
        <v>1.146879661339421</v>
      </c>
      <c r="M54" s="20">
        <v>1.145842465753425</v>
      </c>
      <c r="N54" s="20">
        <v>1.2873330297510619</v>
      </c>
      <c r="O54" s="20">
        <v>1.1971921613394221</v>
      </c>
      <c r="P54" s="20">
        <v>1.2410665905631659</v>
      </c>
      <c r="Q54" s="20">
        <v>1.1805885654490109</v>
      </c>
      <c r="R54" s="20">
        <v>1.3232988008500299</v>
      </c>
      <c r="S54" s="20">
        <v>1.2195303462709279</v>
      </c>
      <c r="T54" s="20">
        <v>1.254435882800609</v>
      </c>
      <c r="U54" s="20">
        <v>1.2412584665144599</v>
      </c>
      <c r="V54" s="20">
        <v>1.2522939435336971</v>
      </c>
      <c r="W54" s="20">
        <v>1.2824358828006091</v>
      </c>
      <c r="X54" s="20">
        <v>1.2824358828006091</v>
      </c>
      <c r="Y54" s="20">
        <v>1.2824358828006091</v>
      </c>
      <c r="Z54" s="20">
        <v>1.2791150576806309</v>
      </c>
    </row>
    <row r="55" spans="1:26" x14ac:dyDescent="0.25">
      <c r="A55" s="17" t="s">
        <v>126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x14ac:dyDescent="0.25">
      <c r="A56" s="17" t="s">
        <v>127</v>
      </c>
      <c r="B56" s="20">
        <v>88.411883477812566</v>
      </c>
      <c r="C56" s="20">
        <v>91.24254763646249</v>
      </c>
      <c r="D56" s="20">
        <v>95.698305463340802</v>
      </c>
      <c r="E56" s="20">
        <v>93.803961379429325</v>
      </c>
      <c r="F56" s="20">
        <v>88.565012292192122</v>
      </c>
      <c r="G56" s="20">
        <v>87.086461786828892</v>
      </c>
      <c r="H56" s="20">
        <v>83.761201598804334</v>
      </c>
      <c r="I56" s="20">
        <v>81.934273257390714</v>
      </c>
      <c r="J56" s="20">
        <v>83.158131136101389</v>
      </c>
      <c r="K56" s="20">
        <v>83.819722318337014</v>
      </c>
      <c r="L56" s="20">
        <v>86.208380368398196</v>
      </c>
      <c r="M56" s="20">
        <v>88.14755181025177</v>
      </c>
      <c r="N56" s="20">
        <v>89.454912945108418</v>
      </c>
      <c r="O56" s="20">
        <v>90.222898559373149</v>
      </c>
      <c r="P56" s="20">
        <v>88.387047297089325</v>
      </c>
      <c r="Q56" s="20">
        <v>89.74903360990254</v>
      </c>
      <c r="R56" s="20">
        <v>91.225473943084609</v>
      </c>
      <c r="S56" s="20">
        <v>89.859080275351275</v>
      </c>
      <c r="T56" s="20">
        <v>90.40071216399015</v>
      </c>
      <c r="U56" s="20">
        <v>91.966901663331356</v>
      </c>
      <c r="V56" s="20">
        <v>93.289001541861211</v>
      </c>
      <c r="W56" s="20">
        <v>93.008261095185262</v>
      </c>
      <c r="X56" s="20">
        <v>93.446887008075691</v>
      </c>
      <c r="Y56" s="20">
        <v>92.834583892821328</v>
      </c>
      <c r="Z56" s="20">
        <v>94.46862437964397</v>
      </c>
    </row>
    <row r="57" spans="1:26" x14ac:dyDescent="0.25">
      <c r="A57" s="17" t="s">
        <v>128</v>
      </c>
      <c r="B57" s="18">
        <v>108282.8366666667</v>
      </c>
      <c r="C57" s="18">
        <v>115542.0416666667</v>
      </c>
      <c r="D57" s="18">
        <v>128291.0033333333</v>
      </c>
      <c r="E57" s="18">
        <v>121484.035</v>
      </c>
      <c r="F57" s="18">
        <v>110169.78416666661</v>
      </c>
      <c r="G57" s="18">
        <v>103684.8808333333</v>
      </c>
      <c r="H57" s="18">
        <v>97461.505833333329</v>
      </c>
      <c r="I57" s="18">
        <v>96318.970833333355</v>
      </c>
      <c r="J57" s="18">
        <v>97273.160833333328</v>
      </c>
      <c r="K57" s="18">
        <v>101249.5275</v>
      </c>
      <c r="L57" s="18">
        <v>103254.3691666667</v>
      </c>
      <c r="M57" s="18">
        <v>108233.47166666669</v>
      </c>
      <c r="N57" s="18">
        <v>113043.6925</v>
      </c>
      <c r="O57" s="18">
        <v>112925.13833333331</v>
      </c>
      <c r="P57" s="18">
        <v>110718.09333333329</v>
      </c>
      <c r="Q57" s="18">
        <v>111837.36</v>
      </c>
      <c r="R57" s="18">
        <v>114851.6183333333</v>
      </c>
      <c r="S57" s="18">
        <v>111444.4491666667</v>
      </c>
      <c r="T57" s="18">
        <v>112058.8075</v>
      </c>
      <c r="U57" s="18">
        <v>115648.77250000001</v>
      </c>
      <c r="V57" s="18">
        <v>119277.3216666667</v>
      </c>
      <c r="W57" s="18">
        <v>120470.4408333333</v>
      </c>
      <c r="X57" s="18">
        <v>121256.755</v>
      </c>
      <c r="Y57" s="18">
        <v>120830.7583333333</v>
      </c>
      <c r="Z57" s="18">
        <v>123420.1316666667</v>
      </c>
    </row>
    <row r="58" spans="1:26" x14ac:dyDescent="0.25">
      <c r="A58" s="17" t="s">
        <v>129</v>
      </c>
      <c r="B58" s="19">
        <v>4634</v>
      </c>
      <c r="C58" s="19">
        <v>7340</v>
      </c>
      <c r="D58" s="19">
        <v>7099</v>
      </c>
      <c r="E58" s="19">
        <v>6845</v>
      </c>
      <c r="F58" s="19">
        <v>6258</v>
      </c>
      <c r="G58" s="19">
        <v>5252</v>
      </c>
      <c r="H58" s="19">
        <v>3180</v>
      </c>
      <c r="I58" s="19">
        <v>3411</v>
      </c>
      <c r="J58" s="19">
        <v>3401</v>
      </c>
      <c r="K58" s="19">
        <v>3523</v>
      </c>
      <c r="L58" s="19">
        <v>3521</v>
      </c>
      <c r="M58" s="19">
        <v>4162</v>
      </c>
      <c r="N58" s="19">
        <v>6269</v>
      </c>
      <c r="O58" s="19">
        <v>6473</v>
      </c>
      <c r="P58" s="19">
        <v>4101</v>
      </c>
      <c r="Q58" s="19">
        <v>6295</v>
      </c>
      <c r="R58" s="19">
        <v>5658</v>
      </c>
      <c r="S58" s="19">
        <v>6201</v>
      </c>
      <c r="T58" s="19">
        <v>7224</v>
      </c>
      <c r="U58" s="19">
        <v>7701</v>
      </c>
      <c r="V58" s="19">
        <v>11663</v>
      </c>
      <c r="W58" s="19">
        <v>14737</v>
      </c>
      <c r="X58" s="19">
        <v>16599</v>
      </c>
      <c r="Y58" s="19">
        <v>13749</v>
      </c>
      <c r="Z58" s="19">
        <v>14062</v>
      </c>
    </row>
    <row r="59" spans="1:26" x14ac:dyDescent="0.25">
      <c r="A59" s="17" t="s">
        <v>130</v>
      </c>
      <c r="B59" s="19">
        <v>3221</v>
      </c>
      <c r="C59" s="19">
        <v>3390</v>
      </c>
      <c r="D59" s="19">
        <v>3707</v>
      </c>
      <c r="E59" s="19">
        <v>3579</v>
      </c>
      <c r="F59" s="19">
        <v>3538</v>
      </c>
      <c r="G59" s="19">
        <v>3242</v>
      </c>
      <c r="H59" s="19">
        <v>3334</v>
      </c>
      <c r="I59" s="19">
        <v>3335</v>
      </c>
      <c r="J59" s="19">
        <v>3251</v>
      </c>
      <c r="K59" s="19">
        <v>3491</v>
      </c>
      <c r="L59" s="19">
        <v>3463</v>
      </c>
      <c r="M59" s="19">
        <v>3554</v>
      </c>
      <c r="N59" s="19">
        <v>3651</v>
      </c>
      <c r="O59" s="19">
        <v>3569</v>
      </c>
      <c r="P59" s="19">
        <v>3743</v>
      </c>
      <c r="Q59" s="19">
        <v>3486</v>
      </c>
      <c r="R59" s="19">
        <v>3651</v>
      </c>
      <c r="S59" s="19">
        <v>3385</v>
      </c>
      <c r="T59" s="19">
        <v>3316</v>
      </c>
      <c r="U59" s="19">
        <v>3335</v>
      </c>
      <c r="V59" s="19">
        <v>3252</v>
      </c>
      <c r="W59" s="19">
        <v>3315</v>
      </c>
      <c r="X59" s="19">
        <v>3217</v>
      </c>
      <c r="Y59" s="19">
        <v>3220</v>
      </c>
      <c r="Z59" s="19">
        <v>3258</v>
      </c>
    </row>
    <row r="60" spans="1:26" x14ac:dyDescent="0.25">
      <c r="A60" s="17" t="s">
        <v>131</v>
      </c>
      <c r="B60" s="19">
        <v>1676</v>
      </c>
      <c r="C60" s="19">
        <v>1748</v>
      </c>
      <c r="D60" s="19">
        <v>1914</v>
      </c>
      <c r="E60" s="19">
        <v>1843</v>
      </c>
      <c r="F60" s="19">
        <v>1590</v>
      </c>
      <c r="G60" s="19">
        <v>1525</v>
      </c>
      <c r="H60" s="19">
        <v>1383</v>
      </c>
      <c r="I60" s="19">
        <v>1420</v>
      </c>
      <c r="J60" s="19">
        <v>1416</v>
      </c>
      <c r="K60" s="19">
        <v>1451</v>
      </c>
      <c r="L60" s="19">
        <v>1468</v>
      </c>
      <c r="M60" s="19">
        <v>1557</v>
      </c>
      <c r="N60" s="19">
        <v>1615</v>
      </c>
      <c r="O60" s="19">
        <v>1659</v>
      </c>
      <c r="P60" s="19">
        <v>1624</v>
      </c>
      <c r="Q60" s="19">
        <v>1632</v>
      </c>
      <c r="R60" s="19">
        <v>1638</v>
      </c>
      <c r="S60" s="19">
        <v>1688</v>
      </c>
      <c r="T60" s="19">
        <v>1700</v>
      </c>
      <c r="U60" s="19">
        <v>1720</v>
      </c>
      <c r="V60" s="19">
        <v>1729</v>
      </c>
      <c r="W60" s="19">
        <v>1713</v>
      </c>
      <c r="X60" s="19">
        <v>1760</v>
      </c>
      <c r="Y60" s="19">
        <v>1734</v>
      </c>
      <c r="Z60" s="19">
        <v>1786</v>
      </c>
    </row>
    <row r="61" spans="1:26" x14ac:dyDescent="0.25">
      <c r="A61" s="17" t="s">
        <v>132</v>
      </c>
      <c r="B61" s="19">
        <v>939</v>
      </c>
      <c r="C61" s="19">
        <v>956</v>
      </c>
      <c r="D61" s="19">
        <v>1050</v>
      </c>
      <c r="E61" s="19">
        <v>1006</v>
      </c>
      <c r="F61" s="19">
        <v>881</v>
      </c>
      <c r="G61" s="19">
        <v>845</v>
      </c>
      <c r="H61" s="19">
        <v>758</v>
      </c>
      <c r="I61" s="19">
        <v>753</v>
      </c>
      <c r="J61" s="19">
        <v>793</v>
      </c>
      <c r="K61" s="19">
        <v>788</v>
      </c>
      <c r="L61" s="19">
        <v>823</v>
      </c>
      <c r="M61" s="19">
        <v>872</v>
      </c>
      <c r="N61" s="19">
        <v>903</v>
      </c>
      <c r="O61" s="19">
        <v>909</v>
      </c>
      <c r="P61" s="19">
        <v>855</v>
      </c>
      <c r="Q61" s="19">
        <v>916</v>
      </c>
      <c r="R61" s="19">
        <v>929</v>
      </c>
      <c r="S61" s="19">
        <v>937</v>
      </c>
      <c r="T61" s="19">
        <v>931</v>
      </c>
      <c r="U61" s="19">
        <v>964</v>
      </c>
      <c r="V61" s="19">
        <v>953</v>
      </c>
      <c r="W61" s="19">
        <v>959</v>
      </c>
      <c r="X61" s="19">
        <v>969</v>
      </c>
      <c r="Y61" s="19">
        <v>955</v>
      </c>
      <c r="Z61" s="19">
        <v>1004</v>
      </c>
    </row>
  </sheetData>
  <conditionalFormatting sqref="A1">
    <cfRule type="expression" dxfId="261" priority="2">
      <formula>TRUE</formula>
    </cfRule>
  </conditionalFormatting>
  <conditionalFormatting sqref="A15:Z15">
    <cfRule type="expression" dxfId="260" priority="10">
      <formula>TRUE</formula>
    </cfRule>
  </conditionalFormatting>
  <conditionalFormatting sqref="A17:Z17">
    <cfRule type="expression" dxfId="259" priority="13">
      <formula>TRUE</formula>
    </cfRule>
  </conditionalFormatting>
  <conditionalFormatting sqref="A18:Z21">
    <cfRule type="notContainsBlanks" dxfId="258" priority="1">
      <formula>LEN(TRIM(A18))&gt;0</formula>
    </cfRule>
  </conditionalFormatting>
  <conditionalFormatting sqref="A1:Z1">
    <cfRule type="expression" dxfId="257" priority="7">
      <formula>TRUE</formula>
    </cfRule>
  </conditionalFormatting>
  <conditionalFormatting sqref="A21:Z21">
    <cfRule type="expression" dxfId="256" priority="16">
      <formula>TRUE</formula>
    </cfRule>
  </conditionalFormatting>
  <conditionalFormatting sqref="A27:Z27">
    <cfRule type="expression" dxfId="255" priority="19">
      <formula>TRUE</formula>
    </cfRule>
  </conditionalFormatting>
  <conditionalFormatting sqref="A31:Z31">
    <cfRule type="expression" dxfId="254" priority="22">
      <formula>TRUE</formula>
    </cfRule>
  </conditionalFormatting>
  <conditionalFormatting sqref="A33:Z33">
    <cfRule type="expression" dxfId="253" priority="25">
      <formula>TRUE</formula>
    </cfRule>
  </conditionalFormatting>
  <conditionalFormatting sqref="A36:Z36">
    <cfRule type="expression" dxfId="252" priority="28">
      <formula>TRUE</formula>
    </cfRule>
  </conditionalFormatting>
  <conditionalFormatting sqref="A39:Z39">
    <cfRule type="expression" dxfId="251" priority="31">
      <formula>TRUE</formula>
    </cfRule>
  </conditionalFormatting>
  <conditionalFormatting sqref="A46:Z46">
    <cfRule type="expression" dxfId="250" priority="34">
      <formula>TRUE</formula>
    </cfRule>
  </conditionalFormatting>
  <conditionalFormatting sqref="A56:Z56">
    <cfRule type="expression" dxfId="249" priority="37">
      <formula>TRUE</formula>
    </cfRule>
  </conditionalFormatting>
  <conditionalFormatting sqref="A61:Z61">
    <cfRule type="expression" dxfId="248" priority="40">
      <formula>TRUE</formula>
    </cfRule>
  </conditionalFormatting>
  <conditionalFormatting sqref="B1">
    <cfRule type="expression" dxfId="247" priority="5">
      <formula>TRUE</formula>
    </cfRule>
  </conditionalFormatting>
  <conditionalFormatting sqref="B15">
    <cfRule type="expression" dxfId="246" priority="8">
      <formula>TRUE</formula>
    </cfRule>
  </conditionalFormatting>
  <conditionalFormatting sqref="B17">
    <cfRule type="expression" dxfId="245" priority="11">
      <formula>TRUE</formula>
    </cfRule>
  </conditionalFormatting>
  <conditionalFormatting sqref="B2">
    <cfRule type="expression" dxfId="244" priority="3">
      <formula>TRUE</formula>
    </cfRule>
  </conditionalFormatting>
  <conditionalFormatting sqref="B21">
    <cfRule type="expression" dxfId="243" priority="14">
      <formula>TRUE</formula>
    </cfRule>
  </conditionalFormatting>
  <conditionalFormatting sqref="B27">
    <cfRule type="expression" dxfId="242" priority="17">
      <formula>TRUE</formula>
    </cfRule>
  </conditionalFormatting>
  <conditionalFormatting sqref="B2:B61">
    <cfRule type="expression" dxfId="241" priority="42">
      <formula>TRUE</formula>
    </cfRule>
  </conditionalFormatting>
  <conditionalFormatting sqref="B31">
    <cfRule type="expression" dxfId="240" priority="20">
      <formula>TRUE</formula>
    </cfRule>
  </conditionalFormatting>
  <conditionalFormatting sqref="B33">
    <cfRule type="expression" dxfId="239" priority="23">
      <formula>TRUE</formula>
    </cfRule>
  </conditionalFormatting>
  <conditionalFormatting sqref="B36">
    <cfRule type="expression" dxfId="238" priority="26">
      <formula>TRUE</formula>
    </cfRule>
  </conditionalFormatting>
  <conditionalFormatting sqref="B39">
    <cfRule type="expression" dxfId="237" priority="29">
      <formula>TRUE</formula>
    </cfRule>
  </conditionalFormatting>
  <conditionalFormatting sqref="B46">
    <cfRule type="expression" dxfId="236" priority="32">
      <formula>TRUE</formula>
    </cfRule>
  </conditionalFormatting>
  <conditionalFormatting sqref="B56">
    <cfRule type="expression" dxfId="235" priority="35">
      <formula>TRUE</formula>
    </cfRule>
  </conditionalFormatting>
  <conditionalFormatting sqref="B61">
    <cfRule type="expression" dxfId="234" priority="38">
      <formula>TRUE</formula>
    </cfRule>
  </conditionalFormatting>
  <conditionalFormatting sqref="Z1">
    <cfRule type="expression" dxfId="233" priority="6">
      <formula>TRUE</formula>
    </cfRule>
  </conditionalFormatting>
  <conditionalFormatting sqref="Z15">
    <cfRule type="expression" dxfId="232" priority="9">
      <formula>TRUE</formula>
    </cfRule>
  </conditionalFormatting>
  <conditionalFormatting sqref="Z17">
    <cfRule type="expression" dxfId="231" priority="12">
      <formula>TRUE</formula>
    </cfRule>
  </conditionalFormatting>
  <conditionalFormatting sqref="Z2">
    <cfRule type="expression" dxfId="230" priority="4">
      <formula>TRUE</formula>
    </cfRule>
  </conditionalFormatting>
  <conditionalFormatting sqref="Z21">
    <cfRule type="expression" dxfId="229" priority="15">
      <formula>TRUE</formula>
    </cfRule>
  </conditionalFormatting>
  <conditionalFormatting sqref="Z27">
    <cfRule type="expression" dxfId="228" priority="18">
      <formula>TRUE</formula>
    </cfRule>
  </conditionalFormatting>
  <conditionalFormatting sqref="Z2:Z61">
    <cfRule type="expression" dxfId="227" priority="41">
      <formula>TRUE</formula>
    </cfRule>
  </conditionalFormatting>
  <conditionalFormatting sqref="Z31">
    <cfRule type="expression" dxfId="226" priority="21">
      <formula>TRUE</formula>
    </cfRule>
  </conditionalFormatting>
  <conditionalFormatting sqref="Z33">
    <cfRule type="expression" dxfId="225" priority="24">
      <formula>TRUE</formula>
    </cfRule>
  </conditionalFormatting>
  <conditionalFormatting sqref="Z36">
    <cfRule type="expression" dxfId="224" priority="27">
      <formula>TRUE</formula>
    </cfRule>
  </conditionalFormatting>
  <conditionalFormatting sqref="Z39">
    <cfRule type="expression" dxfId="223" priority="30">
      <formula>TRUE</formula>
    </cfRule>
  </conditionalFormatting>
  <conditionalFormatting sqref="Z46">
    <cfRule type="expression" dxfId="222" priority="33">
      <formula>TRUE</formula>
    </cfRule>
  </conditionalFormatting>
  <conditionalFormatting sqref="Z56">
    <cfRule type="expression" dxfId="221" priority="36">
      <formula>TRUE</formula>
    </cfRule>
  </conditionalFormatting>
  <conditionalFormatting sqref="Z61">
    <cfRule type="expression" dxfId="220" priority="39">
      <formula>TRUE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1"/>
  <sheetViews>
    <sheetView workbookViewId="0">
      <selection activeCell="A14" sqref="A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1</v>
      </c>
      <c r="B1" s="3" t="s">
        <v>133</v>
      </c>
      <c r="C1" s="3" t="s">
        <v>134</v>
      </c>
      <c r="D1" s="3" t="s">
        <v>135</v>
      </c>
      <c r="E1" s="3" t="s">
        <v>136</v>
      </c>
      <c r="F1" s="3" t="s">
        <v>137</v>
      </c>
      <c r="G1" s="3" t="s">
        <v>138</v>
      </c>
      <c r="H1" s="3" t="s">
        <v>139</v>
      </c>
      <c r="I1" s="3" t="s">
        <v>140</v>
      </c>
      <c r="J1" s="3" t="s">
        <v>141</v>
      </c>
      <c r="K1" s="3" t="s">
        <v>142</v>
      </c>
      <c r="L1" s="3" t="s">
        <v>143</v>
      </c>
      <c r="M1" s="3" t="s">
        <v>144</v>
      </c>
      <c r="N1" s="3" t="s">
        <v>145</v>
      </c>
      <c r="O1" s="3" t="s">
        <v>146</v>
      </c>
      <c r="P1" s="3" t="s">
        <v>147</v>
      </c>
      <c r="Q1" s="3" t="s">
        <v>148</v>
      </c>
      <c r="R1" s="3" t="s">
        <v>149</v>
      </c>
      <c r="S1" s="3" t="s">
        <v>150</v>
      </c>
      <c r="T1" s="3" t="s">
        <v>151</v>
      </c>
      <c r="U1" s="3" t="s">
        <v>152</v>
      </c>
      <c r="V1" s="3" t="s">
        <v>153</v>
      </c>
      <c r="W1" s="3" t="s">
        <v>154</v>
      </c>
      <c r="X1" s="3" t="s">
        <v>155</v>
      </c>
      <c r="Y1" s="3" t="s">
        <v>156</v>
      </c>
      <c r="Z1" s="3" t="s">
        <v>157</v>
      </c>
    </row>
    <row r="2" spans="1:26" ht="30" x14ac:dyDescent="0.25">
      <c r="A2" s="3" t="s">
        <v>79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  <c r="X2" s="3" t="s">
        <v>1</v>
      </c>
      <c r="Y2" s="3" t="s">
        <v>1</v>
      </c>
      <c r="Z2" s="3" t="s">
        <v>1</v>
      </c>
    </row>
    <row r="3" spans="1:26" x14ac:dyDescent="0.25">
      <c r="A3" s="3" t="s">
        <v>46</v>
      </c>
      <c r="B3" s="3">
        <v>2024</v>
      </c>
      <c r="C3" s="3">
        <v>2025</v>
      </c>
      <c r="D3" s="3">
        <v>2026</v>
      </c>
      <c r="E3" s="3">
        <v>2027</v>
      </c>
      <c r="F3" s="3">
        <v>2028</v>
      </c>
      <c r="G3" s="3">
        <v>2029</v>
      </c>
      <c r="H3" s="3">
        <v>2030</v>
      </c>
      <c r="I3" s="3">
        <v>2031</v>
      </c>
      <c r="J3" s="3">
        <v>2032</v>
      </c>
      <c r="K3" s="3">
        <v>2033</v>
      </c>
      <c r="L3" s="3">
        <v>2034</v>
      </c>
      <c r="M3" s="3">
        <v>2035</v>
      </c>
      <c r="N3" s="3">
        <v>2036</v>
      </c>
      <c r="O3" s="3">
        <v>2037</v>
      </c>
      <c r="P3" s="3">
        <v>2038</v>
      </c>
      <c r="Q3" s="3">
        <v>2039</v>
      </c>
      <c r="R3" s="3">
        <v>2040</v>
      </c>
      <c r="S3" s="3">
        <v>2041</v>
      </c>
      <c r="T3" s="3">
        <v>2042</v>
      </c>
      <c r="U3" s="3">
        <v>2043</v>
      </c>
      <c r="V3" s="3">
        <v>2044</v>
      </c>
      <c r="W3" s="3">
        <v>2045</v>
      </c>
      <c r="X3" s="3">
        <v>2046</v>
      </c>
      <c r="Y3" s="3">
        <v>2047</v>
      </c>
      <c r="Z3" s="3">
        <v>2048</v>
      </c>
    </row>
    <row r="4" spans="1:26" x14ac:dyDescent="0.25">
      <c r="A4" s="3" t="s">
        <v>80</v>
      </c>
      <c r="B4" s="3">
        <v>100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  <c r="L4" s="3">
        <v>100</v>
      </c>
      <c r="M4" s="3">
        <v>100</v>
      </c>
      <c r="N4" s="3">
        <v>100</v>
      </c>
      <c r="O4" s="3">
        <v>100</v>
      </c>
      <c r="P4" s="3">
        <v>100</v>
      </c>
      <c r="Q4" s="3">
        <v>100</v>
      </c>
      <c r="R4" s="3">
        <v>100</v>
      </c>
      <c r="S4" s="3">
        <v>100</v>
      </c>
      <c r="T4" s="3">
        <v>100</v>
      </c>
      <c r="U4" s="3">
        <v>100</v>
      </c>
      <c r="V4" s="3">
        <v>100</v>
      </c>
      <c r="W4" s="3">
        <v>100</v>
      </c>
      <c r="X4" s="3">
        <v>100</v>
      </c>
      <c r="Y4" s="3">
        <v>100</v>
      </c>
      <c r="Z4" s="3">
        <v>100</v>
      </c>
    </row>
    <row r="5" spans="1:26" x14ac:dyDescent="0.25">
      <c r="A5" s="3" t="s">
        <v>81</v>
      </c>
      <c r="B5" s="3">
        <v>1</v>
      </c>
      <c r="C5" s="3">
        <v>0.94679999999999997</v>
      </c>
      <c r="D5" s="3">
        <v>0.91810000000000003</v>
      </c>
      <c r="E5" s="3">
        <v>0.89459999999999995</v>
      </c>
      <c r="F5" s="3">
        <v>0.87390000000000001</v>
      </c>
      <c r="G5" s="3">
        <v>0.85509999999999997</v>
      </c>
      <c r="H5" s="3">
        <v>0.8377</v>
      </c>
      <c r="I5" s="3">
        <v>0.82130000000000003</v>
      </c>
      <c r="J5" s="3">
        <v>0.80579999999999996</v>
      </c>
      <c r="K5" s="3">
        <v>0.79099999999999993</v>
      </c>
      <c r="L5" s="3">
        <v>0.77680000000000005</v>
      </c>
      <c r="M5" s="3">
        <v>0.76319999999999999</v>
      </c>
      <c r="N5" s="3">
        <v>0.75</v>
      </c>
      <c r="O5" s="3">
        <v>0.73719999999999997</v>
      </c>
      <c r="P5" s="3">
        <v>0.7248</v>
      </c>
      <c r="Q5" s="3">
        <v>0.7127</v>
      </c>
      <c r="R5" s="3">
        <v>0.70089999999999997</v>
      </c>
      <c r="S5" s="3">
        <v>0.68940000000000001</v>
      </c>
      <c r="T5" s="3">
        <v>0.67810000000000004</v>
      </c>
      <c r="U5" s="3">
        <v>0.66710000000000003</v>
      </c>
      <c r="V5" s="3">
        <v>0.65629999999999999</v>
      </c>
      <c r="W5" s="3">
        <v>0.64129999999999998</v>
      </c>
      <c r="X5" s="3">
        <v>0.62629999999999997</v>
      </c>
      <c r="Y5" s="3">
        <v>0.61129999999999995</v>
      </c>
      <c r="Z5" s="3">
        <v>0.59630000000000005</v>
      </c>
    </row>
    <row r="6" spans="1:26" x14ac:dyDescent="0.25">
      <c r="A6" s="17" t="s">
        <v>82</v>
      </c>
      <c r="B6" s="18">
        <v>-112559.03995000001</v>
      </c>
      <c r="C6" s="18">
        <v>84872.741612000013</v>
      </c>
      <c r="D6" s="18">
        <v>148438.102809</v>
      </c>
      <c r="E6" s="18">
        <v>21799.712869999999</v>
      </c>
      <c r="F6" s="18">
        <v>-62746.870947000018</v>
      </c>
      <c r="G6" s="18">
        <v>-110804.20586099999</v>
      </c>
      <c r="H6" s="18">
        <v>-144470.67735300001</v>
      </c>
      <c r="I6" s="18">
        <v>-162705.99199400001</v>
      </c>
      <c r="J6" s="18">
        <v>-149367.06851099999</v>
      </c>
      <c r="K6" s="18">
        <v>-141493.79186100001</v>
      </c>
      <c r="L6" s="18">
        <v>-150757.703584</v>
      </c>
      <c r="M6" s="18">
        <v>-128005.08162</v>
      </c>
      <c r="N6" s="18">
        <v>-99365.248533000035</v>
      </c>
      <c r="O6" s="18">
        <v>-82762.609992999991</v>
      </c>
      <c r="P6" s="18">
        <v>-87928.051275999998</v>
      </c>
      <c r="Q6" s="18">
        <v>-52469.860181999997</v>
      </c>
      <c r="R6" s="18">
        <v>-60733.09588199998</v>
      </c>
      <c r="S6" s="18">
        <v>-47044.502102999992</v>
      </c>
      <c r="T6" s="18">
        <v>-16222.728633999979</v>
      </c>
      <c r="U6" s="18">
        <v>22980.443257999999</v>
      </c>
      <c r="V6" s="18">
        <v>50010.803568000018</v>
      </c>
      <c r="W6" s="18">
        <v>99305.456311000002</v>
      </c>
      <c r="X6" s="18">
        <v>79901.241347000017</v>
      </c>
      <c r="Y6" s="18">
        <v>117596.26163399999</v>
      </c>
      <c r="Z6" s="18">
        <v>118749.36964999999</v>
      </c>
    </row>
    <row r="7" spans="1:26" x14ac:dyDescent="0.25">
      <c r="A7" s="17" t="s">
        <v>83</v>
      </c>
      <c r="B7" s="18">
        <v>9080804.8912349995</v>
      </c>
      <c r="C7" s="18">
        <v>11068444.595245</v>
      </c>
      <c r="D7" s="18">
        <v>12060812.226071</v>
      </c>
      <c r="E7" s="18">
        <v>11634657.735098001</v>
      </c>
      <c r="F7" s="18">
        <v>10569805.262096001</v>
      </c>
      <c r="G7" s="18">
        <v>10236561.971139001</v>
      </c>
      <c r="H7" s="18">
        <v>9457099.3725819997</v>
      </c>
      <c r="I7" s="18">
        <v>9377181.1311380006</v>
      </c>
      <c r="J7" s="18">
        <v>9515350.9554159995</v>
      </c>
      <c r="K7" s="18">
        <v>9647642.2267099991</v>
      </c>
      <c r="L7" s="18">
        <v>9874280.059328001</v>
      </c>
      <c r="M7" s="18">
        <v>10239992.426369</v>
      </c>
      <c r="N7" s="18">
        <v>10493136.241116</v>
      </c>
      <c r="O7" s="18">
        <v>10549506.940540001</v>
      </c>
      <c r="P7" s="18">
        <v>10224795.998805</v>
      </c>
      <c r="Q7" s="18">
        <v>10360339.342807001</v>
      </c>
      <c r="R7" s="18">
        <v>10458059.126094</v>
      </c>
      <c r="S7" s="18">
        <v>10288563.140168</v>
      </c>
      <c r="T7" s="18">
        <v>10382586.599624</v>
      </c>
      <c r="U7" s="18">
        <v>10464617.912949</v>
      </c>
      <c r="V7" s="18">
        <v>10590667.678769</v>
      </c>
      <c r="W7" s="18">
        <v>10464788.529676</v>
      </c>
      <c r="X7" s="18">
        <v>10480559.819455</v>
      </c>
      <c r="Y7" s="18">
        <v>10326863.285443</v>
      </c>
      <c r="Z7" s="18">
        <v>10476813.927409001</v>
      </c>
    </row>
    <row r="8" spans="1:26" x14ac:dyDescent="0.25">
      <c r="A8" s="17" t="s">
        <v>84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7" t="s">
        <v>85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 t="s">
        <v>86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x14ac:dyDescent="0.25">
      <c r="A11" s="17" t="s">
        <v>87</v>
      </c>
      <c r="B11" s="18">
        <v>9409430.5162080005</v>
      </c>
      <c r="C11" s="18">
        <v>2015992.960883999</v>
      </c>
      <c r="D11" s="18">
        <v>772527.43376399996</v>
      </c>
      <c r="E11" s="18">
        <v>705127.57390500011</v>
      </c>
      <c r="F11" s="18">
        <v>696628.65265799989</v>
      </c>
      <c r="G11" s="18">
        <v>653086.91397699993</v>
      </c>
      <c r="H11" s="18">
        <v>591081.31388800009</v>
      </c>
      <c r="I11" s="18">
        <v>586681.83617999998</v>
      </c>
      <c r="J11" s="18">
        <v>613625.92375500011</v>
      </c>
      <c r="K11" s="18">
        <v>629595.86400200007</v>
      </c>
      <c r="L11" s="18">
        <v>653872.66021400003</v>
      </c>
      <c r="M11" s="18">
        <v>661333.44637099991</v>
      </c>
      <c r="N11" s="18">
        <v>681204.69722399989</v>
      </c>
      <c r="O11" s="18">
        <v>678485.13594699989</v>
      </c>
      <c r="P11" s="18">
        <v>678143.29249099991</v>
      </c>
      <c r="Q11" s="18">
        <v>693006.11932399997</v>
      </c>
      <c r="R11" s="18">
        <v>655403.81022800016</v>
      </c>
      <c r="S11" s="18">
        <v>687483.89337499999</v>
      </c>
      <c r="T11" s="18">
        <v>657068.54814900015</v>
      </c>
      <c r="U11" s="18">
        <v>643500.15716399997</v>
      </c>
      <c r="V11" s="18">
        <v>647769.41852399986</v>
      </c>
      <c r="W11" s="18">
        <v>645432.0236409998</v>
      </c>
      <c r="X11" s="18">
        <v>605367.54489199992</v>
      </c>
      <c r="Y11" s="18">
        <v>625708.95783399988</v>
      </c>
      <c r="Z11" s="18">
        <v>641561.23490000004</v>
      </c>
    </row>
    <row r="12" spans="1:26" x14ac:dyDescent="0.25">
      <c r="A12" s="17" t="s">
        <v>88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7" t="s">
        <v>89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 t="s">
        <v>90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91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7" t="s">
        <v>233</v>
      </c>
      <c r="B16" s="18">
        <f t="array" ref="B16">B4*1000*VLOOKUP(B3,Scarcity!$B$5:$I$35,2,0)*(IF(MIN(IF(VALUE(LEFT(Scarcity!$D$5:$I$5,2))&gt;=B5,VALUE(LEFT(Scarcity!$D$5:$I$5,2)),MAX(VALUE(LEFT(Scarcity!$D$5:$I$5,2)))))&gt;MAX(IF(VALUE(LEFT(Scarcity!$D$5:$I$5,2))&lt;B5,VALUE(LEFT(Scarcity!$D$5:$I$5,2)),0)),IF(MAX(IF(VALUE(LEFT(Scarcity!$D$5:$I$5,2))&lt;B5,VALUE(LEFT(Scarcity!$D$5:$I$5,2)),0))&gt;0, VLOOKUP(B3, Scarcity!$B$5:$I$35, MATCH(CONCATENATE(MAX(IF(VALUE(LEFT(Scarcity!$D$5:$I$5,2))&lt;B5,VALUE(LEFT(Scarcity!$D$5:$I$5,2)),0)), " HR Capacity Credit (%)"), Scarcity!$B$5:$I$5, 0),0), 0)+(VLOOKUP(B3, Scarcity!$B$5:$I$35, MATCH(CONCATENATE(MIN(IF(VALUE(LEFT(Scarcity!$D$5:$I$5,2))&gt;=B5,VALUE(LEFT(Scarcity!$D$5:$I$5,2)),MAX(VALUE(LEFT(Scarcity!$D$5:$I$5,2))))), " HR Capacity Credit (%)"), Scarcity!$B$5:$I$5, 0),0)-IF(MAX(IF(VALUE(LEFT(Scarcity!$D$5:$I$5,2))&lt;B5,VALUE(LEFT(Scarcity!$D$5:$I$5,2)),0))&gt;0, VLOOKUP(B3, Scarcity!$B$5:$I$35, MATCH(CONCATENATE(MAX(IF(VALUE(LEFT(Scarcity!$D$5:$I$5,2))&lt;B5,VALUE(LEFT(Scarcity!$D$5:$I$5,2)),0)), " HR Capacity Credit (%)"), Scarcity!$B$5:$I$5, 0),0), 0))*((B5-MAX(IF(VALUE(LEFT(Scarcity!$D$5:$I$5,2))&lt;B5,VALUE(LEFT(Scarcity!$D$5:$I$5,2)),0)))/(MIN(IF(VALUE(LEFT(Scarcity!$D$5:$I$5,2))&gt;=B5,VALUE(LEFT(Scarcity!$D$5:$I$5,2)),MAX(VALUE(LEFT(Scarcity!$D$5:$I$5,2)))))-MAX(IF(VALUE(LEFT(Scarcity!$D$5:$I$5,2))&lt;B5,VALUE(LEFT(Scarcity!$D$5:$I$5,2)),0)))),VLOOKUP(B3, Scarcity!$B$5:$I$35, MATCH(CONCATENATE(MIN(IF(VALUE(LEFT(Scarcity!$D$5:$I$5,2))&gt;=B5,VALUE(LEFT(Scarcity!$D$5:$I$5,2)),MAX(VALUE(LEFT(Scarcity!$D$5:$I$5,2))))), " HR Capacity Credit (%)"), Scarcity!$B$5:$I$5, 0),0))/100)</f>
        <v>418000</v>
      </c>
      <c r="C16" s="18">
        <f t="array" ref="C16">C4*1000*VLOOKUP(C3,Scarcity!$B$5:$I$35,2,0)*(IF(MIN(IF(VALUE(LEFT(Scarcity!$D$5:$I$5,2))&gt;=C5,VALUE(LEFT(Scarcity!$D$5:$I$5,2)),MAX(VALUE(LEFT(Scarcity!$D$5:$I$5,2)))))&gt;MAX(IF(VALUE(LEFT(Scarcity!$D$5:$I$5,2))&lt;C5,VALUE(LEFT(Scarcity!$D$5:$I$5,2)),0)),IF(MAX(IF(VALUE(LEFT(Scarcity!$D$5:$I$5,2))&lt;C5,VALUE(LEFT(Scarcity!$D$5:$I$5,2)),0))&gt;0, VLOOKUP(C3, Scarcity!$B$5:$I$35, MATCH(CONCATENATE(MAX(IF(VALUE(LEFT(Scarcity!$D$5:$I$5,2))&lt;C5,VALUE(LEFT(Scarcity!$D$5:$I$5,2)),0)), " HR Capacity Credit (%)"), Scarcity!$B$5:$I$5, 0),0), 0)+(VLOOKUP(C3, Scarcity!$B$5:$I$35, MATCH(CONCATENATE(MIN(IF(VALUE(LEFT(Scarcity!$D$5:$I$5,2))&gt;=C5,VALUE(LEFT(Scarcity!$D$5:$I$5,2)),MAX(VALUE(LEFT(Scarcity!$D$5:$I$5,2))))), " HR Capacity Credit (%)"), Scarcity!$B$5:$I$5, 0),0)-IF(MAX(IF(VALUE(LEFT(Scarcity!$D$5:$I$5,2))&lt;C5,VALUE(LEFT(Scarcity!$D$5:$I$5,2)),0))&gt;0, VLOOKUP(C3, Scarcity!$B$5:$I$35, MATCH(CONCATENATE(MAX(IF(VALUE(LEFT(Scarcity!$D$5:$I$5,2))&lt;C5,VALUE(LEFT(Scarcity!$D$5:$I$5,2)),0)), " HR Capacity Credit (%)"), Scarcity!$B$5:$I$5, 0),0), 0))*((C5-MAX(IF(VALUE(LEFT(Scarcity!$D$5:$I$5,2))&lt;C5,VALUE(LEFT(Scarcity!$D$5:$I$5,2)),0)))/(MIN(IF(VALUE(LEFT(Scarcity!$D$5:$I$5,2))&gt;=C5,VALUE(LEFT(Scarcity!$D$5:$I$5,2)),MAX(VALUE(LEFT(Scarcity!$D$5:$I$5,2)))))-MAX(IF(VALUE(LEFT(Scarcity!$D$5:$I$5,2))&lt;C5,VALUE(LEFT(Scarcity!$D$5:$I$5,2)),0)))),VLOOKUP(C3, Scarcity!$B$5:$I$35, MATCH(CONCATENATE(MIN(IF(VALUE(LEFT(Scarcity!$D$5:$I$5,2))&gt;=C5,VALUE(LEFT(Scarcity!$D$5:$I$5,2)),MAX(VALUE(LEFT(Scarcity!$D$5:$I$5,2))))), " HR Capacity Credit (%)"), Scarcity!$B$5:$I$5, 0),0))/100)</f>
        <v>396235.79999999993</v>
      </c>
      <c r="D16" s="18">
        <f t="array" ref="D16">D4*1000*VLOOKUP(D3,Scarcity!$B$5:$I$35,2,0)*(IF(MIN(IF(VALUE(LEFT(Scarcity!$D$5:$I$5,2))&gt;=D5,VALUE(LEFT(Scarcity!$D$5:$I$5,2)),MAX(VALUE(LEFT(Scarcity!$D$5:$I$5,2)))))&gt;MAX(IF(VALUE(LEFT(Scarcity!$D$5:$I$5,2))&lt;D5,VALUE(LEFT(Scarcity!$D$5:$I$5,2)),0)),IF(MAX(IF(VALUE(LEFT(Scarcity!$D$5:$I$5,2))&lt;D5,VALUE(LEFT(Scarcity!$D$5:$I$5,2)),0))&gt;0, VLOOKUP(D3, Scarcity!$B$5:$I$35, MATCH(CONCATENATE(MAX(IF(VALUE(LEFT(Scarcity!$D$5:$I$5,2))&lt;D5,VALUE(LEFT(Scarcity!$D$5:$I$5,2)),0)), " HR Capacity Credit (%)"), Scarcity!$B$5:$I$5, 0),0), 0)+(VLOOKUP(D3, Scarcity!$B$5:$I$35, MATCH(CONCATENATE(MIN(IF(VALUE(LEFT(Scarcity!$D$5:$I$5,2))&gt;=D5,VALUE(LEFT(Scarcity!$D$5:$I$5,2)),MAX(VALUE(LEFT(Scarcity!$D$5:$I$5,2))))), " HR Capacity Credit (%)"), Scarcity!$B$5:$I$5, 0),0)-IF(MAX(IF(VALUE(LEFT(Scarcity!$D$5:$I$5,2))&lt;D5,VALUE(LEFT(Scarcity!$D$5:$I$5,2)),0))&gt;0, VLOOKUP(D3, Scarcity!$B$5:$I$35, MATCH(CONCATENATE(MAX(IF(VALUE(LEFT(Scarcity!$D$5:$I$5,2))&lt;D5,VALUE(LEFT(Scarcity!$D$5:$I$5,2)),0)), " HR Capacity Credit (%)"), Scarcity!$B$5:$I$5, 0),0), 0))*((D5-MAX(IF(VALUE(LEFT(Scarcity!$D$5:$I$5,2))&lt;D5,VALUE(LEFT(Scarcity!$D$5:$I$5,2)),0)))/(MIN(IF(VALUE(LEFT(Scarcity!$D$5:$I$5,2))&gt;=D5,VALUE(LEFT(Scarcity!$D$5:$I$5,2)),MAX(VALUE(LEFT(Scarcity!$D$5:$I$5,2)))))-MAX(IF(VALUE(LEFT(Scarcity!$D$5:$I$5,2))&lt;D5,VALUE(LEFT(Scarcity!$D$5:$I$5,2)),0)))),VLOOKUP(D3, Scarcity!$B$5:$I$35, MATCH(CONCATENATE(MIN(IF(VALUE(LEFT(Scarcity!$D$5:$I$5,2))&gt;=D5,VALUE(LEFT(Scarcity!$D$5:$I$5,2)),MAX(VALUE(LEFT(Scarcity!$D$5:$I$5,2))))), " HR Capacity Credit (%)"), Scarcity!$B$5:$I$5, 0),0))/100)</f>
        <v>288053.875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x14ac:dyDescent="0.25">
      <c r="A17" s="17" t="s">
        <v>92</v>
      </c>
      <c r="B17" s="18">
        <v>2109485.3319205842</v>
      </c>
      <c r="C17" s="18">
        <v>2243970.667752028</v>
      </c>
      <c r="D17" s="18">
        <v>2467023.6524363691</v>
      </c>
      <c r="E17" s="18">
        <v>2350568.3275912218</v>
      </c>
      <c r="F17" s="18">
        <v>2058846.7518503179</v>
      </c>
      <c r="G17" s="18">
        <v>1963867.686860692</v>
      </c>
      <c r="H17" s="18">
        <v>1791124.266995755</v>
      </c>
      <c r="I17" s="18">
        <v>1764413.6453080929</v>
      </c>
      <c r="J17" s="18">
        <v>1799125.0649310921</v>
      </c>
      <c r="K17" s="18">
        <v>1831441.7576739581</v>
      </c>
      <c r="L17" s="18">
        <v>1891098.648580722</v>
      </c>
      <c r="M17" s="18">
        <v>2004887.67342326</v>
      </c>
      <c r="N17" s="18">
        <v>2082837.443575945</v>
      </c>
      <c r="O17" s="18">
        <v>2119596.0887280628</v>
      </c>
      <c r="P17" s="18">
        <v>2038122.9496437761</v>
      </c>
      <c r="Q17" s="18">
        <v>2102388.3769547618</v>
      </c>
      <c r="R17" s="18">
        <v>2136189.7464611158</v>
      </c>
      <c r="S17" s="18">
        <v>2131424.401077908</v>
      </c>
      <c r="T17" s="18">
        <v>2149757.8691303441</v>
      </c>
      <c r="U17" s="18">
        <v>2201622.687294581</v>
      </c>
      <c r="V17" s="18">
        <v>2234333.0401116521</v>
      </c>
      <c r="W17" s="18">
        <v>2242501.6220008871</v>
      </c>
      <c r="X17" s="18">
        <v>2260691.8257718231</v>
      </c>
      <c r="Y17" s="18">
        <v>2236635.218646423</v>
      </c>
      <c r="Z17" s="18">
        <v>2308259.27376791</v>
      </c>
    </row>
    <row r="18" spans="1:26" x14ac:dyDescent="0.25">
      <c r="A18" s="17" t="s">
        <v>5</v>
      </c>
      <c r="B18" s="18">
        <f t="shared" ref="B18:Z18" si="0">SUM(B6:B17)</f>
        <v>20905161.699413583</v>
      </c>
      <c r="C18" s="18">
        <f t="shared" si="0"/>
        <v>15809516.765493028</v>
      </c>
      <c r="D18" s="18">
        <f t="shared" si="0"/>
        <v>15736855.290080369</v>
      </c>
      <c r="E18" s="18">
        <f t="shared" si="0"/>
        <v>14712153.349464223</v>
      </c>
      <c r="F18" s="18">
        <f t="shared" si="0"/>
        <v>13262533.79565732</v>
      </c>
      <c r="G18" s="18">
        <f t="shared" si="0"/>
        <v>12742712.366115693</v>
      </c>
      <c r="H18" s="18">
        <f t="shared" si="0"/>
        <v>11694834.276112754</v>
      </c>
      <c r="I18" s="18">
        <f t="shared" si="0"/>
        <v>11565570.620632093</v>
      </c>
      <c r="J18" s="18">
        <f t="shared" si="0"/>
        <v>11778734.875591092</v>
      </c>
      <c r="K18" s="18">
        <f t="shared" si="0"/>
        <v>11967186.056524958</v>
      </c>
      <c r="L18" s="18">
        <f t="shared" si="0"/>
        <v>12268493.664538722</v>
      </c>
      <c r="M18" s="18">
        <f t="shared" si="0"/>
        <v>12778208.464543261</v>
      </c>
      <c r="N18" s="18">
        <f t="shared" si="0"/>
        <v>13157813.133382946</v>
      </c>
      <c r="O18" s="18">
        <f t="shared" si="0"/>
        <v>13264825.555222064</v>
      </c>
      <c r="P18" s="18">
        <f t="shared" si="0"/>
        <v>12853134.189663775</v>
      </c>
      <c r="Q18" s="18">
        <f t="shared" si="0"/>
        <v>13103263.978903763</v>
      </c>
      <c r="R18" s="18">
        <f t="shared" si="0"/>
        <v>13188919.586901115</v>
      </c>
      <c r="S18" s="18">
        <f t="shared" si="0"/>
        <v>13060426.932517907</v>
      </c>
      <c r="T18" s="18">
        <f t="shared" si="0"/>
        <v>13173190.288269345</v>
      </c>
      <c r="U18" s="18">
        <f t="shared" si="0"/>
        <v>13332721.200665582</v>
      </c>
      <c r="V18" s="18">
        <f t="shared" si="0"/>
        <v>13522780.94097265</v>
      </c>
      <c r="W18" s="18">
        <f t="shared" si="0"/>
        <v>13452027.631628886</v>
      </c>
      <c r="X18" s="18">
        <f t="shared" si="0"/>
        <v>13426520.431465823</v>
      </c>
      <c r="Y18" s="18">
        <f t="shared" si="0"/>
        <v>13306803.723557424</v>
      </c>
      <c r="Z18" s="18">
        <f t="shared" si="0"/>
        <v>13545383.805726912</v>
      </c>
    </row>
    <row r="19" spans="1:26" x14ac:dyDescent="0.25">
      <c r="A19" s="17" t="s">
        <v>8</v>
      </c>
      <c r="B19" s="18">
        <f t="shared" ref="B19:Z19" si="1">B18/B4/1000</f>
        <v>209.05161699413583</v>
      </c>
      <c r="C19" s="18">
        <f t="shared" si="1"/>
        <v>158.09516765493026</v>
      </c>
      <c r="D19" s="18">
        <f t="shared" si="1"/>
        <v>157.36855290080368</v>
      </c>
      <c r="E19" s="18">
        <f t="shared" si="1"/>
        <v>147.12153349464225</v>
      </c>
      <c r="F19" s="18">
        <f t="shared" si="1"/>
        <v>132.62533795657319</v>
      </c>
      <c r="G19" s="18">
        <f t="shared" si="1"/>
        <v>127.42712366115693</v>
      </c>
      <c r="H19" s="18">
        <f t="shared" si="1"/>
        <v>116.94834276112753</v>
      </c>
      <c r="I19" s="18">
        <f t="shared" si="1"/>
        <v>115.65570620632093</v>
      </c>
      <c r="J19" s="18">
        <f t="shared" si="1"/>
        <v>117.78734875591093</v>
      </c>
      <c r="K19" s="18">
        <f t="shared" si="1"/>
        <v>119.67186056524959</v>
      </c>
      <c r="L19" s="18">
        <f t="shared" si="1"/>
        <v>122.68493664538722</v>
      </c>
      <c r="M19" s="18">
        <f t="shared" si="1"/>
        <v>127.7820846454326</v>
      </c>
      <c r="N19" s="18">
        <f t="shared" si="1"/>
        <v>131.57813133382945</v>
      </c>
      <c r="O19" s="18">
        <f t="shared" si="1"/>
        <v>132.64825555222066</v>
      </c>
      <c r="P19" s="18">
        <f t="shared" si="1"/>
        <v>128.53134189663774</v>
      </c>
      <c r="Q19" s="18">
        <f t="shared" si="1"/>
        <v>131.03263978903763</v>
      </c>
      <c r="R19" s="18">
        <f t="shared" si="1"/>
        <v>131.88919586901116</v>
      </c>
      <c r="S19" s="18">
        <f t="shared" si="1"/>
        <v>130.60426932517908</v>
      </c>
      <c r="T19" s="18">
        <f t="shared" si="1"/>
        <v>131.73190288269345</v>
      </c>
      <c r="U19" s="18">
        <f t="shared" si="1"/>
        <v>133.3272120066558</v>
      </c>
      <c r="V19" s="18">
        <f t="shared" si="1"/>
        <v>135.22780940972649</v>
      </c>
      <c r="W19" s="18">
        <f t="shared" si="1"/>
        <v>134.52027631628886</v>
      </c>
      <c r="X19" s="18">
        <f t="shared" si="1"/>
        <v>134.26520431465823</v>
      </c>
      <c r="Y19" s="18">
        <f t="shared" si="1"/>
        <v>133.06803723557425</v>
      </c>
      <c r="Z19" s="18">
        <f t="shared" si="1"/>
        <v>135.45383805726911</v>
      </c>
    </row>
    <row r="20" spans="1:26" x14ac:dyDescent="0.25">
      <c r="A20" s="17" t="s">
        <v>9</v>
      </c>
      <c r="B20" s="18">
        <f>B19/B5</f>
        <v>209.05161699413583</v>
      </c>
      <c r="C20" s="18">
        <f>C19/B5</f>
        <v>158.09516765493026</v>
      </c>
      <c r="D20" s="18">
        <f>D19/B5</f>
        <v>157.36855290080368</v>
      </c>
      <c r="E20" s="18">
        <f>E19/B5</f>
        <v>147.12153349464225</v>
      </c>
      <c r="F20" s="18">
        <f>F19/B5</f>
        <v>132.62533795657319</v>
      </c>
      <c r="G20" s="18">
        <f>G19/B5</f>
        <v>127.42712366115693</v>
      </c>
      <c r="H20" s="18">
        <f>H19/B5</f>
        <v>116.94834276112753</v>
      </c>
      <c r="I20" s="18">
        <f>I19/B5</f>
        <v>115.65570620632093</v>
      </c>
      <c r="J20" s="18">
        <f>J19/B5</f>
        <v>117.78734875591093</v>
      </c>
      <c r="K20" s="18">
        <f>K19/B5</f>
        <v>119.67186056524959</v>
      </c>
      <c r="L20" s="18">
        <f>L19/B5</f>
        <v>122.68493664538722</v>
      </c>
      <c r="M20" s="18">
        <f>M19/B5</f>
        <v>127.7820846454326</v>
      </c>
      <c r="N20" s="18">
        <f>N19/B5</f>
        <v>131.57813133382945</v>
      </c>
      <c r="O20" s="18">
        <f>O19/B5</f>
        <v>132.64825555222066</v>
      </c>
      <c r="P20" s="18">
        <f>P19/B5</f>
        <v>128.53134189663774</v>
      </c>
      <c r="Q20" s="18">
        <f>Q19/B5</f>
        <v>131.03263978903763</v>
      </c>
      <c r="R20" s="18">
        <f>R19/B5</f>
        <v>131.88919586901116</v>
      </c>
      <c r="S20" s="18">
        <f>S19/B5</f>
        <v>130.60426932517908</v>
      </c>
      <c r="T20" s="18">
        <f>T19/B5</f>
        <v>131.73190288269345</v>
      </c>
      <c r="U20" s="18">
        <f>U19/B5</f>
        <v>133.3272120066558</v>
      </c>
      <c r="V20" s="18">
        <f>V19/B5</f>
        <v>135.22780940972649</v>
      </c>
      <c r="W20" s="18">
        <f>W19/B5</f>
        <v>134.52027631628886</v>
      </c>
      <c r="X20" s="18">
        <f>X19/B5</f>
        <v>134.26520431465823</v>
      </c>
      <c r="Y20" s="18">
        <f>Y19/B5</f>
        <v>133.06803723557425</v>
      </c>
      <c r="Z20" s="18">
        <f>Z19/B5</f>
        <v>135.45383805726911</v>
      </c>
    </row>
    <row r="21" spans="1:26" x14ac:dyDescent="0.25">
      <c r="A21" s="17" t="s">
        <v>10</v>
      </c>
      <c r="B21" s="19">
        <v>213.9311949866667</v>
      </c>
      <c r="C21" s="19">
        <v>372.09446069743689</v>
      </c>
      <c r="D21" s="19">
        <v>406.2196440729042</v>
      </c>
      <c r="E21" s="19">
        <v>395.14511028765202</v>
      </c>
      <c r="F21" s="19">
        <v>390.27637937788472</v>
      </c>
      <c r="G21" s="19">
        <v>395.34668469769622</v>
      </c>
      <c r="H21" s="19">
        <v>383.59356194341638</v>
      </c>
      <c r="I21" s="19">
        <v>395.37320479625788</v>
      </c>
      <c r="J21" s="19">
        <v>397.43991818482669</v>
      </c>
      <c r="K21" s="19">
        <v>400.81115792035399</v>
      </c>
      <c r="L21" s="19">
        <v>406.07943195374179</v>
      </c>
      <c r="M21" s="19">
        <v>412.13417839469793</v>
      </c>
      <c r="N21" s="19">
        <v>415.42678324000002</v>
      </c>
      <c r="O21" s="19">
        <v>414.99999999773922</v>
      </c>
      <c r="P21" s="19">
        <v>414.94114074342338</v>
      </c>
      <c r="Q21" s="19">
        <v>414.86831878537009</v>
      </c>
      <c r="R21" s="19">
        <v>416.13698629737968</v>
      </c>
      <c r="S21" s="19">
        <v>414.76998991997868</v>
      </c>
      <c r="T21" s="19">
        <v>411.95472997714199</v>
      </c>
      <c r="U21" s="19">
        <v>414.59765091440551</v>
      </c>
      <c r="V21" s="19">
        <v>414.95824628091827</v>
      </c>
      <c r="W21" s="19">
        <v>412.74268591013038</v>
      </c>
      <c r="X21" s="19">
        <v>412.62180290595558</v>
      </c>
      <c r="Y21" s="19">
        <v>413.50388324608753</v>
      </c>
      <c r="Z21" s="19">
        <v>415.15576630331481</v>
      </c>
    </row>
    <row r="22" spans="1:26" x14ac:dyDescent="0.25">
      <c r="A22" s="17" t="s">
        <v>93</v>
      </c>
      <c r="B22" s="20">
        <v>4.5059225629802713</v>
      </c>
      <c r="C22" s="20">
        <v>-2.061113890936789</v>
      </c>
      <c r="D22" s="20">
        <v>-3.4055540873923378</v>
      </c>
      <c r="E22" s="20">
        <v>-0.52756550705009608</v>
      </c>
      <c r="F22" s="20">
        <v>1.57389609027903</v>
      </c>
      <c r="G22" s="20">
        <v>2.8046539699045909</v>
      </c>
      <c r="H22" s="20">
        <v>3.8473382342369891</v>
      </c>
      <c r="I22" s="20">
        <v>4.2876261245573746</v>
      </c>
      <c r="J22" s="20">
        <v>3.9909585949724562</v>
      </c>
      <c r="K22" s="20">
        <v>3.818904134827025</v>
      </c>
      <c r="L22" s="20">
        <v>4.0895027235907833</v>
      </c>
      <c r="M22" s="20">
        <v>3.482201328266997</v>
      </c>
      <c r="N22" s="20">
        <v>2.728847984834073</v>
      </c>
      <c r="O22" s="20">
        <v>2.3141182976780299</v>
      </c>
      <c r="P22" s="20">
        <v>2.5016591752598112</v>
      </c>
      <c r="Q22" s="20">
        <v>1.518021226890677</v>
      </c>
      <c r="R22" s="20">
        <v>1.781215281686064</v>
      </c>
      <c r="S22" s="20">
        <v>1.4073929244825469</v>
      </c>
      <c r="T22" s="20">
        <v>0.49693441324431781</v>
      </c>
      <c r="U22" s="20">
        <v>-0.71097931339085996</v>
      </c>
      <c r="V22" s="20">
        <v>-1.570875922593888</v>
      </c>
      <c r="W22" s="20">
        <v>-3.2093726848798791</v>
      </c>
      <c r="X22" s="20">
        <v>-2.644884816496166</v>
      </c>
      <c r="Y22" s="20">
        <v>-3.9809763461896912</v>
      </c>
      <c r="Z22" s="20">
        <v>-4.1033639067345753</v>
      </c>
    </row>
    <row r="23" spans="1:26" x14ac:dyDescent="0.25">
      <c r="A23" s="17" t="s">
        <v>94</v>
      </c>
      <c r="B23" s="20">
        <v>424.47315323980507</v>
      </c>
      <c r="C23" s="20">
        <v>314.17754473963959</v>
      </c>
      <c r="D23" s="20">
        <v>323.38930077547849</v>
      </c>
      <c r="E23" s="20">
        <v>329.13048207423532</v>
      </c>
      <c r="F23" s="20">
        <v>309.90813696212041</v>
      </c>
      <c r="G23" s="20">
        <v>302.80226002338281</v>
      </c>
      <c r="H23" s="20">
        <v>294.30533004414667</v>
      </c>
      <c r="I23" s="20">
        <v>288.77743141363732</v>
      </c>
      <c r="J23" s="20">
        <v>297.11601613827048</v>
      </c>
      <c r="K23" s="20">
        <v>304.30206755552558</v>
      </c>
      <c r="L23" s="20">
        <v>313.02947362849818</v>
      </c>
      <c r="M23" s="20">
        <v>325.55370448580243</v>
      </c>
      <c r="N23" s="20">
        <v>336.7825303022222</v>
      </c>
      <c r="O23" s="20">
        <v>344.82499528000682</v>
      </c>
      <c r="P23" s="20">
        <v>339.97733924317072</v>
      </c>
      <c r="Q23" s="20">
        <v>350.39423352618007</v>
      </c>
      <c r="R23" s="20">
        <v>358.55742080854742</v>
      </c>
      <c r="S23" s="20">
        <v>359.81239658478512</v>
      </c>
      <c r="T23" s="20">
        <v>371.67412194228791</v>
      </c>
      <c r="U23" s="20">
        <v>378.36033224029433</v>
      </c>
      <c r="V23" s="20">
        <v>388.88083166430772</v>
      </c>
      <c r="W23" s="20">
        <v>395.35736240894607</v>
      </c>
      <c r="X23" s="20">
        <v>405.55512792969603</v>
      </c>
      <c r="Y23" s="20">
        <v>408.53986341051262</v>
      </c>
      <c r="Z23" s="20">
        <v>423.20749159421092</v>
      </c>
    </row>
    <row r="24" spans="1:26" x14ac:dyDescent="0.25">
      <c r="A24" s="17" t="s">
        <v>95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25">
      <c r="A25" s="17" t="s">
        <v>96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 s="17" t="s">
        <v>97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x14ac:dyDescent="0.25">
      <c r="A27" s="17" t="s">
        <v>98</v>
      </c>
      <c r="B27" s="20">
        <v>13.823702526766979</v>
      </c>
      <c r="C27" s="20">
        <v>5.5145362731086083</v>
      </c>
      <c r="D27" s="20">
        <v>1.247119233712076</v>
      </c>
      <c r="E27" s="20">
        <v>1.1622705729920519</v>
      </c>
      <c r="F27" s="20">
        <v>1.1595226262406431</v>
      </c>
      <c r="G27" s="20">
        <v>1.07397313668143</v>
      </c>
      <c r="H27" s="20">
        <v>1.007778914110071</v>
      </c>
      <c r="I27" s="20">
        <v>1.0137044342200969</v>
      </c>
      <c r="J27" s="20">
        <v>1.0392395020692411</v>
      </c>
      <c r="K27" s="20">
        <v>1.0296976784455909</v>
      </c>
      <c r="L27" s="20">
        <v>1.107917590585733</v>
      </c>
      <c r="M27" s="20">
        <v>1.13670130918941</v>
      </c>
      <c r="N27" s="20">
        <v>1.18514974027742</v>
      </c>
      <c r="O27" s="20">
        <v>1.1685236789873521</v>
      </c>
      <c r="P27" s="20">
        <v>1.145697630836392</v>
      </c>
      <c r="Q27" s="20">
        <v>1.1655664701465029</v>
      </c>
      <c r="R27" s="20">
        <v>1.146697320562482</v>
      </c>
      <c r="S27" s="20">
        <v>1.1530459345848489</v>
      </c>
      <c r="T27" s="20">
        <v>1.118178213832673</v>
      </c>
      <c r="U27" s="20">
        <v>1.104863948642959</v>
      </c>
      <c r="V27" s="20">
        <v>1.0749585986508501</v>
      </c>
      <c r="W27" s="20">
        <v>1.0861013342385439</v>
      </c>
      <c r="X27" s="20">
        <v>1.0798216092450841</v>
      </c>
      <c r="Y27" s="20">
        <v>1.062453668149248</v>
      </c>
      <c r="Z27" s="20">
        <v>1.077203271577865</v>
      </c>
    </row>
    <row r="28" spans="1:26" x14ac:dyDescent="0.25">
      <c r="A28" s="17" t="s">
        <v>99</v>
      </c>
      <c r="B28" s="19">
        <v>21393.119498666671</v>
      </c>
      <c r="C28" s="19">
        <v>35229.903538833343</v>
      </c>
      <c r="D28" s="19">
        <v>37295.02552233333</v>
      </c>
      <c r="E28" s="19">
        <v>35349.681566333333</v>
      </c>
      <c r="F28" s="19">
        <v>34106.25279383333</v>
      </c>
      <c r="G28" s="19">
        <v>33806.0950085</v>
      </c>
      <c r="H28" s="19">
        <v>32133.632684</v>
      </c>
      <c r="I28" s="19">
        <v>32472.001309916672</v>
      </c>
      <c r="J28" s="19">
        <v>32025.70860733333</v>
      </c>
      <c r="K28" s="19">
        <v>31704.16259149999</v>
      </c>
      <c r="L28" s="19">
        <v>31544.250274166669</v>
      </c>
      <c r="M28" s="19">
        <v>31454.08049508333</v>
      </c>
      <c r="N28" s="19">
        <v>31157.008742999999</v>
      </c>
      <c r="O28" s="19">
        <v>30593.799999833329</v>
      </c>
      <c r="P28" s="19">
        <v>30074.93388108334</v>
      </c>
      <c r="Q28" s="19">
        <v>29567.665079833328</v>
      </c>
      <c r="R28" s="19">
        <v>29167.04136958333</v>
      </c>
      <c r="S28" s="19">
        <v>28594.243105083329</v>
      </c>
      <c r="T28" s="19">
        <v>27934.650239750001</v>
      </c>
      <c r="U28" s="19">
        <v>27657.809292500009</v>
      </c>
      <c r="V28" s="19">
        <v>27233.709703416669</v>
      </c>
      <c r="W28" s="19">
        <v>26469.188447416662</v>
      </c>
      <c r="X28" s="19">
        <v>25842.503516000001</v>
      </c>
      <c r="Y28" s="19">
        <v>25277.49238283333</v>
      </c>
      <c r="Z28" s="19">
        <v>24755.738344666661</v>
      </c>
    </row>
    <row r="29" spans="1:26" x14ac:dyDescent="0.25">
      <c r="A29" s="17" t="s">
        <v>100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x14ac:dyDescent="0.25">
      <c r="A30" s="17" t="s">
        <v>101</v>
      </c>
      <c r="B30" s="19">
        <v>21393.119498666671</v>
      </c>
      <c r="C30" s="19">
        <v>35229.903538833343</v>
      </c>
      <c r="D30" s="19">
        <v>37295.02552233333</v>
      </c>
      <c r="E30" s="19">
        <v>35349.681566333333</v>
      </c>
      <c r="F30" s="19">
        <v>34106.25279383333</v>
      </c>
      <c r="G30" s="19">
        <v>33806.0950085</v>
      </c>
      <c r="H30" s="19">
        <v>32133.632684</v>
      </c>
      <c r="I30" s="19">
        <v>32472.001309916672</v>
      </c>
      <c r="J30" s="19">
        <v>32025.70860733333</v>
      </c>
      <c r="K30" s="19">
        <v>31704.16259149999</v>
      </c>
      <c r="L30" s="19">
        <v>31544.250274166669</v>
      </c>
      <c r="M30" s="19">
        <v>31454.08049508333</v>
      </c>
      <c r="N30" s="19">
        <v>31157.008742999999</v>
      </c>
      <c r="O30" s="19">
        <v>30593.799999833329</v>
      </c>
      <c r="P30" s="19">
        <v>30074.93388108334</v>
      </c>
      <c r="Q30" s="19">
        <v>29567.665079833328</v>
      </c>
      <c r="R30" s="19">
        <v>29167.04136958333</v>
      </c>
      <c r="S30" s="19">
        <v>28594.243105083329</v>
      </c>
      <c r="T30" s="19">
        <v>27934.650239750001</v>
      </c>
      <c r="U30" s="19">
        <v>27657.809292500009</v>
      </c>
      <c r="V30" s="19">
        <v>27233.709703416669</v>
      </c>
      <c r="W30" s="19">
        <v>26469.188447416662</v>
      </c>
      <c r="X30" s="19">
        <v>25842.503516000001</v>
      </c>
      <c r="Y30" s="19">
        <v>25277.49238283333</v>
      </c>
      <c r="Z30" s="19">
        <v>24755.738344666661</v>
      </c>
    </row>
    <row r="31" spans="1:26" x14ac:dyDescent="0.25">
      <c r="A31" s="17" t="s">
        <v>102</v>
      </c>
      <c r="B31" s="19">
        <v>24980.242864083339</v>
      </c>
      <c r="C31" s="19">
        <v>41178.094032166657</v>
      </c>
      <c r="D31" s="19">
        <v>43587.063661250002</v>
      </c>
      <c r="E31" s="19">
        <v>41321.338447416667</v>
      </c>
      <c r="F31" s="19">
        <v>39867.225882666673</v>
      </c>
      <c r="G31" s="19">
        <v>39507.264371999998</v>
      </c>
      <c r="H31" s="19">
        <v>37550.812680666662</v>
      </c>
      <c r="I31" s="19">
        <v>37947.803112333328</v>
      </c>
      <c r="J31" s="19">
        <v>37426.36385633333</v>
      </c>
      <c r="K31" s="19">
        <v>37050.888649083332</v>
      </c>
      <c r="L31" s="19">
        <v>36864.556346750003</v>
      </c>
      <c r="M31" s="19">
        <v>36759.816435916662</v>
      </c>
      <c r="N31" s="19">
        <v>36412.892577833329</v>
      </c>
      <c r="O31" s="19">
        <v>35764.208803000001</v>
      </c>
      <c r="P31" s="19">
        <v>35147.893903999997</v>
      </c>
      <c r="Q31" s="19">
        <v>34564.641951333331</v>
      </c>
      <c r="R31" s="19">
        <v>34096.437699833332</v>
      </c>
      <c r="S31" s="19">
        <v>33426.700734833343</v>
      </c>
      <c r="T31" s="19">
        <v>32645.613186833329</v>
      </c>
      <c r="U31" s="19">
        <v>32322.238952916668</v>
      </c>
      <c r="V31" s="19">
        <v>31836.253168499999</v>
      </c>
      <c r="W31" s="19">
        <v>30942.326137083339</v>
      </c>
      <c r="X31" s="19">
        <v>30209.724388999999</v>
      </c>
      <c r="Y31" s="19">
        <v>29539.552965833329</v>
      </c>
      <c r="Z31" s="19">
        <v>28939.51702775</v>
      </c>
    </row>
    <row r="32" spans="1:26" x14ac:dyDescent="0.25">
      <c r="A32" s="17" t="s">
        <v>103</v>
      </c>
      <c r="B32" s="18">
        <v>8968245.8512849994</v>
      </c>
      <c r="C32" s="18">
        <v>11153317.336857</v>
      </c>
      <c r="D32" s="18">
        <v>12209250.328880001</v>
      </c>
      <c r="E32" s="18">
        <v>11656457.447968001</v>
      </c>
      <c r="F32" s="18">
        <v>10507058.391148999</v>
      </c>
      <c r="G32" s="18">
        <v>10125757.765278</v>
      </c>
      <c r="H32" s="18">
        <v>9312628.6952289976</v>
      </c>
      <c r="I32" s="18">
        <v>9214475.1391440015</v>
      </c>
      <c r="J32" s="18">
        <v>9365983.8869050015</v>
      </c>
      <c r="K32" s="18">
        <v>9506148.4348490015</v>
      </c>
      <c r="L32" s="18">
        <v>9723522.3557440005</v>
      </c>
      <c r="M32" s="18">
        <v>10111987.344749</v>
      </c>
      <c r="N32" s="18">
        <v>10393770.992582999</v>
      </c>
      <c r="O32" s="18">
        <v>10466744.330546999</v>
      </c>
      <c r="P32" s="18">
        <v>10136867.947528999</v>
      </c>
      <c r="Q32" s="18">
        <v>10307869.482625</v>
      </c>
      <c r="R32" s="18">
        <v>10397326.030212</v>
      </c>
      <c r="S32" s="18">
        <v>10241518.638064999</v>
      </c>
      <c r="T32" s="18">
        <v>10366363.870990001</v>
      </c>
      <c r="U32" s="18">
        <v>10487598.356207</v>
      </c>
      <c r="V32" s="18">
        <v>10640678.482337</v>
      </c>
      <c r="W32" s="18">
        <v>10564093.985987</v>
      </c>
      <c r="X32" s="18">
        <v>10560461.060802</v>
      </c>
      <c r="Y32" s="18">
        <v>10444459.547077</v>
      </c>
      <c r="Z32" s="18">
        <v>10595563.297059</v>
      </c>
    </row>
    <row r="33" spans="1:26" x14ac:dyDescent="0.25">
      <c r="A33" s="17" t="s">
        <v>104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x14ac:dyDescent="0.25">
      <c r="A34" s="17" t="s">
        <v>105</v>
      </c>
      <c r="B34" s="19">
        <v>534.58333333333337</v>
      </c>
      <c r="C34" s="19">
        <v>825.25</v>
      </c>
      <c r="D34" s="19">
        <v>876.33333333333337</v>
      </c>
      <c r="E34" s="19">
        <v>834.08333333333337</v>
      </c>
      <c r="F34" s="19">
        <v>808.83333333333337</v>
      </c>
      <c r="G34" s="19">
        <v>806.75</v>
      </c>
      <c r="H34" s="19">
        <v>765</v>
      </c>
      <c r="I34" s="19">
        <v>776</v>
      </c>
      <c r="J34" s="19">
        <v>759.66666666666663</v>
      </c>
      <c r="K34" s="19">
        <v>766.25</v>
      </c>
      <c r="L34" s="19">
        <v>757.33333333333337</v>
      </c>
      <c r="M34" s="19">
        <v>760.75</v>
      </c>
      <c r="N34" s="19">
        <v>745.16666666666663</v>
      </c>
      <c r="O34" s="19">
        <v>733.83333333333337</v>
      </c>
      <c r="P34" s="19">
        <v>728.58333333333337</v>
      </c>
      <c r="Q34" s="19">
        <v>709.08333333333337</v>
      </c>
      <c r="R34" s="19">
        <v>702.83333333333337</v>
      </c>
      <c r="S34" s="19">
        <v>688.16666666666663</v>
      </c>
      <c r="T34" s="19">
        <v>669.83333333333337</v>
      </c>
      <c r="U34" s="19">
        <v>666.58333333333337</v>
      </c>
      <c r="V34" s="19">
        <v>669.16666666666663</v>
      </c>
      <c r="W34" s="19">
        <v>650.25</v>
      </c>
      <c r="X34" s="19">
        <v>648.33333333333337</v>
      </c>
      <c r="Y34" s="19">
        <v>616.66666666666663</v>
      </c>
      <c r="Z34" s="19">
        <v>606.66666666666663</v>
      </c>
    </row>
    <row r="35" spans="1:26" x14ac:dyDescent="0.25">
      <c r="A35" s="17" t="s">
        <v>106</v>
      </c>
      <c r="B35" s="19">
        <v>6823</v>
      </c>
      <c r="C35" s="19">
        <v>3875</v>
      </c>
      <c r="D35" s="19">
        <v>6897.25</v>
      </c>
      <c r="E35" s="19">
        <v>6922.916666666667</v>
      </c>
      <c r="F35" s="19">
        <v>6813.75</v>
      </c>
      <c r="G35" s="19">
        <v>6710.833333333333</v>
      </c>
      <c r="H35" s="19">
        <v>6786.5</v>
      </c>
      <c r="I35" s="19">
        <v>6787.833333333333</v>
      </c>
      <c r="J35" s="19">
        <v>6802.5</v>
      </c>
      <c r="K35" s="19">
        <v>6768.916666666667</v>
      </c>
      <c r="L35" s="19">
        <v>6735.5</v>
      </c>
      <c r="M35" s="19">
        <v>6784.666666666667</v>
      </c>
      <c r="N35" s="19">
        <v>6769.25</v>
      </c>
      <c r="O35" s="19">
        <v>6824.916666666667</v>
      </c>
      <c r="P35" s="19">
        <v>6843.166666666667</v>
      </c>
      <c r="Q35" s="19">
        <v>6812.75</v>
      </c>
      <c r="R35" s="19">
        <v>6814.583333333333</v>
      </c>
      <c r="S35" s="19">
        <v>6789.083333333333</v>
      </c>
      <c r="T35" s="19">
        <v>6869.5</v>
      </c>
      <c r="U35" s="19">
        <v>6866.75</v>
      </c>
      <c r="V35" s="19">
        <v>6860.75</v>
      </c>
      <c r="W35" s="19">
        <v>6940.25</v>
      </c>
      <c r="X35" s="19">
        <v>6926.416666666667</v>
      </c>
      <c r="Y35" s="19">
        <v>6980.916666666667</v>
      </c>
      <c r="Z35" s="19">
        <v>6963.833333333333</v>
      </c>
    </row>
    <row r="36" spans="1:26" x14ac:dyDescent="0.25">
      <c r="A36" s="17" t="s">
        <v>107</v>
      </c>
      <c r="B36" s="19">
        <v>1426.416666666667</v>
      </c>
      <c r="C36" s="19">
        <v>4059.75</v>
      </c>
      <c r="D36" s="19">
        <v>986.41666666666663</v>
      </c>
      <c r="E36" s="19">
        <v>1003</v>
      </c>
      <c r="F36" s="19">
        <v>1161.416666666667</v>
      </c>
      <c r="G36" s="19">
        <v>1242.416666666667</v>
      </c>
      <c r="H36" s="19">
        <v>1208.5</v>
      </c>
      <c r="I36" s="19">
        <v>1196.166666666667</v>
      </c>
      <c r="J36" s="19">
        <v>1221.833333333333</v>
      </c>
      <c r="K36" s="19">
        <v>1224.833333333333</v>
      </c>
      <c r="L36" s="19">
        <v>1267.166666666667</v>
      </c>
      <c r="M36" s="19">
        <v>1214.583333333333</v>
      </c>
      <c r="N36" s="19">
        <v>1269.583333333333</v>
      </c>
      <c r="O36" s="19">
        <v>1201.25</v>
      </c>
      <c r="P36" s="19">
        <v>1188.25</v>
      </c>
      <c r="Q36" s="19">
        <v>1238.166666666667</v>
      </c>
      <c r="R36" s="19">
        <v>1266.583333333333</v>
      </c>
      <c r="S36" s="19">
        <v>1282.75</v>
      </c>
      <c r="T36" s="19">
        <v>1220.666666666667</v>
      </c>
      <c r="U36" s="19">
        <v>1226.666666666667</v>
      </c>
      <c r="V36" s="19">
        <v>1254.083333333333</v>
      </c>
      <c r="W36" s="19">
        <v>1169.5</v>
      </c>
      <c r="X36" s="19">
        <v>1185.25</v>
      </c>
      <c r="Y36" s="19">
        <v>1162.416666666667</v>
      </c>
      <c r="Z36" s="19">
        <v>1213.5</v>
      </c>
    </row>
    <row r="37" spans="1:26" x14ac:dyDescent="0.25">
      <c r="A37" s="17" t="s">
        <v>108</v>
      </c>
      <c r="B37" s="19">
        <v>58.491986276345251</v>
      </c>
      <c r="C37" s="19">
        <v>51.234195188460824</v>
      </c>
      <c r="D37" s="19">
        <v>48.948038626550613</v>
      </c>
      <c r="E37" s="19">
        <v>46.502342236929223</v>
      </c>
      <c r="F37" s="19">
        <v>43.958394557604727</v>
      </c>
      <c r="G37" s="19">
        <v>42.996918315601221</v>
      </c>
      <c r="H37" s="19">
        <v>43.023313152663619</v>
      </c>
      <c r="I37" s="19">
        <v>41.568543551598168</v>
      </c>
      <c r="J37" s="19">
        <v>41.481340883481337</v>
      </c>
      <c r="K37" s="19">
        <v>40.300086594206618</v>
      </c>
      <c r="L37" s="19">
        <v>39.858511476902592</v>
      </c>
      <c r="M37" s="19">
        <v>38.891632575875192</v>
      </c>
      <c r="N37" s="19">
        <v>38.818752078409609</v>
      </c>
      <c r="O37" s="19">
        <v>37.666977657248857</v>
      </c>
      <c r="P37" s="19">
        <v>37.698641025761027</v>
      </c>
      <c r="Q37" s="19">
        <v>36.849292438651069</v>
      </c>
      <c r="R37" s="19">
        <v>36.901889400055019</v>
      </c>
      <c r="S37" s="19">
        <v>36.162886688603507</v>
      </c>
      <c r="T37" s="19">
        <v>35.010128982990857</v>
      </c>
      <c r="U37" s="19">
        <v>34.629018961006473</v>
      </c>
      <c r="V37" s="19">
        <v>35.089060353654382</v>
      </c>
      <c r="W37" s="19">
        <v>34.191828983076483</v>
      </c>
      <c r="X37" s="19">
        <v>33.313072869805943</v>
      </c>
      <c r="Y37" s="19">
        <v>32.39868098464612</v>
      </c>
      <c r="Z37" s="19">
        <v>32.779042728976933</v>
      </c>
    </row>
    <row r="38" spans="1:26" x14ac:dyDescent="0.25">
      <c r="A38" s="17" t="s">
        <v>109</v>
      </c>
      <c r="B38" s="21">
        <v>0.73964305302221678</v>
      </c>
      <c r="C38" s="21">
        <v>0.87273614068482464</v>
      </c>
      <c r="D38" s="21">
        <v>0.88862770299976734</v>
      </c>
      <c r="E38" s="21">
        <v>0.88711336711963351</v>
      </c>
      <c r="F38" s="21">
        <v>0.887819517041328</v>
      </c>
      <c r="G38" s="21">
        <v>0.88655842592750478</v>
      </c>
      <c r="H38" s="21">
        <v>0.88454964482703868</v>
      </c>
      <c r="I38" s="21">
        <v>0.88224297148500064</v>
      </c>
      <c r="J38" s="21">
        <v>0.87719551683805075</v>
      </c>
      <c r="K38" s="21">
        <v>0.88987318175556052</v>
      </c>
      <c r="L38" s="21">
        <v>0.8966086070270991</v>
      </c>
      <c r="M38" s="21">
        <v>0.89380340122764546</v>
      </c>
      <c r="N38" s="21">
        <v>0.89911537055371338</v>
      </c>
      <c r="O38" s="21">
        <v>0.89669204516693879</v>
      </c>
      <c r="P38" s="21">
        <v>0.89102934515454224</v>
      </c>
      <c r="Q38" s="21">
        <v>0.89232691483299975</v>
      </c>
      <c r="R38" s="21">
        <v>0.90682134651769486</v>
      </c>
      <c r="S38" s="21">
        <v>0.89387230580915422</v>
      </c>
      <c r="T38" s="21">
        <v>0.88420390604660459</v>
      </c>
      <c r="U38" s="21">
        <v>0.88723109106701348</v>
      </c>
      <c r="V38" s="21">
        <v>0.8820342954239615</v>
      </c>
      <c r="W38" s="21">
        <v>0.87856190888358854</v>
      </c>
      <c r="X38" s="21">
        <v>0.88954762674528731</v>
      </c>
      <c r="Y38" s="21">
        <v>0.88695744847725211</v>
      </c>
      <c r="Z38" s="21">
        <v>0.88744491747220444</v>
      </c>
    </row>
    <row r="39" spans="1:26" x14ac:dyDescent="0.25">
      <c r="A39" s="17" t="s">
        <v>110</v>
      </c>
      <c r="B39" s="21">
        <v>0.26336710686095932</v>
      </c>
      <c r="C39" s="21">
        <v>0.25624048706240488</v>
      </c>
      <c r="D39" s="21">
        <v>0.24723173515981739</v>
      </c>
      <c r="E39" s="21">
        <v>0.23451293759512939</v>
      </c>
      <c r="F39" s="21">
        <v>0.23333143594414091</v>
      </c>
      <c r="G39" s="21">
        <v>0.23647260273972601</v>
      </c>
      <c r="H39" s="21">
        <v>0.25388127853881282</v>
      </c>
      <c r="I39" s="21">
        <v>0.22408675799086761</v>
      </c>
      <c r="J39" s="21">
        <v>0.23280016697024891</v>
      </c>
      <c r="K39" s="21">
        <v>0.22818683409436841</v>
      </c>
      <c r="L39" s="21">
        <v>0.2300608828006088</v>
      </c>
      <c r="M39" s="21">
        <v>0.22988964992389649</v>
      </c>
      <c r="N39" s="21">
        <v>0.24132893139040679</v>
      </c>
      <c r="O39" s="21">
        <v>0.2297659817351598</v>
      </c>
      <c r="P39" s="21">
        <v>0.24647070015220701</v>
      </c>
      <c r="Q39" s="21">
        <v>0.2368626331811263</v>
      </c>
      <c r="R39" s="21">
        <v>0.23260094110503951</v>
      </c>
      <c r="S39" s="21">
        <v>0.22410578386605781</v>
      </c>
      <c r="T39" s="21">
        <v>0.21998668188736681</v>
      </c>
      <c r="U39" s="21">
        <v>0.2225171232876712</v>
      </c>
      <c r="V39" s="21">
        <v>0.22558060109289621</v>
      </c>
      <c r="W39" s="21">
        <v>0.2105783866057839</v>
      </c>
      <c r="X39" s="21">
        <v>0.2269216133942161</v>
      </c>
      <c r="Y39" s="21">
        <v>0.23609208523592079</v>
      </c>
      <c r="Z39" s="21">
        <v>0.2498956435944141</v>
      </c>
    </row>
    <row r="40" spans="1:26" x14ac:dyDescent="0.25">
      <c r="A40" s="17" t="s">
        <v>111</v>
      </c>
      <c r="B40" s="19">
        <v>225.33333333333329</v>
      </c>
      <c r="C40" s="19">
        <v>383.75</v>
      </c>
      <c r="D40" s="19">
        <v>406.25</v>
      </c>
      <c r="E40" s="19">
        <v>387.5</v>
      </c>
      <c r="F40" s="19">
        <v>377.83333333333331</v>
      </c>
      <c r="G40" s="19">
        <v>376.91666666666669</v>
      </c>
      <c r="H40" s="19">
        <v>356</v>
      </c>
      <c r="I40" s="19">
        <v>362.33333333333331</v>
      </c>
      <c r="J40" s="19">
        <v>350.16666666666669</v>
      </c>
      <c r="K40" s="19">
        <v>350.33333333333331</v>
      </c>
      <c r="L40" s="19">
        <v>354.83333333333331</v>
      </c>
      <c r="M40" s="19">
        <v>349.16666666666669</v>
      </c>
      <c r="N40" s="19">
        <v>339.33333333333331</v>
      </c>
      <c r="O40" s="19">
        <v>336.41666666666669</v>
      </c>
      <c r="P40" s="19">
        <v>337.58333333333331</v>
      </c>
      <c r="Q40" s="19">
        <v>323.66666666666669</v>
      </c>
      <c r="R40" s="19">
        <v>322.66666666666669</v>
      </c>
      <c r="S40" s="19">
        <v>311.83333333333331</v>
      </c>
      <c r="T40" s="19">
        <v>303.33333333333331</v>
      </c>
      <c r="U40" s="19">
        <v>300</v>
      </c>
      <c r="V40" s="19">
        <v>292</v>
      </c>
      <c r="W40" s="19">
        <v>282.08333333333331</v>
      </c>
      <c r="X40" s="19">
        <v>280.66666666666669</v>
      </c>
      <c r="Y40" s="19">
        <v>268.41666666666669</v>
      </c>
      <c r="Z40" s="19">
        <v>264.83333333333331</v>
      </c>
    </row>
    <row r="41" spans="1:26" x14ac:dyDescent="0.25">
      <c r="A41" s="17" t="s">
        <v>112</v>
      </c>
      <c r="B41" s="19">
        <v>309.25</v>
      </c>
      <c r="C41" s="19">
        <v>441.5</v>
      </c>
      <c r="D41" s="19">
        <v>470.08333333333331</v>
      </c>
      <c r="E41" s="19">
        <v>446.58333333333331</v>
      </c>
      <c r="F41" s="19">
        <v>431</v>
      </c>
      <c r="G41" s="19">
        <v>429.83333333333331</v>
      </c>
      <c r="H41" s="19">
        <v>409</v>
      </c>
      <c r="I41" s="19">
        <v>413.66666666666669</v>
      </c>
      <c r="J41" s="19">
        <v>409.5</v>
      </c>
      <c r="K41" s="19">
        <v>415.91666666666669</v>
      </c>
      <c r="L41" s="19">
        <v>402.5</v>
      </c>
      <c r="M41" s="19">
        <v>411.58333333333331</v>
      </c>
      <c r="N41" s="19">
        <v>405.83333333333331</v>
      </c>
      <c r="O41" s="19">
        <v>397.41666666666669</v>
      </c>
      <c r="P41" s="19">
        <v>391</v>
      </c>
      <c r="Q41" s="19">
        <v>385.41666666666669</v>
      </c>
      <c r="R41" s="19">
        <v>380.16666666666669</v>
      </c>
      <c r="S41" s="19">
        <v>376.33333333333331</v>
      </c>
      <c r="T41" s="19">
        <v>366.5</v>
      </c>
      <c r="U41" s="19">
        <v>366.58333333333331</v>
      </c>
      <c r="V41" s="19">
        <v>377.16666666666669</v>
      </c>
      <c r="W41" s="19">
        <v>368.16666666666669</v>
      </c>
      <c r="X41" s="19">
        <v>367.66666666666669</v>
      </c>
      <c r="Y41" s="19">
        <v>348.25</v>
      </c>
      <c r="Z41" s="19">
        <v>341.83333333333331</v>
      </c>
    </row>
    <row r="42" spans="1:26" x14ac:dyDescent="0.25">
      <c r="A42" s="17" t="s">
        <v>113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5">
      <c r="A43" s="17" t="s">
        <v>114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7" t="s">
        <v>115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x14ac:dyDescent="0.25">
      <c r="A45" s="17" t="s">
        <v>116</v>
      </c>
      <c r="B45" s="19">
        <v>6823</v>
      </c>
      <c r="C45" s="19">
        <v>3875</v>
      </c>
      <c r="D45" s="19">
        <v>6897.25</v>
      </c>
      <c r="E45" s="19">
        <v>6922.916666666667</v>
      </c>
      <c r="F45" s="19">
        <v>6813.75</v>
      </c>
      <c r="G45" s="19">
        <v>6710.833333333333</v>
      </c>
      <c r="H45" s="19">
        <v>6786.5</v>
      </c>
      <c r="I45" s="19">
        <v>6787.833333333333</v>
      </c>
      <c r="J45" s="19">
        <v>6802.5</v>
      </c>
      <c r="K45" s="19">
        <v>6768.916666666667</v>
      </c>
      <c r="L45" s="19">
        <v>6735.5</v>
      </c>
      <c r="M45" s="19">
        <v>6784.666666666667</v>
      </c>
      <c r="N45" s="19">
        <v>6769.25</v>
      </c>
      <c r="O45" s="19">
        <v>6824.916666666667</v>
      </c>
      <c r="P45" s="19">
        <v>6843.166666666667</v>
      </c>
      <c r="Q45" s="19">
        <v>6812.75</v>
      </c>
      <c r="R45" s="19">
        <v>6814.583333333333</v>
      </c>
      <c r="S45" s="19">
        <v>6789.083333333333</v>
      </c>
      <c r="T45" s="19">
        <v>6869.5</v>
      </c>
      <c r="U45" s="19">
        <v>6866.75</v>
      </c>
      <c r="V45" s="19">
        <v>6860.75</v>
      </c>
      <c r="W45" s="19">
        <v>6940.25</v>
      </c>
      <c r="X45" s="19">
        <v>6926.416666666667</v>
      </c>
      <c r="Y45" s="19">
        <v>6980.916666666667</v>
      </c>
      <c r="Z45" s="19">
        <v>6963.833333333333</v>
      </c>
    </row>
    <row r="46" spans="1:26" x14ac:dyDescent="0.25">
      <c r="A46" s="17" t="s">
        <v>117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17" t="s">
        <v>118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5">
      <c r="A48" s="17" t="s">
        <v>119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7" t="s">
        <v>120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x14ac:dyDescent="0.25">
      <c r="A50" s="17" t="s">
        <v>121</v>
      </c>
      <c r="B50" s="20">
        <v>13.362560336976321</v>
      </c>
      <c r="C50" s="20">
        <v>2.8731541095890401</v>
      </c>
      <c r="D50" s="20">
        <v>1.1545844748858449</v>
      </c>
      <c r="E50" s="20">
        <v>1.068971461187215</v>
      </c>
      <c r="F50" s="20">
        <v>1.013759107468124</v>
      </c>
      <c r="G50" s="20">
        <v>0.93070433789954354</v>
      </c>
      <c r="H50" s="20">
        <v>0.87418150684931495</v>
      </c>
      <c r="I50" s="20">
        <v>0.87956050228310501</v>
      </c>
      <c r="J50" s="20">
        <v>0.89128756830601086</v>
      </c>
      <c r="K50" s="20">
        <v>0.88559246575342476</v>
      </c>
      <c r="L50" s="20">
        <v>0.95473059360730594</v>
      </c>
      <c r="M50" s="20">
        <v>0.95928767123287673</v>
      </c>
      <c r="N50" s="20">
        <v>1.026450364298725</v>
      </c>
      <c r="O50" s="20">
        <v>1.006183789954338</v>
      </c>
      <c r="P50" s="20">
        <v>1.003470319634703</v>
      </c>
      <c r="Q50" s="20">
        <v>1.00290296803653</v>
      </c>
      <c r="R50" s="20">
        <v>0.99668715846994527</v>
      </c>
      <c r="S50" s="20">
        <v>0.98673630136986312</v>
      </c>
      <c r="T50" s="20">
        <v>0.98728538812785371</v>
      </c>
      <c r="U50" s="20">
        <v>0.98446461187214607</v>
      </c>
      <c r="V50" s="20">
        <v>0.97044854280510029</v>
      </c>
      <c r="W50" s="20">
        <v>0.97003652968036536</v>
      </c>
      <c r="X50" s="20">
        <v>0.97003652968036536</v>
      </c>
      <c r="Y50" s="20">
        <v>0.97003652968036536</v>
      </c>
      <c r="Z50" s="20">
        <v>0.96746812386156655</v>
      </c>
    </row>
    <row r="51" spans="1:26" x14ac:dyDescent="0.25">
      <c r="A51" s="17" t="s">
        <v>122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x14ac:dyDescent="0.25">
      <c r="A52" s="17" t="s">
        <v>123</v>
      </c>
      <c r="B52" s="20">
        <v>33.782973967820283</v>
      </c>
      <c r="C52" s="20">
        <v>32.092580003805168</v>
      </c>
      <c r="D52" s="20">
        <v>33.835392313546421</v>
      </c>
      <c r="E52" s="20">
        <v>34.779561643835613</v>
      </c>
      <c r="F52" s="20">
        <v>35.96647607392228</v>
      </c>
      <c r="G52" s="20">
        <v>36.170728025114158</v>
      </c>
      <c r="H52" s="20">
        <v>37.477622146118719</v>
      </c>
      <c r="I52" s="20">
        <v>37.825425894216131</v>
      </c>
      <c r="J52" s="20">
        <v>37.324988710534313</v>
      </c>
      <c r="K52" s="20">
        <v>38.659296137747333</v>
      </c>
      <c r="L52" s="20">
        <v>38.252162100456623</v>
      </c>
      <c r="M52" s="20">
        <v>37.929933409436828</v>
      </c>
      <c r="N52" s="20">
        <v>38.273274419398909</v>
      </c>
      <c r="O52" s="20">
        <v>37.983146023592091</v>
      </c>
      <c r="P52" s="20">
        <v>38.264024353120242</v>
      </c>
      <c r="Q52" s="20">
        <v>36.868840753424649</v>
      </c>
      <c r="R52" s="20">
        <v>36.724033185336971</v>
      </c>
      <c r="S52" s="20">
        <v>34.400042903348549</v>
      </c>
      <c r="T52" s="20">
        <v>31.959392884322689</v>
      </c>
      <c r="U52" s="20">
        <v>31.175861206240491</v>
      </c>
      <c r="V52" s="20">
        <v>28.94151971387371</v>
      </c>
      <c r="W52" s="20">
        <v>26.690732686453579</v>
      </c>
      <c r="X52" s="20">
        <v>26.676256659056321</v>
      </c>
      <c r="Y52" s="20">
        <v>26.640807743531202</v>
      </c>
      <c r="Z52" s="20">
        <v>26.675078172434731</v>
      </c>
    </row>
    <row r="53" spans="1:26" x14ac:dyDescent="0.25">
      <c r="A53" s="17" t="s">
        <v>124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x14ac:dyDescent="0.25">
      <c r="A54" s="17" t="s">
        <v>125</v>
      </c>
      <c r="B54" s="18"/>
      <c r="C54" s="18"/>
      <c r="D54" s="20">
        <v>1.3182183219178081</v>
      </c>
      <c r="E54" s="20">
        <v>1.2515959855403349</v>
      </c>
      <c r="F54" s="20">
        <v>1.188437310261081</v>
      </c>
      <c r="G54" s="20">
        <v>0.99029680365296813</v>
      </c>
      <c r="H54" s="20">
        <v>1.058910768645358</v>
      </c>
      <c r="I54" s="20">
        <v>1.122911434550989</v>
      </c>
      <c r="J54" s="20">
        <v>1.0312556921675771</v>
      </c>
      <c r="K54" s="20">
        <v>0.95704661339421615</v>
      </c>
      <c r="L54" s="20">
        <v>1.146879661339421</v>
      </c>
      <c r="M54" s="20">
        <v>1.145842465753425</v>
      </c>
      <c r="N54" s="20">
        <v>1.2873330297510619</v>
      </c>
      <c r="O54" s="20">
        <v>1.1971921613394221</v>
      </c>
      <c r="P54" s="20">
        <v>1.2410665905631659</v>
      </c>
      <c r="Q54" s="20">
        <v>1.1805885654490109</v>
      </c>
      <c r="R54" s="20">
        <v>1.3232988008500299</v>
      </c>
      <c r="S54" s="20">
        <v>1.2195303462709279</v>
      </c>
      <c r="T54" s="20">
        <v>1.254435882800609</v>
      </c>
      <c r="U54" s="20">
        <v>1.2412584665144599</v>
      </c>
      <c r="V54" s="20">
        <v>1.2522939435336971</v>
      </c>
      <c r="W54" s="20">
        <v>1.2824358828006091</v>
      </c>
      <c r="X54" s="20">
        <v>1.2824358828006091</v>
      </c>
      <c r="Y54" s="20">
        <v>1.2824358828006091</v>
      </c>
      <c r="Z54" s="20">
        <v>1.2791150576806309</v>
      </c>
    </row>
    <row r="55" spans="1:26" x14ac:dyDescent="0.25">
      <c r="A55" s="17" t="s">
        <v>126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x14ac:dyDescent="0.25">
      <c r="A56" s="17" t="s">
        <v>127</v>
      </c>
      <c r="B56" s="20">
        <v>88.411883477812566</v>
      </c>
      <c r="C56" s="20">
        <v>91.24254763646249</v>
      </c>
      <c r="D56" s="20">
        <v>95.698305463340802</v>
      </c>
      <c r="E56" s="20">
        <v>93.803961379429325</v>
      </c>
      <c r="F56" s="20">
        <v>88.565012292192122</v>
      </c>
      <c r="G56" s="20">
        <v>87.086461786828892</v>
      </c>
      <c r="H56" s="20">
        <v>83.761201598804334</v>
      </c>
      <c r="I56" s="20">
        <v>81.934273257390714</v>
      </c>
      <c r="J56" s="20">
        <v>83.158131136101389</v>
      </c>
      <c r="K56" s="20">
        <v>83.819722318337014</v>
      </c>
      <c r="L56" s="20">
        <v>86.208380368398196</v>
      </c>
      <c r="M56" s="20">
        <v>88.14755181025177</v>
      </c>
      <c r="N56" s="20">
        <v>89.454912945108418</v>
      </c>
      <c r="O56" s="20">
        <v>90.222898559373149</v>
      </c>
      <c r="P56" s="20">
        <v>88.387047297089325</v>
      </c>
      <c r="Q56" s="20">
        <v>89.74903360990254</v>
      </c>
      <c r="R56" s="20">
        <v>91.225473943084609</v>
      </c>
      <c r="S56" s="20">
        <v>89.859080275351275</v>
      </c>
      <c r="T56" s="20">
        <v>90.40071216399015</v>
      </c>
      <c r="U56" s="20">
        <v>91.966901663331356</v>
      </c>
      <c r="V56" s="20">
        <v>93.289001541861211</v>
      </c>
      <c r="W56" s="20">
        <v>93.008261095185262</v>
      </c>
      <c r="X56" s="20">
        <v>93.446887008075691</v>
      </c>
      <c r="Y56" s="20">
        <v>92.834583892821328</v>
      </c>
      <c r="Z56" s="20">
        <v>94.46862437964397</v>
      </c>
    </row>
    <row r="57" spans="1:26" x14ac:dyDescent="0.25">
      <c r="A57" s="17" t="s">
        <v>128</v>
      </c>
      <c r="B57" s="18">
        <v>108282.8366666667</v>
      </c>
      <c r="C57" s="18">
        <v>115542.0416666667</v>
      </c>
      <c r="D57" s="18">
        <v>128291.0033333333</v>
      </c>
      <c r="E57" s="18">
        <v>121484.035</v>
      </c>
      <c r="F57" s="18">
        <v>110169.78416666661</v>
      </c>
      <c r="G57" s="18">
        <v>103684.8808333333</v>
      </c>
      <c r="H57" s="18">
        <v>97461.505833333329</v>
      </c>
      <c r="I57" s="18">
        <v>96318.970833333355</v>
      </c>
      <c r="J57" s="18">
        <v>97273.160833333328</v>
      </c>
      <c r="K57" s="18">
        <v>101249.5275</v>
      </c>
      <c r="L57" s="18">
        <v>103254.3691666667</v>
      </c>
      <c r="M57" s="18">
        <v>108233.47166666669</v>
      </c>
      <c r="N57" s="18">
        <v>113043.6925</v>
      </c>
      <c r="O57" s="18">
        <v>112925.13833333331</v>
      </c>
      <c r="P57" s="18">
        <v>110718.09333333329</v>
      </c>
      <c r="Q57" s="18">
        <v>111837.36</v>
      </c>
      <c r="R57" s="18">
        <v>114851.6183333333</v>
      </c>
      <c r="S57" s="18">
        <v>111444.4491666667</v>
      </c>
      <c r="T57" s="18">
        <v>112058.8075</v>
      </c>
      <c r="U57" s="18">
        <v>115648.77250000001</v>
      </c>
      <c r="V57" s="18">
        <v>119277.3216666667</v>
      </c>
      <c r="W57" s="18">
        <v>120470.4408333333</v>
      </c>
      <c r="X57" s="18">
        <v>121256.755</v>
      </c>
      <c r="Y57" s="18">
        <v>120830.7583333333</v>
      </c>
      <c r="Z57" s="18">
        <v>123420.1316666667</v>
      </c>
    </row>
    <row r="58" spans="1:26" x14ac:dyDescent="0.25">
      <c r="A58" s="17" t="s">
        <v>129</v>
      </c>
      <c r="B58" s="19">
        <v>4634</v>
      </c>
      <c r="C58" s="19">
        <v>7340</v>
      </c>
      <c r="D58" s="19">
        <v>7099</v>
      </c>
      <c r="E58" s="19">
        <v>6845</v>
      </c>
      <c r="F58" s="19">
        <v>6258</v>
      </c>
      <c r="G58" s="19">
        <v>5252</v>
      </c>
      <c r="H58" s="19">
        <v>3180</v>
      </c>
      <c r="I58" s="19">
        <v>3411</v>
      </c>
      <c r="J58" s="19">
        <v>3401</v>
      </c>
      <c r="K58" s="19">
        <v>3523</v>
      </c>
      <c r="L58" s="19">
        <v>3521</v>
      </c>
      <c r="M58" s="19">
        <v>4162</v>
      </c>
      <c r="N58" s="19">
        <v>6269</v>
      </c>
      <c r="O58" s="19">
        <v>6473</v>
      </c>
      <c r="P58" s="19">
        <v>4101</v>
      </c>
      <c r="Q58" s="19">
        <v>6295</v>
      </c>
      <c r="R58" s="19">
        <v>5658</v>
      </c>
      <c r="S58" s="19">
        <v>6201</v>
      </c>
      <c r="T58" s="19">
        <v>7224</v>
      </c>
      <c r="U58" s="19">
        <v>7701</v>
      </c>
      <c r="V58" s="19">
        <v>11663</v>
      </c>
      <c r="W58" s="19">
        <v>14737</v>
      </c>
      <c r="X58" s="19">
        <v>16599</v>
      </c>
      <c r="Y58" s="19">
        <v>13749</v>
      </c>
      <c r="Z58" s="19">
        <v>14062</v>
      </c>
    </row>
    <row r="59" spans="1:26" x14ac:dyDescent="0.25">
      <c r="A59" s="17" t="s">
        <v>130</v>
      </c>
      <c r="B59" s="19">
        <v>3221</v>
      </c>
      <c r="C59" s="19">
        <v>3390</v>
      </c>
      <c r="D59" s="19">
        <v>3707</v>
      </c>
      <c r="E59" s="19">
        <v>3579</v>
      </c>
      <c r="F59" s="19">
        <v>3538</v>
      </c>
      <c r="G59" s="19">
        <v>3242</v>
      </c>
      <c r="H59" s="19">
        <v>3334</v>
      </c>
      <c r="I59" s="19">
        <v>3335</v>
      </c>
      <c r="J59" s="19">
        <v>3251</v>
      </c>
      <c r="K59" s="19">
        <v>3491</v>
      </c>
      <c r="L59" s="19">
        <v>3463</v>
      </c>
      <c r="M59" s="19">
        <v>3554</v>
      </c>
      <c r="N59" s="19">
        <v>3651</v>
      </c>
      <c r="O59" s="19">
        <v>3569</v>
      </c>
      <c r="P59" s="19">
        <v>3743</v>
      </c>
      <c r="Q59" s="19">
        <v>3486</v>
      </c>
      <c r="R59" s="19">
        <v>3651</v>
      </c>
      <c r="S59" s="19">
        <v>3385</v>
      </c>
      <c r="T59" s="19">
        <v>3316</v>
      </c>
      <c r="U59" s="19">
        <v>3335</v>
      </c>
      <c r="V59" s="19">
        <v>3252</v>
      </c>
      <c r="W59" s="19">
        <v>3315</v>
      </c>
      <c r="X59" s="19">
        <v>3217</v>
      </c>
      <c r="Y59" s="19">
        <v>3220</v>
      </c>
      <c r="Z59" s="19">
        <v>3258</v>
      </c>
    </row>
    <row r="60" spans="1:26" x14ac:dyDescent="0.25">
      <c r="A60" s="17" t="s">
        <v>131</v>
      </c>
      <c r="B60" s="19">
        <v>1676</v>
      </c>
      <c r="C60" s="19">
        <v>1748</v>
      </c>
      <c r="D60" s="19">
        <v>1914</v>
      </c>
      <c r="E60" s="19">
        <v>1843</v>
      </c>
      <c r="F60" s="19">
        <v>1590</v>
      </c>
      <c r="G60" s="19">
        <v>1525</v>
      </c>
      <c r="H60" s="19">
        <v>1383</v>
      </c>
      <c r="I60" s="19">
        <v>1420</v>
      </c>
      <c r="J60" s="19">
        <v>1416</v>
      </c>
      <c r="K60" s="19">
        <v>1451</v>
      </c>
      <c r="L60" s="19">
        <v>1468</v>
      </c>
      <c r="M60" s="19">
        <v>1557</v>
      </c>
      <c r="N60" s="19">
        <v>1615</v>
      </c>
      <c r="O60" s="19">
        <v>1659</v>
      </c>
      <c r="P60" s="19">
        <v>1624</v>
      </c>
      <c r="Q60" s="19">
        <v>1632</v>
      </c>
      <c r="R60" s="19">
        <v>1638</v>
      </c>
      <c r="S60" s="19">
        <v>1688</v>
      </c>
      <c r="T60" s="19">
        <v>1700</v>
      </c>
      <c r="U60" s="19">
        <v>1720</v>
      </c>
      <c r="V60" s="19">
        <v>1729</v>
      </c>
      <c r="W60" s="19">
        <v>1713</v>
      </c>
      <c r="X60" s="19">
        <v>1760</v>
      </c>
      <c r="Y60" s="19">
        <v>1734</v>
      </c>
      <c r="Z60" s="19">
        <v>1786</v>
      </c>
    </row>
    <row r="61" spans="1:26" x14ac:dyDescent="0.25">
      <c r="A61" s="17" t="s">
        <v>132</v>
      </c>
      <c r="B61" s="19">
        <v>939</v>
      </c>
      <c r="C61" s="19">
        <v>956</v>
      </c>
      <c r="D61" s="19">
        <v>1050</v>
      </c>
      <c r="E61" s="19">
        <v>1006</v>
      </c>
      <c r="F61" s="19">
        <v>881</v>
      </c>
      <c r="G61" s="19">
        <v>845</v>
      </c>
      <c r="H61" s="19">
        <v>758</v>
      </c>
      <c r="I61" s="19">
        <v>753</v>
      </c>
      <c r="J61" s="19">
        <v>793</v>
      </c>
      <c r="K61" s="19">
        <v>788</v>
      </c>
      <c r="L61" s="19">
        <v>823</v>
      </c>
      <c r="M61" s="19">
        <v>872</v>
      </c>
      <c r="N61" s="19">
        <v>903</v>
      </c>
      <c r="O61" s="19">
        <v>909</v>
      </c>
      <c r="P61" s="19">
        <v>855</v>
      </c>
      <c r="Q61" s="19">
        <v>916</v>
      </c>
      <c r="R61" s="19">
        <v>929</v>
      </c>
      <c r="S61" s="19">
        <v>937</v>
      </c>
      <c r="T61" s="19">
        <v>931</v>
      </c>
      <c r="U61" s="19">
        <v>964</v>
      </c>
      <c r="V61" s="19">
        <v>953</v>
      </c>
      <c r="W61" s="19">
        <v>959</v>
      </c>
      <c r="X61" s="19">
        <v>969</v>
      </c>
      <c r="Y61" s="19">
        <v>955</v>
      </c>
      <c r="Z61" s="19">
        <v>1004</v>
      </c>
    </row>
  </sheetData>
  <conditionalFormatting sqref="A1">
    <cfRule type="expression" dxfId="219" priority="2">
      <formula>TRUE</formula>
    </cfRule>
  </conditionalFormatting>
  <conditionalFormatting sqref="A15:Z15">
    <cfRule type="expression" dxfId="218" priority="10">
      <formula>TRUE</formula>
    </cfRule>
  </conditionalFormatting>
  <conditionalFormatting sqref="A17:Z17">
    <cfRule type="expression" dxfId="217" priority="13">
      <formula>TRUE</formula>
    </cfRule>
  </conditionalFormatting>
  <conditionalFormatting sqref="A18:Z21">
    <cfRule type="notContainsBlanks" dxfId="216" priority="1">
      <formula>LEN(TRIM(A18))&gt;0</formula>
    </cfRule>
  </conditionalFormatting>
  <conditionalFormatting sqref="A1:Z1">
    <cfRule type="expression" dxfId="215" priority="7">
      <formula>TRUE</formula>
    </cfRule>
  </conditionalFormatting>
  <conditionalFormatting sqref="A21:Z21">
    <cfRule type="expression" dxfId="214" priority="16">
      <formula>TRUE</formula>
    </cfRule>
  </conditionalFormatting>
  <conditionalFormatting sqref="A27:Z27">
    <cfRule type="expression" dxfId="213" priority="19">
      <formula>TRUE</formula>
    </cfRule>
  </conditionalFormatting>
  <conditionalFormatting sqref="A31:Z31">
    <cfRule type="expression" dxfId="212" priority="22">
      <formula>TRUE</formula>
    </cfRule>
  </conditionalFormatting>
  <conditionalFormatting sqref="A33:Z33">
    <cfRule type="expression" dxfId="211" priority="25">
      <formula>TRUE</formula>
    </cfRule>
  </conditionalFormatting>
  <conditionalFormatting sqref="A36:Z36">
    <cfRule type="expression" dxfId="210" priority="28">
      <formula>TRUE</formula>
    </cfRule>
  </conditionalFormatting>
  <conditionalFormatting sqref="A39:Z39">
    <cfRule type="expression" dxfId="209" priority="31">
      <formula>TRUE</formula>
    </cfRule>
  </conditionalFormatting>
  <conditionalFormatting sqref="A46:Z46">
    <cfRule type="expression" dxfId="208" priority="34">
      <formula>TRUE</formula>
    </cfRule>
  </conditionalFormatting>
  <conditionalFormatting sqref="A56:Z56">
    <cfRule type="expression" dxfId="207" priority="37">
      <formula>TRUE</formula>
    </cfRule>
  </conditionalFormatting>
  <conditionalFormatting sqref="A61:Z61">
    <cfRule type="expression" dxfId="206" priority="40">
      <formula>TRUE</formula>
    </cfRule>
  </conditionalFormatting>
  <conditionalFormatting sqref="B1">
    <cfRule type="expression" dxfId="205" priority="5">
      <formula>TRUE</formula>
    </cfRule>
  </conditionalFormatting>
  <conditionalFormatting sqref="B15">
    <cfRule type="expression" dxfId="204" priority="8">
      <formula>TRUE</formula>
    </cfRule>
  </conditionalFormatting>
  <conditionalFormatting sqref="B17">
    <cfRule type="expression" dxfId="203" priority="11">
      <formula>TRUE</formula>
    </cfRule>
  </conditionalFormatting>
  <conditionalFormatting sqref="B2">
    <cfRule type="expression" dxfId="202" priority="3">
      <formula>TRUE</formula>
    </cfRule>
  </conditionalFormatting>
  <conditionalFormatting sqref="B21">
    <cfRule type="expression" dxfId="201" priority="14">
      <formula>TRUE</formula>
    </cfRule>
  </conditionalFormatting>
  <conditionalFormatting sqref="B27">
    <cfRule type="expression" dxfId="200" priority="17">
      <formula>TRUE</formula>
    </cfRule>
  </conditionalFormatting>
  <conditionalFormatting sqref="B2:B61">
    <cfRule type="expression" dxfId="199" priority="42">
      <formula>TRUE</formula>
    </cfRule>
  </conditionalFormatting>
  <conditionalFormatting sqref="B31">
    <cfRule type="expression" dxfId="198" priority="20">
      <formula>TRUE</formula>
    </cfRule>
  </conditionalFormatting>
  <conditionalFormatting sqref="B33">
    <cfRule type="expression" dxfId="197" priority="23">
      <formula>TRUE</formula>
    </cfRule>
  </conditionalFormatting>
  <conditionalFormatting sqref="B36">
    <cfRule type="expression" dxfId="196" priority="26">
      <formula>TRUE</formula>
    </cfRule>
  </conditionalFormatting>
  <conditionalFormatting sqref="B39">
    <cfRule type="expression" dxfId="195" priority="29">
      <formula>TRUE</formula>
    </cfRule>
  </conditionalFormatting>
  <conditionalFormatting sqref="B46">
    <cfRule type="expression" dxfId="194" priority="32">
      <formula>TRUE</formula>
    </cfRule>
  </conditionalFormatting>
  <conditionalFormatting sqref="B56">
    <cfRule type="expression" dxfId="193" priority="35">
      <formula>TRUE</formula>
    </cfRule>
  </conditionalFormatting>
  <conditionalFormatting sqref="B61">
    <cfRule type="expression" dxfId="192" priority="38">
      <formula>TRUE</formula>
    </cfRule>
  </conditionalFormatting>
  <conditionalFormatting sqref="Z1">
    <cfRule type="expression" dxfId="191" priority="6">
      <formula>TRUE</formula>
    </cfRule>
  </conditionalFormatting>
  <conditionalFormatting sqref="Z15">
    <cfRule type="expression" dxfId="190" priority="9">
      <formula>TRUE</formula>
    </cfRule>
  </conditionalFormatting>
  <conditionalFormatting sqref="Z17">
    <cfRule type="expression" dxfId="189" priority="12">
      <formula>TRUE</formula>
    </cfRule>
  </conditionalFormatting>
  <conditionalFormatting sqref="Z2">
    <cfRule type="expression" dxfId="188" priority="4">
      <formula>TRUE</formula>
    </cfRule>
  </conditionalFormatting>
  <conditionalFormatting sqref="Z21">
    <cfRule type="expression" dxfId="187" priority="15">
      <formula>TRUE</formula>
    </cfRule>
  </conditionalFormatting>
  <conditionalFormatting sqref="Z27">
    <cfRule type="expression" dxfId="186" priority="18">
      <formula>TRUE</formula>
    </cfRule>
  </conditionalFormatting>
  <conditionalFormatting sqref="Z2:Z61">
    <cfRule type="expression" dxfId="185" priority="41">
      <formula>TRUE</formula>
    </cfRule>
  </conditionalFormatting>
  <conditionalFormatting sqref="Z31">
    <cfRule type="expression" dxfId="184" priority="21">
      <formula>TRUE</formula>
    </cfRule>
  </conditionalFormatting>
  <conditionalFormatting sqref="Z33">
    <cfRule type="expression" dxfId="183" priority="24">
      <formula>TRUE</formula>
    </cfRule>
  </conditionalFormatting>
  <conditionalFormatting sqref="Z36">
    <cfRule type="expression" dxfId="182" priority="27">
      <formula>TRUE</formula>
    </cfRule>
  </conditionalFormatting>
  <conditionalFormatting sqref="Z39">
    <cfRule type="expression" dxfId="181" priority="30">
      <formula>TRUE</formula>
    </cfRule>
  </conditionalFormatting>
  <conditionalFormatting sqref="Z46">
    <cfRule type="expression" dxfId="180" priority="33">
      <formula>TRUE</formula>
    </cfRule>
  </conditionalFormatting>
  <conditionalFormatting sqref="Z56">
    <cfRule type="expression" dxfId="179" priority="36">
      <formula>TRUE</formula>
    </cfRule>
  </conditionalFormatting>
  <conditionalFormatting sqref="Z61">
    <cfRule type="expression" dxfId="178" priority="39">
      <formula>TRUE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C1ED-BC00-4992-AE8D-0F1FCFA74130}">
  <dimension ref="A1:Z33"/>
  <sheetViews>
    <sheetView topLeftCell="A5" workbookViewId="0">
      <selection activeCell="A14" sqref="A14"/>
    </sheetView>
  </sheetViews>
  <sheetFormatPr defaultRowHeight="15" x14ac:dyDescent="0.25"/>
  <cols>
    <col min="1" max="1" width="41.28515625" bestFit="1" customWidth="1"/>
    <col min="2" max="26" width="11.5703125" bestFit="1" customWidth="1"/>
  </cols>
  <sheetData>
    <row r="1" spans="1:26" ht="60" x14ac:dyDescent="0.25">
      <c r="A1" s="3" t="s">
        <v>3</v>
      </c>
      <c r="B1" s="3" t="s">
        <v>207</v>
      </c>
      <c r="C1" s="3" t="s">
        <v>183</v>
      </c>
      <c r="D1" s="3" t="s">
        <v>184</v>
      </c>
      <c r="E1" s="3" t="s">
        <v>185</v>
      </c>
      <c r="F1" s="3" t="s">
        <v>186</v>
      </c>
      <c r="G1" s="3" t="s">
        <v>187</v>
      </c>
      <c r="H1" s="3" t="s">
        <v>188</v>
      </c>
      <c r="I1" s="3" t="s">
        <v>189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  <c r="O1" s="3" t="s">
        <v>195</v>
      </c>
      <c r="P1" s="3" t="s">
        <v>196</v>
      </c>
      <c r="Q1" s="3" t="s">
        <v>197</v>
      </c>
      <c r="R1" s="3" t="s">
        <v>198</v>
      </c>
      <c r="S1" s="3" t="s">
        <v>199</v>
      </c>
      <c r="T1" s="3" t="s">
        <v>200</v>
      </c>
      <c r="U1" s="3" t="s">
        <v>201</v>
      </c>
      <c r="V1" s="3" t="s">
        <v>202</v>
      </c>
      <c r="W1" s="3" t="s">
        <v>203</v>
      </c>
      <c r="X1" s="3" t="s">
        <v>204</v>
      </c>
      <c r="Y1" s="3" t="s">
        <v>205</v>
      </c>
      <c r="Z1" s="3" t="s">
        <v>206</v>
      </c>
    </row>
    <row r="2" spans="1:26" ht="45" x14ac:dyDescent="0.25">
      <c r="A2" s="3" t="s">
        <v>79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</row>
    <row r="3" spans="1:26" x14ac:dyDescent="0.25">
      <c r="A3" s="3" t="s">
        <v>46</v>
      </c>
      <c r="B3" s="3">
        <v>2024</v>
      </c>
      <c r="C3" s="3">
        <v>2025</v>
      </c>
      <c r="D3" s="3">
        <v>2026</v>
      </c>
      <c r="E3" s="3">
        <v>2027</v>
      </c>
      <c r="F3" s="3">
        <v>2028</v>
      </c>
      <c r="G3" s="3">
        <v>2029</v>
      </c>
      <c r="H3" s="3">
        <v>2030</v>
      </c>
      <c r="I3" s="3">
        <v>2031</v>
      </c>
      <c r="J3" s="3">
        <v>2032</v>
      </c>
      <c r="K3" s="3">
        <v>2033</v>
      </c>
      <c r="L3" s="3">
        <v>2034</v>
      </c>
      <c r="M3" s="3">
        <v>2035</v>
      </c>
      <c r="N3" s="3">
        <v>2036</v>
      </c>
      <c r="O3" s="3">
        <v>2037</v>
      </c>
      <c r="P3" s="3">
        <v>2038</v>
      </c>
      <c r="Q3" s="3">
        <v>2039</v>
      </c>
      <c r="R3" s="3">
        <v>2040</v>
      </c>
      <c r="S3" s="3">
        <v>2041</v>
      </c>
      <c r="T3" s="3">
        <v>2042</v>
      </c>
      <c r="U3" s="3">
        <v>2043</v>
      </c>
      <c r="V3" s="3">
        <v>2044</v>
      </c>
      <c r="W3" s="3">
        <v>2045</v>
      </c>
      <c r="X3" s="3">
        <v>2046</v>
      </c>
      <c r="Y3" s="3">
        <v>2047</v>
      </c>
      <c r="Z3" s="3">
        <v>2048</v>
      </c>
    </row>
    <row r="4" spans="1:26" x14ac:dyDescent="0.25">
      <c r="A4" s="3" t="s">
        <v>80</v>
      </c>
      <c r="B4" s="3">
        <v>100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  <c r="L4" s="3">
        <v>100</v>
      </c>
      <c r="M4" s="3">
        <v>100</v>
      </c>
      <c r="N4" s="3">
        <v>100</v>
      </c>
      <c r="O4" s="3">
        <v>100</v>
      </c>
      <c r="P4" s="3">
        <v>100</v>
      </c>
      <c r="Q4" s="3">
        <v>100</v>
      </c>
      <c r="R4" s="3">
        <v>100</v>
      </c>
      <c r="S4" s="3">
        <v>100</v>
      </c>
      <c r="T4" s="3">
        <v>100</v>
      </c>
      <c r="U4" s="3">
        <v>100</v>
      </c>
      <c r="V4" s="3">
        <v>100</v>
      </c>
      <c r="W4" s="3">
        <v>100</v>
      </c>
      <c r="X4" s="3">
        <v>100</v>
      </c>
      <c r="Y4" s="3">
        <v>100</v>
      </c>
      <c r="Z4" s="3">
        <v>100</v>
      </c>
    </row>
    <row r="5" spans="1:26" x14ac:dyDescent="0.25">
      <c r="A5" s="3" t="s">
        <v>81</v>
      </c>
      <c r="B5" s="3">
        <v>2</v>
      </c>
      <c r="C5" s="3">
        <v>1.905</v>
      </c>
      <c r="D5" s="3">
        <v>1.8535999999999999</v>
      </c>
      <c r="E5" s="3">
        <v>1.8116000000000001</v>
      </c>
      <c r="F5" s="3">
        <v>1.7746</v>
      </c>
      <c r="G5" s="3">
        <v>1.7410000000000001</v>
      </c>
      <c r="H5" s="3">
        <v>1.71</v>
      </c>
      <c r="I5" s="3">
        <v>1.6806000000000001</v>
      </c>
      <c r="J5" s="3">
        <v>1.653</v>
      </c>
      <c r="K5" s="3">
        <v>1.6266</v>
      </c>
      <c r="L5" s="3">
        <v>1.6012</v>
      </c>
      <c r="M5" s="3">
        <v>1.5768</v>
      </c>
      <c r="N5" s="3">
        <v>1.5531999999999999</v>
      </c>
      <c r="O5" s="3">
        <v>1.5304</v>
      </c>
      <c r="P5" s="3">
        <v>1.5082</v>
      </c>
      <c r="Q5" s="3">
        <v>1.4865999999999999</v>
      </c>
      <c r="R5" s="3">
        <v>1.4656</v>
      </c>
      <c r="S5" s="3">
        <v>1.4450000000000001</v>
      </c>
      <c r="T5" s="3">
        <v>1.4248000000000001</v>
      </c>
      <c r="U5" s="3">
        <v>1.4052</v>
      </c>
      <c r="V5" s="3">
        <v>1.3857999999999999</v>
      </c>
      <c r="W5" s="3">
        <v>1.3557999999999999</v>
      </c>
      <c r="X5" s="3">
        <v>1.3258000000000001</v>
      </c>
      <c r="Y5" s="3">
        <v>1.2958000000000001</v>
      </c>
      <c r="Z5" s="3">
        <v>1.2658</v>
      </c>
    </row>
    <row r="6" spans="1:26" x14ac:dyDescent="0.25">
      <c r="A6" s="17" t="s">
        <v>82</v>
      </c>
      <c r="B6" s="18">
        <f>SUM(Ardesia_Base_2HR_Spin!B6,Ardesia_Base_2HR_Reg!B6)</f>
        <v>-94663.272372000007</v>
      </c>
      <c r="C6" s="18">
        <f>SUM(Ardesia_Base_2HR_Spin!C6,Ardesia_Base_2HR_Reg!C6)</f>
        <v>126668.182686</v>
      </c>
      <c r="D6" s="18">
        <f>SUM(Ardesia_Base_2HR_Spin!D6,Ardesia_Base_2HR_Reg!D6)</f>
        <v>51195.647739000007</v>
      </c>
      <c r="E6" s="18">
        <f>SUM(Ardesia_Base_2HR_Spin!E6,Ardesia_Base_2HR_Reg!E6)</f>
        <v>-78910.471573000003</v>
      </c>
      <c r="F6" s="18">
        <f>SUM(Ardesia_Base_2HR_Spin!F6,Ardesia_Base_2HR_Reg!F6)</f>
        <v>-148384.337658</v>
      </c>
      <c r="G6" s="18">
        <f>SUM(Ardesia_Base_2HR_Spin!G6,Ardesia_Base_2HR_Reg!G6)</f>
        <v>-194868.05892499999</v>
      </c>
      <c r="H6" s="18">
        <f>SUM(Ardesia_Base_2HR_Spin!H6,Ardesia_Base_2HR_Reg!H6)</f>
        <v>-239695.32913900004</v>
      </c>
      <c r="I6" s="18">
        <f>SUM(Ardesia_Base_2HR_Spin!I6,Ardesia_Base_2HR_Reg!I6)</f>
        <v>-236887.67481199998</v>
      </c>
      <c r="J6" s="18">
        <f>SUM(Ardesia_Base_2HR_Spin!J6,Ardesia_Base_2HR_Reg!J6)</f>
        <v>-224889.62488800002</v>
      </c>
      <c r="K6" s="18">
        <f>SUM(Ardesia_Base_2HR_Spin!K6,Ardesia_Base_2HR_Reg!K6)</f>
        <v>-217706.54078000001</v>
      </c>
      <c r="L6" s="18">
        <f>SUM(Ardesia_Base_2HR_Spin!L6,Ardesia_Base_2HR_Reg!L6)</f>
        <v>-206416.89869200002</v>
      </c>
      <c r="M6" s="18">
        <f>SUM(Ardesia_Base_2HR_Spin!M6,Ardesia_Base_2HR_Reg!M6)</f>
        <v>-168226.26388799999</v>
      </c>
      <c r="N6" s="18">
        <f>SUM(Ardesia_Base_2HR_Spin!N6,Ardesia_Base_2HR_Reg!N6)</f>
        <v>-127671.715765</v>
      </c>
      <c r="O6" s="18">
        <f>SUM(Ardesia_Base_2HR_Spin!O6,Ardesia_Base_2HR_Reg!O6)</f>
        <v>-113859.773801</v>
      </c>
      <c r="P6" s="18">
        <f>SUM(Ardesia_Base_2HR_Spin!P6,Ardesia_Base_2HR_Reg!P6)</f>
        <v>-141927.43600799999</v>
      </c>
      <c r="Q6" s="18">
        <f>SUM(Ardesia_Base_2HR_Spin!Q6,Ardesia_Base_2HR_Reg!Q6)</f>
        <v>-93130.850352000009</v>
      </c>
      <c r="R6" s="18">
        <f>SUM(Ardesia_Base_2HR_Spin!R6,Ardesia_Base_2HR_Reg!R6)</f>
        <v>-100224.04579899998</v>
      </c>
      <c r="S6" s="18">
        <f>SUM(Ardesia_Base_2HR_Spin!S6,Ardesia_Base_2HR_Reg!S6)</f>
        <v>-76302.521543999988</v>
      </c>
      <c r="T6" s="18">
        <f>SUM(Ardesia_Base_2HR_Spin!T6,Ardesia_Base_2HR_Reg!T6)</f>
        <v>-18077.842457999992</v>
      </c>
      <c r="U6" s="18">
        <f>SUM(Ardesia_Base_2HR_Spin!U6,Ardesia_Base_2HR_Reg!U6)</f>
        <v>19792.969984999974</v>
      </c>
      <c r="V6" s="18">
        <f>SUM(Ardesia_Base_2HR_Spin!V6,Ardesia_Base_2HR_Reg!V6)</f>
        <v>81216.137506999992</v>
      </c>
      <c r="W6" s="18">
        <f>SUM(Ardesia_Base_2HR_Spin!W6,Ardesia_Base_2HR_Reg!W6)</f>
        <v>116079.237196</v>
      </c>
      <c r="X6" s="18">
        <f>SUM(Ardesia_Base_2HR_Spin!X6,Ardesia_Base_2HR_Reg!X6)</f>
        <v>88016.431576999981</v>
      </c>
      <c r="Y6" s="18">
        <f>SUM(Ardesia_Base_2HR_Spin!Y6,Ardesia_Base_2HR_Reg!Y6)</f>
        <v>131373.91484400001</v>
      </c>
      <c r="Z6" s="18">
        <f>SUM(Ardesia_Base_2HR_Spin!Z6,Ardesia_Base_2HR_Reg!Z6)</f>
        <v>120035.711129</v>
      </c>
    </row>
    <row r="7" spans="1:26" x14ac:dyDescent="0.25">
      <c r="A7" s="17" t="s">
        <v>83</v>
      </c>
      <c r="B7" s="18">
        <f>SUM(Ardesia_Base_2HR_Spin!B7,Ardesia_Base_2HR_Reg!B7)</f>
        <v>5908802.2031759992</v>
      </c>
      <c r="C7" s="18">
        <f>SUM(Ardesia_Base_2HR_Spin!C7,Ardesia_Base_2HR_Reg!C7)</f>
        <v>9336752.8304789998</v>
      </c>
      <c r="D7" s="18">
        <f>SUM(Ardesia_Base_2HR_Spin!D7,Ardesia_Base_2HR_Reg!D7)</f>
        <v>10079597.509351</v>
      </c>
      <c r="E7" s="18">
        <f>SUM(Ardesia_Base_2HR_Spin!E7,Ardesia_Base_2HR_Reg!E7)</f>
        <v>9631107.0471559986</v>
      </c>
      <c r="F7" s="18">
        <f>SUM(Ardesia_Base_2HR_Spin!F7,Ardesia_Base_2HR_Reg!F7)</f>
        <v>8416618.6039690003</v>
      </c>
      <c r="G7" s="18">
        <f>SUM(Ardesia_Base_2HR_Spin!G7,Ardesia_Base_2HR_Reg!G7)</f>
        <v>8039323.2109000003</v>
      </c>
      <c r="H7" s="18">
        <f>SUM(Ardesia_Base_2HR_Spin!H7,Ardesia_Base_2HR_Reg!H7)</f>
        <v>7235802.4194220006</v>
      </c>
      <c r="I7" s="18">
        <f>SUM(Ardesia_Base_2HR_Spin!I7,Ardesia_Base_2HR_Reg!I7)</f>
        <v>7150206.5278200004</v>
      </c>
      <c r="J7" s="18">
        <f>SUM(Ardesia_Base_2HR_Spin!J7,Ardesia_Base_2HR_Reg!J7)</f>
        <v>7312365.5935899997</v>
      </c>
      <c r="K7" s="18">
        <f>SUM(Ardesia_Base_2HR_Spin!K7,Ardesia_Base_2HR_Reg!K7)</f>
        <v>7416162.9693570007</v>
      </c>
      <c r="L7" s="18">
        <f>SUM(Ardesia_Base_2HR_Spin!L7,Ardesia_Base_2HR_Reg!L7)</f>
        <v>7640213.5264289994</v>
      </c>
      <c r="M7" s="18">
        <f>SUM(Ardesia_Base_2HR_Spin!M7,Ardesia_Base_2HR_Reg!M7)</f>
        <v>8116252.7779339999</v>
      </c>
      <c r="N7" s="18">
        <f>SUM(Ardesia_Base_2HR_Spin!N7,Ardesia_Base_2HR_Reg!N7)</f>
        <v>8390925.8923080005</v>
      </c>
      <c r="O7" s="18">
        <f>SUM(Ardesia_Base_2HR_Spin!O7,Ardesia_Base_2HR_Reg!O7)</f>
        <v>8494195.8436510004</v>
      </c>
      <c r="P7" s="18">
        <f>SUM(Ardesia_Base_2HR_Spin!P7,Ardesia_Base_2HR_Reg!P7)</f>
        <v>8132372.7797670001</v>
      </c>
      <c r="Q7" s="18">
        <f>SUM(Ardesia_Base_2HR_Spin!Q7,Ardesia_Base_2HR_Reg!Q7)</f>
        <v>8412929.7373709995</v>
      </c>
      <c r="R7" s="18">
        <f>SUM(Ardesia_Base_2HR_Spin!R7,Ardesia_Base_2HR_Reg!R7)</f>
        <v>8570279.6726039983</v>
      </c>
      <c r="S7" s="18">
        <f>SUM(Ardesia_Base_2HR_Spin!S7,Ardesia_Base_2HR_Reg!S7)</f>
        <v>8585646.5812180005</v>
      </c>
      <c r="T7" s="18">
        <f>SUM(Ardesia_Base_2HR_Spin!T7,Ardesia_Base_2HR_Reg!T7)</f>
        <v>8609661.65546</v>
      </c>
      <c r="U7" s="18">
        <f>SUM(Ardesia_Base_2HR_Spin!U7,Ardesia_Base_2HR_Reg!U7)</f>
        <v>8800701.8610850014</v>
      </c>
      <c r="V7" s="18">
        <f>SUM(Ardesia_Base_2HR_Spin!V7,Ardesia_Base_2HR_Reg!V7)</f>
        <v>8930501.5845170021</v>
      </c>
      <c r="W7" s="18">
        <f>SUM(Ardesia_Base_2HR_Spin!W7,Ardesia_Base_2HR_Reg!W7)</f>
        <v>8849919.4047720022</v>
      </c>
      <c r="X7" s="18">
        <f>SUM(Ardesia_Base_2HR_Spin!X7,Ardesia_Base_2HR_Reg!X7)</f>
        <v>9055214.7489</v>
      </c>
      <c r="Y7" s="18">
        <f>SUM(Ardesia_Base_2HR_Spin!Y7,Ardesia_Base_2HR_Reg!Y7)</f>
        <v>8845224.7521089986</v>
      </c>
      <c r="Z7" s="18">
        <f>SUM(Ardesia_Base_2HR_Spin!Z7,Ardesia_Base_2HR_Reg!Z7)</f>
        <v>9176308.1384310015</v>
      </c>
    </row>
    <row r="8" spans="1:26" x14ac:dyDescent="0.25">
      <c r="A8" s="17" t="s">
        <v>84</v>
      </c>
      <c r="B8" s="18">
        <f>SUM(Ardesia_Base_2HR_Spin!B8,Ardesia_Base_2HR_Reg!B8)</f>
        <v>1225046.0268359999</v>
      </c>
      <c r="C8" s="18">
        <f>SUM(Ardesia_Base_2HR_Spin!C8,Ardesia_Base_2HR_Reg!C8)</f>
        <v>739556.2727280003</v>
      </c>
      <c r="D8" s="18">
        <f>SUM(Ardesia_Base_2HR_Spin!D8,Ardesia_Base_2HR_Reg!D8)</f>
        <v>138997.982724</v>
      </c>
      <c r="E8" s="18">
        <f>SUM(Ardesia_Base_2HR_Spin!E8,Ardesia_Base_2HR_Reg!E8)</f>
        <v>145612.69846799999</v>
      </c>
      <c r="F8" s="18">
        <f>SUM(Ardesia_Base_2HR_Spin!F8,Ardesia_Base_2HR_Reg!F8)</f>
        <v>158189.539296</v>
      </c>
      <c r="G8" s="18">
        <f>SUM(Ardesia_Base_2HR_Spin!G8,Ardesia_Base_2HR_Reg!G8)</f>
        <v>145526.972916</v>
      </c>
      <c r="H8" s="18">
        <f>SUM(Ardesia_Base_2HR_Spin!H8,Ardesia_Base_2HR_Reg!H8)</f>
        <v>140437.32842400001</v>
      </c>
      <c r="I8" s="18">
        <f>SUM(Ardesia_Base_2HR_Spin!I8,Ardesia_Base_2HR_Reg!I8)</f>
        <v>147694.848792</v>
      </c>
      <c r="J8" s="18">
        <f>SUM(Ardesia_Base_2HR_Spin!J8,Ardesia_Base_2HR_Reg!J8)</f>
        <v>147030.92109600001</v>
      </c>
      <c r="K8" s="18">
        <f>SUM(Ardesia_Base_2HR_Spin!K8,Ardesia_Base_2HR_Reg!K8)</f>
        <v>134534.05839600001</v>
      </c>
      <c r="L8" s="18">
        <f>SUM(Ardesia_Base_2HR_Spin!L8,Ardesia_Base_2HR_Reg!L8)</f>
        <v>147686.43795600001</v>
      </c>
      <c r="M8" s="18">
        <f>SUM(Ardesia_Base_2HR_Spin!M8,Ardesia_Base_2HR_Reg!M8)</f>
        <v>136107.2487</v>
      </c>
      <c r="N8" s="18">
        <f>SUM(Ardesia_Base_2HR_Spin!N8,Ardesia_Base_2HR_Reg!N8)</f>
        <v>153685.86799200001</v>
      </c>
      <c r="O8" s="18">
        <f>SUM(Ardesia_Base_2HR_Spin!O8,Ardesia_Base_2HR_Reg!O8)</f>
        <v>145714.36448399999</v>
      </c>
      <c r="P8" s="18">
        <f>SUM(Ardesia_Base_2HR_Spin!P8,Ardesia_Base_2HR_Reg!P8)</f>
        <v>142575.26010000001</v>
      </c>
      <c r="Q8" s="18">
        <f>SUM(Ardesia_Base_2HR_Spin!Q8,Ardesia_Base_2HR_Reg!Q8)</f>
        <v>132929.21348400001</v>
      </c>
      <c r="R8" s="18">
        <f>SUM(Ardesia_Base_2HR_Spin!R8,Ardesia_Base_2HR_Reg!R8)</f>
        <v>139222.37252400001</v>
      </c>
      <c r="S8" s="18">
        <f>SUM(Ardesia_Base_2HR_Spin!S8,Ardesia_Base_2HR_Reg!S8)</f>
        <v>127457.349672</v>
      </c>
      <c r="T8" s="18">
        <f>SUM(Ardesia_Base_2HR_Spin!T8,Ardesia_Base_2HR_Reg!T8)</f>
        <v>130142.85409199999</v>
      </c>
      <c r="U8" s="18">
        <f>SUM(Ardesia_Base_2HR_Spin!U8,Ardesia_Base_2HR_Reg!U8)</f>
        <v>119085.63297599999</v>
      </c>
      <c r="V8" s="18">
        <f>SUM(Ardesia_Base_2HR_Spin!V8,Ardesia_Base_2HR_Reg!V8)</f>
        <v>113029.286868</v>
      </c>
      <c r="W8" s="18">
        <f>SUM(Ardesia_Base_2HR_Spin!W8,Ardesia_Base_2HR_Reg!W8)</f>
        <v>114613.391292</v>
      </c>
      <c r="X8" s="18">
        <f>SUM(Ardesia_Base_2HR_Spin!X8,Ardesia_Base_2HR_Reg!X8)</f>
        <v>100444.84604400001</v>
      </c>
      <c r="Y8" s="18">
        <f>SUM(Ardesia_Base_2HR_Spin!Y8,Ardesia_Base_2HR_Reg!Y8)</f>
        <v>109108.491672</v>
      </c>
      <c r="Z8" s="18">
        <f>SUM(Ardesia_Base_2HR_Spin!Z8,Ardesia_Base_2HR_Reg!Z8)</f>
        <v>95593.069380000015</v>
      </c>
    </row>
    <row r="9" spans="1:26" x14ac:dyDescent="0.25">
      <c r="A9" s="17" t="s">
        <v>85</v>
      </c>
      <c r="B9" s="18">
        <f>SUM(Ardesia_Base_2HR_Spin!B9,Ardesia_Base_2HR_Reg!B9)</f>
        <v>1101748.434408</v>
      </c>
      <c r="C9" s="18">
        <f>SUM(Ardesia_Base_2HR_Spin!C9,Ardesia_Base_2HR_Reg!C9)</f>
        <v>151852.15051199999</v>
      </c>
      <c r="D9" s="18">
        <f>SUM(Ardesia_Base_2HR_Spin!D9,Ardesia_Base_2HR_Reg!D9)</f>
        <v>10385.163468000001</v>
      </c>
      <c r="E9" s="18">
        <f>SUM(Ardesia_Base_2HR_Spin!E9,Ardesia_Base_2HR_Reg!E9)</f>
        <v>8138.5218599999998</v>
      </c>
      <c r="F9" s="18">
        <f>SUM(Ardesia_Base_2HR_Spin!F9,Ardesia_Base_2HR_Reg!F9)</f>
        <v>7600.9643160000023</v>
      </c>
      <c r="G9" s="18">
        <f>SUM(Ardesia_Base_2HR_Spin!G9,Ardesia_Base_2HR_Reg!G9)</f>
        <v>7181.7163680000003</v>
      </c>
      <c r="H9" s="18">
        <f>SUM(Ardesia_Base_2HR_Spin!H9,Ardesia_Base_2HR_Reg!H9)</f>
        <v>4277.9325360000003</v>
      </c>
      <c r="I9" s="18">
        <f>SUM(Ardesia_Base_2HR_Spin!I9,Ardesia_Base_2HR_Reg!I9)</f>
        <v>5643.5009760000003</v>
      </c>
      <c r="J9" s="18">
        <f>SUM(Ardesia_Base_2HR_Spin!J9,Ardesia_Base_2HR_Reg!J9)</f>
        <v>7658.6632320000017</v>
      </c>
      <c r="K9" s="18">
        <f>SUM(Ardesia_Base_2HR_Spin!K9,Ardesia_Base_2HR_Reg!K9)</f>
        <v>7675.1132040000002</v>
      </c>
      <c r="L9" s="18">
        <f>SUM(Ardesia_Base_2HR_Spin!L9,Ardesia_Base_2HR_Reg!L9)</f>
        <v>4899.9503039999991</v>
      </c>
      <c r="M9" s="18">
        <f>SUM(Ardesia_Base_2HR_Spin!M9,Ardesia_Base_2HR_Reg!M9)</f>
        <v>3881.8112879999999</v>
      </c>
      <c r="N9" s="18">
        <f>SUM(Ardesia_Base_2HR_Spin!N9,Ardesia_Base_2HR_Reg!N9)</f>
        <v>7791.518267999998</v>
      </c>
      <c r="O9" s="18">
        <f>SUM(Ardesia_Base_2HR_Spin!O9,Ardesia_Base_2HR_Reg!O9)</f>
        <v>7207.2983519999998</v>
      </c>
      <c r="P9" s="18">
        <f>SUM(Ardesia_Base_2HR_Spin!P9,Ardesia_Base_2HR_Reg!P9)</f>
        <v>6891.1377360000006</v>
      </c>
      <c r="Q9" s="18">
        <f>SUM(Ardesia_Base_2HR_Spin!Q9,Ardesia_Base_2HR_Reg!Q9)</f>
        <v>7156.821132</v>
      </c>
      <c r="R9" s="18">
        <f>SUM(Ardesia_Base_2HR_Spin!R9,Ardesia_Base_2HR_Reg!R9)</f>
        <v>8114.8008239999999</v>
      </c>
      <c r="S9" s="18">
        <f>SUM(Ardesia_Base_2HR_Spin!S9,Ardesia_Base_2HR_Reg!S9)</f>
        <v>9311.2520519999998</v>
      </c>
      <c r="T9" s="18">
        <f>SUM(Ardesia_Base_2HR_Spin!T9,Ardesia_Base_2HR_Reg!T9)</f>
        <v>9637.9161479999984</v>
      </c>
      <c r="U9" s="18">
        <f>SUM(Ardesia_Base_2HR_Spin!U9,Ardesia_Base_2HR_Reg!U9)</f>
        <v>10256.995932</v>
      </c>
      <c r="V9" s="18">
        <f>SUM(Ardesia_Base_2HR_Spin!V9,Ardesia_Base_2HR_Reg!V9)</f>
        <v>14707.176792</v>
      </c>
      <c r="W9" s="18">
        <f>SUM(Ardesia_Base_2HR_Spin!W9,Ardesia_Base_2HR_Reg!W9)</f>
        <v>10757.161824000001</v>
      </c>
      <c r="X9" s="18">
        <f>SUM(Ardesia_Base_2HR_Spin!X9,Ardesia_Base_2HR_Reg!X9)</f>
        <v>11256.762215999999</v>
      </c>
      <c r="Y9" s="18">
        <f>SUM(Ardesia_Base_2HR_Spin!Y9,Ardesia_Base_2HR_Reg!Y9)</f>
        <v>10023.046872000001</v>
      </c>
      <c r="Z9" s="18">
        <f>SUM(Ardesia_Base_2HR_Spin!Z9,Ardesia_Base_2HR_Reg!Z9)</f>
        <v>9000.2690519999996</v>
      </c>
    </row>
    <row r="10" spans="1:26" x14ac:dyDescent="0.25">
      <c r="A10" s="17" t="s">
        <v>86</v>
      </c>
      <c r="B10" s="18">
        <f>SUM(Ardesia_Base_2HR_Spin!B10,Ardesia_Base_2HR_Reg!B10)</f>
        <v>0</v>
      </c>
      <c r="C10" s="18">
        <f>SUM(Ardesia_Base_2HR_Spin!C10,Ardesia_Base_2HR_Reg!C10)</f>
        <v>0</v>
      </c>
      <c r="D10" s="18">
        <f>SUM(Ardesia_Base_2HR_Spin!D10,Ardesia_Base_2HR_Reg!D10)</f>
        <v>0</v>
      </c>
      <c r="E10" s="18">
        <f>SUM(Ardesia_Base_2HR_Spin!E10,Ardesia_Base_2HR_Reg!E10)</f>
        <v>0</v>
      </c>
      <c r="F10" s="18">
        <f>SUM(Ardesia_Base_2HR_Spin!F10,Ardesia_Base_2HR_Reg!F10)</f>
        <v>0</v>
      </c>
      <c r="G10" s="18">
        <f>SUM(Ardesia_Base_2HR_Spin!G10,Ardesia_Base_2HR_Reg!G10)</f>
        <v>0</v>
      </c>
      <c r="H10" s="18">
        <f>SUM(Ardesia_Base_2HR_Spin!H10,Ardesia_Base_2HR_Reg!H10)</f>
        <v>0</v>
      </c>
      <c r="I10" s="18">
        <f>SUM(Ardesia_Base_2HR_Spin!I10,Ardesia_Base_2HR_Reg!I10)</f>
        <v>0</v>
      </c>
      <c r="J10" s="18">
        <f>SUM(Ardesia_Base_2HR_Spin!J10,Ardesia_Base_2HR_Reg!J10)</f>
        <v>0</v>
      </c>
      <c r="K10" s="18">
        <f>SUM(Ardesia_Base_2HR_Spin!K10,Ardesia_Base_2HR_Reg!K10)</f>
        <v>0</v>
      </c>
      <c r="L10" s="18">
        <f>SUM(Ardesia_Base_2HR_Spin!L10,Ardesia_Base_2HR_Reg!L10)</f>
        <v>0</v>
      </c>
      <c r="M10" s="18">
        <f>SUM(Ardesia_Base_2HR_Spin!M10,Ardesia_Base_2HR_Reg!M10)</f>
        <v>0</v>
      </c>
      <c r="N10" s="18">
        <f>SUM(Ardesia_Base_2HR_Spin!N10,Ardesia_Base_2HR_Reg!N10)</f>
        <v>0</v>
      </c>
      <c r="O10" s="18">
        <f>SUM(Ardesia_Base_2HR_Spin!O10,Ardesia_Base_2HR_Reg!O10)</f>
        <v>0</v>
      </c>
      <c r="P10" s="18">
        <f>SUM(Ardesia_Base_2HR_Spin!P10,Ardesia_Base_2HR_Reg!P10)</f>
        <v>0</v>
      </c>
      <c r="Q10" s="18">
        <f>SUM(Ardesia_Base_2HR_Spin!Q10,Ardesia_Base_2HR_Reg!Q10)</f>
        <v>0</v>
      </c>
      <c r="R10" s="18">
        <f>SUM(Ardesia_Base_2HR_Spin!R10,Ardesia_Base_2HR_Reg!R10)</f>
        <v>0</v>
      </c>
      <c r="S10" s="18">
        <f>SUM(Ardesia_Base_2HR_Spin!S10,Ardesia_Base_2HR_Reg!S10)</f>
        <v>0</v>
      </c>
      <c r="T10" s="18">
        <f>SUM(Ardesia_Base_2HR_Spin!T10,Ardesia_Base_2HR_Reg!T10)</f>
        <v>0</v>
      </c>
      <c r="U10" s="18">
        <f>SUM(Ardesia_Base_2HR_Spin!U10,Ardesia_Base_2HR_Reg!U10)</f>
        <v>0</v>
      </c>
      <c r="V10" s="18">
        <f>SUM(Ardesia_Base_2HR_Spin!V10,Ardesia_Base_2HR_Reg!V10)</f>
        <v>0</v>
      </c>
      <c r="W10" s="18">
        <f>SUM(Ardesia_Base_2HR_Spin!W10,Ardesia_Base_2HR_Reg!W10)</f>
        <v>0</v>
      </c>
      <c r="X10" s="18">
        <f>SUM(Ardesia_Base_2HR_Spin!X10,Ardesia_Base_2HR_Reg!X10)</f>
        <v>0</v>
      </c>
      <c r="Y10" s="18">
        <f>SUM(Ardesia_Base_2HR_Spin!Y10,Ardesia_Base_2HR_Reg!Y10)</f>
        <v>0</v>
      </c>
      <c r="Z10" s="18">
        <f>SUM(Ardesia_Base_2HR_Spin!Z10,Ardesia_Base_2HR_Reg!Z10)</f>
        <v>0</v>
      </c>
    </row>
    <row r="11" spans="1:26" x14ac:dyDescent="0.25">
      <c r="A11" s="17" t="s">
        <v>87</v>
      </c>
      <c r="B11" s="18">
        <f>SUM(Ardesia_Base_2HR_Spin!B11,Ardesia_Base_2HR_Reg!B11)</f>
        <v>7001053.7540039998</v>
      </c>
      <c r="C11" s="18">
        <f>SUM(Ardesia_Base_2HR_Spin!C11,Ardesia_Base_2HR_Reg!C11)</f>
        <v>1004054.6165639999</v>
      </c>
      <c r="D11" s="18">
        <f>SUM(Ardesia_Base_2HR_Spin!D11,Ardesia_Base_2HR_Reg!D11)</f>
        <v>734434.15519700001</v>
      </c>
      <c r="E11" s="18">
        <f>SUM(Ardesia_Base_2HR_Spin!E11,Ardesia_Base_2HR_Reg!E11)</f>
        <v>675965.11473399983</v>
      </c>
      <c r="F11" s="18">
        <f>SUM(Ardesia_Base_2HR_Spin!F11,Ardesia_Base_2HR_Reg!F11)</f>
        <v>663549.365689</v>
      </c>
      <c r="G11" s="18">
        <f>SUM(Ardesia_Base_2HR_Spin!G11,Ardesia_Base_2HR_Reg!G11)</f>
        <v>612433.13030100008</v>
      </c>
      <c r="H11" s="18">
        <f>SUM(Ardesia_Base_2HR_Spin!H11,Ardesia_Base_2HR_Reg!H11)</f>
        <v>557036.14398699999</v>
      </c>
      <c r="I11" s="18">
        <f>SUM(Ardesia_Base_2HR_Spin!I11,Ardesia_Base_2HR_Reg!I11)</f>
        <v>563216.11082700011</v>
      </c>
      <c r="J11" s="18">
        <f>SUM(Ardesia_Base_2HR_Spin!J11,Ardesia_Base_2HR_Reg!J11)</f>
        <v>571540.05564999999</v>
      </c>
      <c r="K11" s="18">
        <f>SUM(Ardesia_Base_2HR_Spin!K11,Ardesia_Base_2HR_Reg!K11)</f>
        <v>597198.29823900003</v>
      </c>
      <c r="L11" s="18">
        <f>SUM(Ardesia_Base_2HR_Spin!L11,Ardesia_Base_2HR_Reg!L11)</f>
        <v>614085.18631299993</v>
      </c>
      <c r="M11" s="18">
        <f>SUM(Ardesia_Base_2HR_Spin!M11,Ardesia_Base_2HR_Reg!M11)</f>
        <v>641971.44291099999</v>
      </c>
      <c r="N11" s="18">
        <f>SUM(Ardesia_Base_2HR_Spin!N11,Ardesia_Base_2HR_Reg!N11)</f>
        <v>665470.1028440001</v>
      </c>
      <c r="O11" s="18">
        <f>SUM(Ardesia_Base_2HR_Spin!O11,Ardesia_Base_2HR_Reg!O11)</f>
        <v>651889.42871200014</v>
      </c>
      <c r="P11" s="18">
        <f>SUM(Ardesia_Base_2HR_Spin!P11,Ardesia_Base_2HR_Reg!P11)</f>
        <v>661183.11075600004</v>
      </c>
      <c r="Q11" s="18">
        <f>SUM(Ardesia_Base_2HR_Spin!Q11,Ardesia_Base_2HR_Reg!Q11)</f>
        <v>668094.289643</v>
      </c>
      <c r="R11" s="18">
        <f>SUM(Ardesia_Base_2HR_Spin!R11,Ardesia_Base_2HR_Reg!R11)</f>
        <v>640220.54435900005</v>
      </c>
      <c r="S11" s="18">
        <f>SUM(Ardesia_Base_2HR_Spin!S11,Ardesia_Base_2HR_Reg!S11)</f>
        <v>670716.10469900002</v>
      </c>
      <c r="T11" s="18">
        <f>SUM(Ardesia_Base_2HR_Spin!T11,Ardesia_Base_2HR_Reg!T11)</f>
        <v>651415.98853899993</v>
      </c>
      <c r="U11" s="18">
        <f>SUM(Ardesia_Base_2HR_Spin!U11,Ardesia_Base_2HR_Reg!U11)</f>
        <v>653087.23173400003</v>
      </c>
      <c r="V11" s="18">
        <f>SUM(Ardesia_Base_2HR_Spin!V11,Ardesia_Base_2HR_Reg!V11)</f>
        <v>649179.78624300007</v>
      </c>
      <c r="W11" s="18">
        <f>SUM(Ardesia_Base_2HR_Spin!W11,Ardesia_Base_2HR_Reg!W11)</f>
        <v>646722.28728299995</v>
      </c>
      <c r="X11" s="18">
        <f>SUM(Ardesia_Base_2HR_Spin!X11,Ardesia_Base_2HR_Reg!X11)</f>
        <v>643460.10421899986</v>
      </c>
      <c r="Y11" s="18">
        <f>SUM(Ardesia_Base_2HR_Spin!Y11,Ardesia_Base_2HR_Reg!Y11)</f>
        <v>649212.45770299993</v>
      </c>
      <c r="Z11" s="18">
        <f>SUM(Ardesia_Base_2HR_Spin!Z11,Ardesia_Base_2HR_Reg!Z11)</f>
        <v>664996.55460199993</v>
      </c>
    </row>
    <row r="12" spans="1:26" x14ac:dyDescent="0.25">
      <c r="A12" s="17" t="s">
        <v>88</v>
      </c>
      <c r="B12" s="18">
        <f>SUM(Ardesia_Base_2HR_Spin!B12,Ardesia_Base_2HR_Reg!B12)</f>
        <v>0</v>
      </c>
      <c r="C12" s="18">
        <f>SUM(Ardesia_Base_2HR_Spin!C12,Ardesia_Base_2HR_Reg!C12)</f>
        <v>0</v>
      </c>
      <c r="D12" s="18">
        <f>SUM(Ardesia_Base_2HR_Spin!D12,Ardesia_Base_2HR_Reg!D12)</f>
        <v>0</v>
      </c>
      <c r="E12" s="18">
        <f>SUM(Ardesia_Base_2HR_Spin!E12,Ardesia_Base_2HR_Reg!E12)</f>
        <v>0</v>
      </c>
      <c r="F12" s="18">
        <f>SUM(Ardesia_Base_2HR_Spin!F12,Ardesia_Base_2HR_Reg!F12)</f>
        <v>0</v>
      </c>
      <c r="G12" s="18">
        <f>SUM(Ardesia_Base_2HR_Spin!G12,Ardesia_Base_2HR_Reg!G12)</f>
        <v>0</v>
      </c>
      <c r="H12" s="18">
        <f>SUM(Ardesia_Base_2HR_Spin!H12,Ardesia_Base_2HR_Reg!H12)</f>
        <v>0</v>
      </c>
      <c r="I12" s="18">
        <f>SUM(Ardesia_Base_2HR_Spin!I12,Ardesia_Base_2HR_Reg!I12)</f>
        <v>0</v>
      </c>
      <c r="J12" s="18">
        <f>SUM(Ardesia_Base_2HR_Spin!J12,Ardesia_Base_2HR_Reg!J12)</f>
        <v>0</v>
      </c>
      <c r="K12" s="18">
        <f>SUM(Ardesia_Base_2HR_Spin!K12,Ardesia_Base_2HR_Reg!K12)</f>
        <v>0</v>
      </c>
      <c r="L12" s="18">
        <f>SUM(Ardesia_Base_2HR_Spin!L12,Ardesia_Base_2HR_Reg!L12)</f>
        <v>0</v>
      </c>
      <c r="M12" s="18">
        <f>SUM(Ardesia_Base_2HR_Spin!M12,Ardesia_Base_2HR_Reg!M12)</f>
        <v>0</v>
      </c>
      <c r="N12" s="18">
        <f>SUM(Ardesia_Base_2HR_Spin!N12,Ardesia_Base_2HR_Reg!N12)</f>
        <v>0</v>
      </c>
      <c r="O12" s="18">
        <f>SUM(Ardesia_Base_2HR_Spin!O12,Ardesia_Base_2HR_Reg!O12)</f>
        <v>0</v>
      </c>
      <c r="P12" s="18">
        <f>SUM(Ardesia_Base_2HR_Spin!P12,Ardesia_Base_2HR_Reg!P12)</f>
        <v>0</v>
      </c>
      <c r="Q12" s="18">
        <f>SUM(Ardesia_Base_2HR_Spin!Q12,Ardesia_Base_2HR_Reg!Q12)</f>
        <v>0</v>
      </c>
      <c r="R12" s="18">
        <f>SUM(Ardesia_Base_2HR_Spin!R12,Ardesia_Base_2HR_Reg!R12)</f>
        <v>0</v>
      </c>
      <c r="S12" s="18">
        <f>SUM(Ardesia_Base_2HR_Spin!S12,Ardesia_Base_2HR_Reg!S12)</f>
        <v>0</v>
      </c>
      <c r="T12" s="18">
        <f>SUM(Ardesia_Base_2HR_Spin!T12,Ardesia_Base_2HR_Reg!T12)</f>
        <v>0</v>
      </c>
      <c r="U12" s="18">
        <f>SUM(Ardesia_Base_2HR_Spin!U12,Ardesia_Base_2HR_Reg!U12)</f>
        <v>0</v>
      </c>
      <c r="V12" s="18">
        <f>SUM(Ardesia_Base_2HR_Spin!V12,Ardesia_Base_2HR_Reg!V12)</f>
        <v>0</v>
      </c>
      <c r="W12" s="18">
        <f>SUM(Ardesia_Base_2HR_Spin!W12,Ardesia_Base_2HR_Reg!W12)</f>
        <v>0</v>
      </c>
      <c r="X12" s="18">
        <f>SUM(Ardesia_Base_2HR_Spin!X12,Ardesia_Base_2HR_Reg!X12)</f>
        <v>0</v>
      </c>
      <c r="Y12" s="18">
        <f>SUM(Ardesia_Base_2HR_Spin!Y12,Ardesia_Base_2HR_Reg!Y12)</f>
        <v>0</v>
      </c>
      <c r="Z12" s="18">
        <f>SUM(Ardesia_Base_2HR_Spin!Z12,Ardesia_Base_2HR_Reg!Z12)</f>
        <v>0</v>
      </c>
    </row>
    <row r="13" spans="1:26" x14ac:dyDescent="0.25">
      <c r="A13" s="17" t="s">
        <v>89</v>
      </c>
      <c r="B13" s="18">
        <f>SUM(Ardesia_Base_2HR_Spin!B13,Ardesia_Base_2HR_Reg!B13)</f>
        <v>568379.911738</v>
      </c>
      <c r="C13" s="18">
        <f>SUM(Ardesia_Base_2HR_Spin!C13,Ardesia_Base_2HR_Reg!C13)</f>
        <v>277617.69539399998</v>
      </c>
      <c r="D13" s="18">
        <f>SUM(Ardesia_Base_2HR_Spin!D13,Ardesia_Base_2HR_Reg!D13)</f>
        <v>973201.70939699991</v>
      </c>
      <c r="E13" s="18">
        <f>SUM(Ardesia_Base_2HR_Spin!E13,Ardesia_Base_2HR_Reg!E13)</f>
        <v>1018475.515214</v>
      </c>
      <c r="F13" s="18">
        <f>SUM(Ardesia_Base_2HR_Spin!F13,Ardesia_Base_2HR_Reg!F13)</f>
        <v>1102646.299961</v>
      </c>
      <c r="G13" s="18">
        <f>SUM(Ardesia_Base_2HR_Spin!G13,Ardesia_Base_2HR_Reg!G13)</f>
        <v>1101586.835891</v>
      </c>
      <c r="H13" s="18">
        <f>SUM(Ardesia_Base_2HR_Spin!H13,Ardesia_Base_2HR_Reg!H13)</f>
        <v>1230422.466673</v>
      </c>
      <c r="I13" s="18">
        <f>SUM(Ardesia_Base_2HR_Spin!I13,Ardesia_Base_2HR_Reg!I13)</f>
        <v>1202041.8341949999</v>
      </c>
      <c r="J13" s="18">
        <f>SUM(Ardesia_Base_2HR_Spin!J13,Ardesia_Base_2HR_Reg!J13)</f>
        <v>1147276.1648560001</v>
      </c>
      <c r="K13" s="18">
        <f>SUM(Ardesia_Base_2HR_Spin!K13,Ardesia_Base_2HR_Reg!K13)</f>
        <v>1183707.505259</v>
      </c>
      <c r="L13" s="18">
        <f>SUM(Ardesia_Base_2HR_Spin!L13,Ardesia_Base_2HR_Reg!L13)</f>
        <v>1138622.1420140001</v>
      </c>
      <c r="M13" s="18">
        <f>SUM(Ardesia_Base_2HR_Spin!M13,Ardesia_Base_2HR_Reg!M13)</f>
        <v>1073712.5958690001</v>
      </c>
      <c r="N13" s="18">
        <f>SUM(Ardesia_Base_2HR_Spin!N13,Ardesia_Base_2HR_Reg!N13)</f>
        <v>1071956.8309229999</v>
      </c>
      <c r="O13" s="18">
        <f>SUM(Ardesia_Base_2HR_Spin!O13,Ardesia_Base_2HR_Reg!O13)</f>
        <v>1049319.3573159999</v>
      </c>
      <c r="P13" s="18">
        <f>SUM(Ardesia_Base_2HR_Spin!P13,Ardesia_Base_2HR_Reg!P13)</f>
        <v>1056302.3638309999</v>
      </c>
      <c r="Q13" s="18">
        <f>SUM(Ardesia_Base_2HR_Spin!Q13,Ardesia_Base_2HR_Reg!Q13)</f>
        <v>973992.12011199992</v>
      </c>
      <c r="R13" s="18">
        <f>SUM(Ardesia_Base_2HR_Spin!R13,Ardesia_Base_2HR_Reg!R13)</f>
        <v>966495.31160099991</v>
      </c>
      <c r="S13" s="18">
        <f>SUM(Ardesia_Base_2HR_Spin!S13,Ardesia_Base_2HR_Reg!S13)</f>
        <v>841004.79403999995</v>
      </c>
      <c r="T13" s="18">
        <f>SUM(Ardesia_Base_2HR_Spin!T13,Ardesia_Base_2HR_Reg!T13)</f>
        <v>788364.38993400009</v>
      </c>
      <c r="U13" s="18">
        <f>SUM(Ardesia_Base_2HR_Spin!U13,Ardesia_Base_2HR_Reg!U13)</f>
        <v>740038.97769500013</v>
      </c>
      <c r="V13" s="18">
        <f>SUM(Ardesia_Base_2HR_Spin!V13,Ardesia_Base_2HR_Reg!V13)</f>
        <v>669088.56830599997</v>
      </c>
      <c r="W13" s="18">
        <f>SUM(Ardesia_Base_2HR_Spin!W13,Ardesia_Base_2HR_Reg!W13)</f>
        <v>636338.68423899997</v>
      </c>
      <c r="X13" s="18">
        <f>SUM(Ardesia_Base_2HR_Spin!X13,Ardesia_Base_2HR_Reg!X13)</f>
        <v>593032.01073500002</v>
      </c>
      <c r="Y13" s="18">
        <f>SUM(Ardesia_Base_2HR_Spin!Y13,Ardesia_Base_2HR_Reg!Y13)</f>
        <v>597542.50205399992</v>
      </c>
      <c r="Z13" s="18">
        <f>SUM(Ardesia_Base_2HR_Spin!Z13,Ardesia_Base_2HR_Reg!Z13)</f>
        <v>569262.94357200002</v>
      </c>
    </row>
    <row r="14" spans="1:26" x14ac:dyDescent="0.25">
      <c r="A14" s="17" t="s">
        <v>90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91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7" t="s">
        <v>233</v>
      </c>
      <c r="B16" s="18">
        <f>SUM(Ardesia_Base_2HR_Spin!B16,Ardesia_Base_2HR_Reg!B16)</f>
        <v>418000</v>
      </c>
      <c r="C16" s="18">
        <f>SUM(Ardesia_Base_2HR_Spin!C16,Ardesia_Base_2HR_Reg!C16)</f>
        <v>797242.49999999988</v>
      </c>
      <c r="D16" s="18">
        <f>SUM(Ardesia_Base_2HR_Spin!D16,Ardesia_Base_2HR_Reg!D16)</f>
        <v>902947.39999999991</v>
      </c>
      <c r="E16" s="18">
        <f>SUM(Ardesia_Base_2HR_Spin!E16,Ardesia_Base_2HR_Reg!E16)</f>
        <v>910274.3280000001</v>
      </c>
      <c r="F16" s="18">
        <f>SUM(Ardesia_Base_2HR_Spin!F16,Ardesia_Base_2HR_Reg!F16)</f>
        <v>923664.02400000021</v>
      </c>
      <c r="G16" s="18">
        <f>SUM(Ardesia_Base_2HR_Spin!G16,Ardesia_Base_2HR_Reg!G16)</f>
        <v>930325.50000000012</v>
      </c>
      <c r="H16" s="18">
        <f>SUM(Ardesia_Base_2HR_Spin!H16,Ardesia_Base_2HR_Reg!H16)</f>
        <v>790244.2</v>
      </c>
      <c r="I16" s="18">
        <f>SUM(Ardesia_Base_2HR_Spin!I16,Ardesia_Base_2HR_Reg!I16)</f>
        <v>671098.82400000002</v>
      </c>
      <c r="J16" s="18">
        <f>SUM(Ardesia_Base_2HR_Spin!J16,Ardesia_Base_2HR_Reg!J16)</f>
        <v>557113.48</v>
      </c>
      <c r="K16" s="18">
        <f>SUM(Ardesia_Base_2HR_Spin!K16,Ardesia_Base_2HR_Reg!K16)</f>
        <v>447918.74400000006</v>
      </c>
      <c r="L16" s="18">
        <f>SUM(Ardesia_Base_2HR_Spin!L16,Ardesia_Base_2HR_Reg!L16)</f>
        <v>343152.93600000005</v>
      </c>
      <c r="M16" s="18">
        <f>SUM(Ardesia_Base_2HR_Spin!M16,Ardesia_Base_2HR_Reg!M16)</f>
        <v>242498.25600000002</v>
      </c>
      <c r="N16" s="18">
        <f>SUM(Ardesia_Base_2HR_Spin!N16,Ardesia_Base_2HR_Reg!N16)</f>
        <v>0</v>
      </c>
      <c r="O16" s="18">
        <f>SUM(Ardesia_Base_2HR_Spin!O16,Ardesia_Base_2HR_Reg!O16)</f>
        <v>0</v>
      </c>
      <c r="P16" s="18">
        <f>SUM(Ardesia_Base_2HR_Spin!P16,Ardesia_Base_2HR_Reg!P16)</f>
        <v>0</v>
      </c>
      <c r="Q16" s="18">
        <f>SUM(Ardesia_Base_2HR_Spin!Q16,Ardesia_Base_2HR_Reg!Q16)</f>
        <v>0</v>
      </c>
      <c r="R16" s="18">
        <f>SUM(Ardesia_Base_2HR_Spin!R16,Ardesia_Base_2HR_Reg!R16)</f>
        <v>0</v>
      </c>
      <c r="S16" s="18">
        <f>SUM(Ardesia_Base_2HR_Spin!S16,Ardesia_Base_2HR_Reg!S16)</f>
        <v>0</v>
      </c>
      <c r="T16" s="18">
        <f>SUM(Ardesia_Base_2HR_Spin!T16,Ardesia_Base_2HR_Reg!T16)</f>
        <v>0</v>
      </c>
      <c r="U16" s="18">
        <f>SUM(Ardesia_Base_2HR_Spin!U16,Ardesia_Base_2HR_Reg!U16)</f>
        <v>0</v>
      </c>
      <c r="V16" s="18">
        <f>SUM(Ardesia_Base_2HR_Spin!V16,Ardesia_Base_2HR_Reg!V16)</f>
        <v>0</v>
      </c>
      <c r="W16" s="18">
        <f>SUM(Ardesia_Base_2HR_Spin!W16,Ardesia_Base_2HR_Reg!W16)</f>
        <v>0</v>
      </c>
      <c r="X16" s="18">
        <f>SUM(Ardesia_Base_2HR_Spin!X16,Ardesia_Base_2HR_Reg!X16)</f>
        <v>0</v>
      </c>
      <c r="Y16" s="18">
        <f>SUM(Ardesia_Base_2HR_Spin!Y16,Ardesia_Base_2HR_Reg!Y16)</f>
        <v>0</v>
      </c>
      <c r="Z16" s="18">
        <f>SUM(Ardesia_Base_2HR_Spin!Z16,Ardesia_Base_2HR_Reg!Z16)</f>
        <v>0</v>
      </c>
    </row>
    <row r="17" spans="1:26" x14ac:dyDescent="0.25">
      <c r="A17" s="17" t="s">
        <v>92</v>
      </c>
      <c r="B17" s="18">
        <f>SUM(Ardesia_Base_2HR_Spin!B17,Ardesia_Base_2HR_Reg!B17)</f>
        <v>2109485.3319205842</v>
      </c>
      <c r="C17" s="18">
        <f>SUM(Ardesia_Base_2HR_Spin!C17,Ardesia_Base_2HR_Reg!C17)</f>
        <v>2243970.667752028</v>
      </c>
      <c r="D17" s="18">
        <f>SUM(Ardesia_Base_2HR_Spin!D17,Ardesia_Base_2HR_Reg!D17)</f>
        <v>2467023.6524363682</v>
      </c>
      <c r="E17" s="18">
        <f>SUM(Ardesia_Base_2HR_Spin!E17,Ardesia_Base_2HR_Reg!E17)</f>
        <v>2350568.3275912218</v>
      </c>
      <c r="F17" s="18">
        <f>SUM(Ardesia_Base_2HR_Spin!F17,Ardesia_Base_2HR_Reg!F17)</f>
        <v>2058846.7518503179</v>
      </c>
      <c r="G17" s="18">
        <f>SUM(Ardesia_Base_2HR_Spin!G17,Ardesia_Base_2HR_Reg!G17)</f>
        <v>1963867.686860692</v>
      </c>
      <c r="H17" s="18">
        <f>SUM(Ardesia_Base_2HR_Spin!H17,Ardesia_Base_2HR_Reg!H17)</f>
        <v>1791124.2669957548</v>
      </c>
      <c r="I17" s="18">
        <f>SUM(Ardesia_Base_2HR_Spin!I17,Ardesia_Base_2HR_Reg!I17)</f>
        <v>1764413.6453080932</v>
      </c>
      <c r="J17" s="18">
        <f>SUM(Ardesia_Base_2HR_Spin!J17,Ardesia_Base_2HR_Reg!J17)</f>
        <v>1799125.0649310916</v>
      </c>
      <c r="K17" s="18">
        <f>SUM(Ardesia_Base_2HR_Spin!K17,Ardesia_Base_2HR_Reg!K17)</f>
        <v>1831441.7576739579</v>
      </c>
      <c r="L17" s="18">
        <f>SUM(Ardesia_Base_2HR_Spin!L17,Ardesia_Base_2HR_Reg!L17)</f>
        <v>1891098.6485807216</v>
      </c>
      <c r="M17" s="18">
        <f>SUM(Ardesia_Base_2HR_Spin!M17,Ardesia_Base_2HR_Reg!M17)</f>
        <v>2004887.67342326</v>
      </c>
      <c r="N17" s="18">
        <f>SUM(Ardesia_Base_2HR_Spin!N17,Ardesia_Base_2HR_Reg!N17)</f>
        <v>2082837.4435759441</v>
      </c>
      <c r="O17" s="18">
        <f>SUM(Ardesia_Base_2HR_Spin!O17,Ardesia_Base_2HR_Reg!O17)</f>
        <v>2119596.0887280619</v>
      </c>
      <c r="P17" s="18">
        <f>SUM(Ardesia_Base_2HR_Spin!P17,Ardesia_Base_2HR_Reg!P17)</f>
        <v>2038122.9496437761</v>
      </c>
      <c r="Q17" s="18">
        <f>SUM(Ardesia_Base_2HR_Spin!Q17,Ardesia_Base_2HR_Reg!Q17)</f>
        <v>2102388.3769547618</v>
      </c>
      <c r="R17" s="18">
        <f>SUM(Ardesia_Base_2HR_Spin!R17,Ardesia_Base_2HR_Reg!R17)</f>
        <v>2136189.7464611158</v>
      </c>
      <c r="S17" s="18">
        <f>SUM(Ardesia_Base_2HR_Spin!S17,Ardesia_Base_2HR_Reg!S17)</f>
        <v>2131424.401077908</v>
      </c>
      <c r="T17" s="18">
        <f>SUM(Ardesia_Base_2HR_Spin!T17,Ardesia_Base_2HR_Reg!T17)</f>
        <v>2149757.8691303441</v>
      </c>
      <c r="U17" s="18">
        <f>SUM(Ardesia_Base_2HR_Spin!U17,Ardesia_Base_2HR_Reg!U17)</f>
        <v>2201622.68729458</v>
      </c>
      <c r="V17" s="18">
        <f>SUM(Ardesia_Base_2HR_Spin!V17,Ardesia_Base_2HR_Reg!V17)</f>
        <v>2234333.0401116521</v>
      </c>
      <c r="W17" s="18">
        <f>SUM(Ardesia_Base_2HR_Spin!W17,Ardesia_Base_2HR_Reg!W17)</f>
        <v>2242501.622000888</v>
      </c>
      <c r="X17" s="18">
        <f>SUM(Ardesia_Base_2HR_Spin!X17,Ardesia_Base_2HR_Reg!X17)</f>
        <v>2260691.825771824</v>
      </c>
      <c r="Y17" s="18">
        <f>SUM(Ardesia_Base_2HR_Spin!Y17,Ardesia_Base_2HR_Reg!Y17)</f>
        <v>2236635.218646422</v>
      </c>
      <c r="Z17" s="18">
        <f>SUM(Ardesia_Base_2HR_Spin!Z17,Ardesia_Base_2HR_Reg!Z17)</f>
        <v>2308259.27376791</v>
      </c>
    </row>
    <row r="18" spans="1:26" x14ac:dyDescent="0.25">
      <c r="A18" s="17" t="s">
        <v>5</v>
      </c>
      <c r="B18" s="18">
        <f>SUM(B6:B17)</f>
        <v>18237852.389710583</v>
      </c>
      <c r="C18" s="18">
        <f t="shared" ref="C18:Z18" si="0">SUM(C6:C17)</f>
        <v>14677714.916115027</v>
      </c>
      <c r="D18" s="18">
        <f t="shared" si="0"/>
        <v>15357783.220312368</v>
      </c>
      <c r="E18" s="18">
        <f t="shared" si="0"/>
        <v>14661231.081450218</v>
      </c>
      <c r="F18" s="18">
        <f t="shared" si="0"/>
        <v>13182731.211423319</v>
      </c>
      <c r="G18" s="18">
        <f t="shared" si="0"/>
        <v>12605376.99431169</v>
      </c>
      <c r="H18" s="18">
        <f t="shared" si="0"/>
        <v>11509649.428898755</v>
      </c>
      <c r="I18" s="18">
        <f t="shared" si="0"/>
        <v>11267427.617106091</v>
      </c>
      <c r="J18" s="18">
        <f t="shared" si="0"/>
        <v>11317220.31846709</v>
      </c>
      <c r="K18" s="18">
        <f t="shared" si="0"/>
        <v>11400931.90534896</v>
      </c>
      <c r="L18" s="18">
        <f t="shared" si="0"/>
        <v>11573341.92890472</v>
      </c>
      <c r="M18" s="18">
        <f t="shared" si="0"/>
        <v>12051085.542237261</v>
      </c>
      <c r="N18" s="18">
        <f t="shared" si="0"/>
        <v>12244995.940145945</v>
      </c>
      <c r="O18" s="18">
        <f t="shared" si="0"/>
        <v>12354062.607442062</v>
      </c>
      <c r="P18" s="18">
        <f t="shared" si="0"/>
        <v>11895520.165825777</v>
      </c>
      <c r="Q18" s="18">
        <f t="shared" si="0"/>
        <v>12204359.708344763</v>
      </c>
      <c r="R18" s="18">
        <f t="shared" si="0"/>
        <v>12360298.402574115</v>
      </c>
      <c r="S18" s="18">
        <f t="shared" si="0"/>
        <v>12289257.961214909</v>
      </c>
      <c r="T18" s="18">
        <f t="shared" si="0"/>
        <v>12320902.830845341</v>
      </c>
      <c r="U18" s="18">
        <f t="shared" si="0"/>
        <v>12544586.356701581</v>
      </c>
      <c r="V18" s="18">
        <f t="shared" si="0"/>
        <v>12692055.580344653</v>
      </c>
      <c r="W18" s="18">
        <f t="shared" si="0"/>
        <v>12616931.78860689</v>
      </c>
      <c r="X18" s="18">
        <f t="shared" si="0"/>
        <v>12752116.729462823</v>
      </c>
      <c r="Y18" s="18">
        <f t="shared" si="0"/>
        <v>12579120.383900421</v>
      </c>
      <c r="Z18" s="18">
        <f t="shared" si="0"/>
        <v>12943455.959933914</v>
      </c>
    </row>
    <row r="19" spans="1:26" x14ac:dyDescent="0.25">
      <c r="A19" s="17" t="s">
        <v>8</v>
      </c>
      <c r="B19" s="18">
        <f>B18/B4/1000</f>
        <v>182.37852389710582</v>
      </c>
      <c r="C19" s="18">
        <f t="shared" ref="C19:Z19" si="1">C18/C4/1000</f>
        <v>146.77714916115028</v>
      </c>
      <c r="D19" s="18">
        <f t="shared" si="1"/>
        <v>153.57783220312368</v>
      </c>
      <c r="E19" s="18">
        <f t="shared" si="1"/>
        <v>146.61231081450219</v>
      </c>
      <c r="F19" s="18">
        <f t="shared" si="1"/>
        <v>131.82731211423317</v>
      </c>
      <c r="G19" s="18">
        <f t="shared" si="1"/>
        <v>126.0537699431169</v>
      </c>
      <c r="H19" s="18">
        <f t="shared" si="1"/>
        <v>115.09649428898756</v>
      </c>
      <c r="I19" s="18">
        <f t="shared" si="1"/>
        <v>112.67427617106092</v>
      </c>
      <c r="J19" s="18">
        <f t="shared" si="1"/>
        <v>113.17220318467091</v>
      </c>
      <c r="K19" s="18">
        <f t="shared" si="1"/>
        <v>114.00931905348961</v>
      </c>
      <c r="L19" s="18">
        <f t="shared" si="1"/>
        <v>115.73341928904719</v>
      </c>
      <c r="M19" s="18">
        <f t="shared" si="1"/>
        <v>120.51085542237261</v>
      </c>
      <c r="N19" s="18">
        <f t="shared" si="1"/>
        <v>122.44995940145945</v>
      </c>
      <c r="O19" s="18">
        <f t="shared" si="1"/>
        <v>123.54062607442063</v>
      </c>
      <c r="P19" s="18">
        <f t="shared" si="1"/>
        <v>118.95520165825776</v>
      </c>
      <c r="Q19" s="18">
        <f t="shared" si="1"/>
        <v>122.04359708344764</v>
      </c>
      <c r="R19" s="18">
        <f t="shared" si="1"/>
        <v>123.60298402574114</v>
      </c>
      <c r="S19" s="18">
        <f t="shared" si="1"/>
        <v>122.89257961214911</v>
      </c>
      <c r="T19" s="18">
        <f t="shared" si="1"/>
        <v>123.20902830845341</v>
      </c>
      <c r="U19" s="18">
        <f t="shared" si="1"/>
        <v>125.44586356701581</v>
      </c>
      <c r="V19" s="18">
        <f t="shared" si="1"/>
        <v>126.92055580344652</v>
      </c>
      <c r="W19" s="18">
        <f t="shared" si="1"/>
        <v>126.1693178860689</v>
      </c>
      <c r="X19" s="18">
        <f t="shared" si="1"/>
        <v>127.52116729462823</v>
      </c>
      <c r="Y19" s="18">
        <f t="shared" si="1"/>
        <v>125.79120383900421</v>
      </c>
      <c r="Z19" s="18">
        <f t="shared" si="1"/>
        <v>129.43455959933914</v>
      </c>
    </row>
    <row r="20" spans="1:26" x14ac:dyDescent="0.25">
      <c r="A20" s="17" t="s">
        <v>9</v>
      </c>
      <c r="B20" s="18">
        <f>B19/B5</f>
        <v>91.189261948552911</v>
      </c>
      <c r="C20" s="18">
        <f t="shared" ref="C20:Z20" si="2">C19/C5</f>
        <v>77.048372263071016</v>
      </c>
      <c r="D20" s="18">
        <f t="shared" si="2"/>
        <v>82.853815387960552</v>
      </c>
      <c r="E20" s="18">
        <f t="shared" si="2"/>
        <v>80.929736594448102</v>
      </c>
      <c r="F20" s="18">
        <f t="shared" si="2"/>
        <v>74.285648661238127</v>
      </c>
      <c r="G20" s="18">
        <f t="shared" si="2"/>
        <v>72.403084401560534</v>
      </c>
      <c r="H20" s="18">
        <f t="shared" si="2"/>
        <v>67.307891397068744</v>
      </c>
      <c r="I20" s="18">
        <f t="shared" si="2"/>
        <v>67.044077217101588</v>
      </c>
      <c r="J20" s="18">
        <f t="shared" si="2"/>
        <v>68.46473271909916</v>
      </c>
      <c r="K20" s="18">
        <f t="shared" si="2"/>
        <v>70.090568703731464</v>
      </c>
      <c r="L20" s="18">
        <f t="shared" si="2"/>
        <v>72.279177672400195</v>
      </c>
      <c r="M20" s="18">
        <f t="shared" si="2"/>
        <v>76.427483144579284</v>
      </c>
      <c r="N20" s="18">
        <f t="shared" si="2"/>
        <v>78.837213109360974</v>
      </c>
      <c r="O20" s="18">
        <f t="shared" si="2"/>
        <v>80.724402819145737</v>
      </c>
      <c r="P20" s="18">
        <f t="shared" si="2"/>
        <v>78.872299203194387</v>
      </c>
      <c r="Q20" s="18">
        <f t="shared" si="2"/>
        <v>82.095787086941769</v>
      </c>
      <c r="R20" s="18">
        <f t="shared" si="2"/>
        <v>84.336097179135606</v>
      </c>
      <c r="S20" s="18">
        <f t="shared" si="2"/>
        <v>85.046767897681036</v>
      </c>
      <c r="T20" s="18">
        <f t="shared" si="2"/>
        <v>86.474612793692728</v>
      </c>
      <c r="U20" s="18">
        <f t="shared" si="2"/>
        <v>89.272604303313273</v>
      </c>
      <c r="V20" s="18">
        <f t="shared" si="2"/>
        <v>91.586488528969923</v>
      </c>
      <c r="W20" s="18">
        <f t="shared" si="2"/>
        <v>93.058945188131659</v>
      </c>
      <c r="X20" s="18">
        <f t="shared" si="2"/>
        <v>96.18431686123715</v>
      </c>
      <c r="Y20" s="18">
        <f t="shared" si="2"/>
        <v>97.076094952156353</v>
      </c>
      <c r="Z20" s="18">
        <f t="shared" si="2"/>
        <v>102.25514267604609</v>
      </c>
    </row>
    <row r="21" spans="1:26" x14ac:dyDescent="0.25">
      <c r="A21" s="17" t="s">
        <v>10</v>
      </c>
      <c r="B21" s="19">
        <f>SUM(Ardesia_Base_2HR_Spin!B21,Ardesia_Base_2HR_Reg!B21)/2</f>
        <v>207.56241780091671</v>
      </c>
      <c r="C21" s="19">
        <f>SUM(Ardesia_Base_2HR_Spin!C21,Ardesia_Base_2HR_Reg!C21)/2</f>
        <v>143.53865267891516</v>
      </c>
      <c r="D21" s="19">
        <f>SUM(Ardesia_Base_2HR_Spin!D21,Ardesia_Base_2HR_Reg!D21)/2</f>
        <v>228.9061394139332</v>
      </c>
      <c r="E21" s="19">
        <f>SUM(Ardesia_Base_2HR_Spin!E21,Ardesia_Base_2HR_Reg!E21)/2</f>
        <v>227.991159367042</v>
      </c>
      <c r="F21" s="19">
        <f>SUM(Ardesia_Base_2HR_Spin!F21,Ardesia_Base_2HR_Reg!F21)/2</f>
        <v>223.16398143863407</v>
      </c>
      <c r="G21" s="19">
        <f>SUM(Ardesia_Base_2HR_Spin!G21,Ardesia_Base_2HR_Reg!G21)/2</f>
        <v>220.93268142542598</v>
      </c>
      <c r="H21" s="19">
        <f>SUM(Ardesia_Base_2HR_Spin!H21,Ardesia_Base_2HR_Reg!H21)/2</f>
        <v>218.51664787485385</v>
      </c>
      <c r="I21" s="19">
        <f>SUM(Ardesia_Base_2HR_Spin!I21,Ardesia_Base_2HR_Reg!I21)/2</f>
        <v>219.13624357590538</v>
      </c>
      <c r="J21" s="19">
        <f>SUM(Ardesia_Base_2HR_Spin!J21,Ardesia_Base_2HR_Reg!J21)/2</f>
        <v>219.40128049949587</v>
      </c>
      <c r="K21" s="19">
        <f>SUM(Ardesia_Base_2HR_Spin!K21,Ardesia_Base_2HR_Reg!K21)/2</f>
        <v>220.39993412230012</v>
      </c>
      <c r="L21" s="19">
        <f>SUM(Ardesia_Base_2HR_Spin!L21,Ardesia_Base_2HR_Reg!L21)/2</f>
        <v>221.291841514281</v>
      </c>
      <c r="M21" s="19">
        <f>SUM(Ardesia_Base_2HR_Spin!M21,Ardesia_Base_2HR_Reg!M21)/2</f>
        <v>223.79436311580412</v>
      </c>
      <c r="N21" s="19">
        <f>SUM(Ardesia_Base_2HR_Spin!N21,Ardesia_Base_2HR_Reg!N21)/2</f>
        <v>226.42571252983089</v>
      </c>
      <c r="O21" s="19">
        <f>SUM(Ardesia_Base_2HR_Spin!O21,Ardesia_Base_2HR_Reg!O21)/2</f>
        <v>228.12961919389264</v>
      </c>
      <c r="P21" s="19">
        <f>SUM(Ardesia_Base_2HR_Spin!P21,Ardesia_Base_2HR_Reg!P21)/2</f>
        <v>227.06857019250319</v>
      </c>
      <c r="Q21" s="19">
        <f>SUM(Ardesia_Base_2HR_Spin!Q21,Ardesia_Base_2HR_Reg!Q21)/2</f>
        <v>228.03296783331095</v>
      </c>
      <c r="R21" s="19">
        <f>SUM(Ardesia_Base_2HR_Spin!R21,Ardesia_Base_2HR_Reg!R21)/2</f>
        <v>229.22012707673767</v>
      </c>
      <c r="S21" s="19">
        <f>SUM(Ardesia_Base_2HR_Spin!S21,Ardesia_Base_2HR_Reg!S21)/2</f>
        <v>230.76984431580158</v>
      </c>
      <c r="T21" s="19">
        <f>SUM(Ardesia_Base_2HR_Spin!T21,Ardesia_Base_2HR_Reg!T21)/2</f>
        <v>231.29673171415865</v>
      </c>
      <c r="U21" s="19">
        <f>SUM(Ardesia_Base_2HR_Spin!U21,Ardesia_Base_2HR_Reg!U21)/2</f>
        <v>232.30242229243754</v>
      </c>
      <c r="V21" s="19">
        <f>SUM(Ardesia_Base_2HR_Spin!V21,Ardesia_Base_2HR_Reg!V21)/2</f>
        <v>233.46020041179591</v>
      </c>
      <c r="W21" s="19">
        <f>SUM(Ardesia_Base_2HR_Spin!W21,Ardesia_Base_2HR_Reg!W21)/2</f>
        <v>234.1905255386734</v>
      </c>
      <c r="X21" s="19">
        <f>SUM(Ardesia_Base_2HR_Spin!X21,Ardesia_Base_2HR_Reg!X21)/2</f>
        <v>236.26177713456025</v>
      </c>
      <c r="Y21" s="19">
        <f>SUM(Ardesia_Base_2HR_Spin!Y21,Ardesia_Base_2HR_Reg!Y21)/2</f>
        <v>236.78628939162425</v>
      </c>
      <c r="Z21" s="19">
        <f>SUM(Ardesia_Base_2HR_Spin!Z21,Ardesia_Base_2HR_Reg!Z21)/2</f>
        <v>239.86540070390265</v>
      </c>
    </row>
    <row r="22" spans="1:26" x14ac:dyDescent="0.25">
      <c r="A22" s="17" t="s">
        <v>93</v>
      </c>
      <c r="B22" s="20">
        <f>SUM(Ardesia_Base_2HR_Spin!B22,Ardesia_Base_2HR_Reg!B22)</f>
        <v>13.430582648477692</v>
      </c>
      <c r="C22" s="20">
        <f>SUM(Ardesia_Base_2HR_Spin!C22,Ardesia_Base_2HR_Reg!C22)</f>
        <v>-10.607850300740511</v>
      </c>
      <c r="D22" s="20">
        <f>SUM(Ardesia_Base_2HR_Spin!D22,Ardesia_Base_2HR_Reg!D22)</f>
        <v>-8.4417039416764617</v>
      </c>
      <c r="E22" s="20">
        <f>SUM(Ardesia_Base_2HR_Spin!E22,Ardesia_Base_2HR_Reg!E22)</f>
        <v>-1.5987873158633841</v>
      </c>
      <c r="F22" s="20">
        <f>SUM(Ardesia_Base_2HR_Spin!F22,Ardesia_Base_2HR_Reg!F22)</f>
        <v>0.13869670382030641</v>
      </c>
      <c r="G22" s="20">
        <f>SUM(Ardesia_Base_2HR_Spin!G22,Ardesia_Base_2HR_Reg!G22)</f>
        <v>2.4933477008461105</v>
      </c>
      <c r="H22" s="20">
        <f>SUM(Ardesia_Base_2HR_Spin!H22,Ardesia_Base_2HR_Reg!H22)</f>
        <v>3.8513707982020664</v>
      </c>
      <c r="I22" s="20">
        <f>SUM(Ardesia_Base_2HR_Spin!I22,Ardesia_Base_2HR_Reg!I22)</f>
        <v>4.1317536472818066</v>
      </c>
      <c r="J22" s="20">
        <f>SUM(Ardesia_Base_2HR_Spin!J22,Ardesia_Base_2HR_Reg!J22)</f>
        <v>4.0883686546604086</v>
      </c>
      <c r="K22" s="20">
        <f>SUM(Ardesia_Base_2HR_Spin!K22,Ardesia_Base_2HR_Reg!K22)</f>
        <v>3.28132832930243</v>
      </c>
      <c r="L22" s="20">
        <f>SUM(Ardesia_Base_2HR_Spin!L22,Ardesia_Base_2HR_Reg!L22)</f>
        <v>3.7981549987570693</v>
      </c>
      <c r="M22" s="20">
        <f>SUM(Ardesia_Base_2HR_Spin!M22,Ardesia_Base_2HR_Reg!M22)</f>
        <v>1.9636316068334621</v>
      </c>
      <c r="N22" s="20">
        <f>SUM(Ardesia_Base_2HR_Spin!N22,Ardesia_Base_2HR_Reg!N22)</f>
        <v>9.9137186723003978E-2</v>
      </c>
      <c r="O22" s="20">
        <f>SUM(Ardesia_Base_2HR_Spin!O22,Ardesia_Base_2HR_Reg!O22)</f>
        <v>0.48765793267788737</v>
      </c>
      <c r="P22" s="20">
        <f>SUM(Ardesia_Base_2HR_Spin!P22,Ardesia_Base_2HR_Reg!P22)</f>
        <v>1.4123098271515566</v>
      </c>
      <c r="Q22" s="20">
        <f>SUM(Ardesia_Base_2HR_Spin!Q22,Ardesia_Base_2HR_Reg!Q22)</f>
        <v>-0.32911119280239021</v>
      </c>
      <c r="R22" s="20">
        <f>SUM(Ardesia_Base_2HR_Spin!R22,Ardesia_Base_2HR_Reg!R22)</f>
        <v>0.21486020488318847</v>
      </c>
      <c r="S22" s="20">
        <f>SUM(Ardesia_Base_2HR_Spin!S22,Ardesia_Base_2HR_Reg!S22)</f>
        <v>-0.1207758472906808</v>
      </c>
      <c r="T22" s="20">
        <f>SUM(Ardesia_Base_2HR_Spin!T22,Ardesia_Base_2HR_Reg!T22)</f>
        <v>-3.680359469023454</v>
      </c>
      <c r="U22" s="20">
        <f>SUM(Ardesia_Base_2HR_Spin!U22,Ardesia_Base_2HR_Reg!U22)</f>
        <v>-5.4330030697107841</v>
      </c>
      <c r="V22" s="20">
        <f>SUM(Ardesia_Base_2HR_Spin!V22,Ardesia_Base_2HR_Reg!V22)</f>
        <v>-8.9395174058756002</v>
      </c>
      <c r="W22" s="20">
        <f>SUM(Ardesia_Base_2HR_Spin!W22,Ardesia_Base_2HR_Reg!W22)</f>
        <v>-10.436695601980896</v>
      </c>
      <c r="X22" s="20">
        <f>SUM(Ardesia_Base_2HR_Spin!X22,Ardesia_Base_2HR_Reg!X22)</f>
        <v>-8.1416724376059921</v>
      </c>
      <c r="Y22" s="20">
        <f>SUM(Ardesia_Base_2HR_Spin!Y22,Ardesia_Base_2HR_Reg!Y22)</f>
        <v>-11.26340623497563</v>
      </c>
      <c r="Z22" s="20">
        <f>SUM(Ardesia_Base_2HR_Spin!Z22,Ardesia_Base_2HR_Reg!Z22)</f>
        <v>-9.8866437460942471</v>
      </c>
    </row>
    <row r="23" spans="1:26" x14ac:dyDescent="0.25">
      <c r="A23" s="17" t="s">
        <v>94</v>
      </c>
      <c r="B23" s="20">
        <f>SUM(Ardesia_Base_2HR_Spin!B23,Ardesia_Base_2HR_Reg!B23)</f>
        <v>1292.6307926631146</v>
      </c>
      <c r="C23" s="20">
        <f>SUM(Ardesia_Base_2HR_Spin!C23,Ardesia_Base_2HR_Reg!C23)</f>
        <v>1164.6756408235583</v>
      </c>
      <c r="D23" s="20">
        <f>SUM(Ardesia_Base_2HR_Spin!D23,Ardesia_Base_2HR_Reg!D23)</f>
        <v>1279.7428219534022</v>
      </c>
      <c r="E23" s="20">
        <f>SUM(Ardesia_Base_2HR_Spin!E23,Ardesia_Base_2HR_Reg!E23)</f>
        <v>1293.8644301713589</v>
      </c>
      <c r="F23" s="20">
        <f>SUM(Ardesia_Base_2HR_Spin!F23,Ardesia_Base_2HR_Reg!F23)</f>
        <v>1313.1840743228865</v>
      </c>
      <c r="G23" s="20">
        <f>SUM(Ardesia_Base_2HR_Spin!G23,Ardesia_Base_2HR_Reg!G23)</f>
        <v>1339.4022239979295</v>
      </c>
      <c r="H23" s="20">
        <f>SUM(Ardesia_Base_2HR_Spin!H23,Ardesia_Base_2HR_Reg!H23)</f>
        <v>1351.5887761890062</v>
      </c>
      <c r="I23" s="20">
        <f>SUM(Ardesia_Base_2HR_Spin!I23,Ardesia_Base_2HR_Reg!I23)</f>
        <v>1317.2404975324077</v>
      </c>
      <c r="J23" s="20">
        <f>SUM(Ardesia_Base_2HR_Spin!J23,Ardesia_Base_2HR_Reg!J23)</f>
        <v>1357.2585113715718</v>
      </c>
      <c r="K23" s="20">
        <f>SUM(Ardesia_Base_2HR_Spin!K23,Ardesia_Base_2HR_Reg!K23)</f>
        <v>1351.7080756095811</v>
      </c>
      <c r="L23" s="20">
        <f>SUM(Ardesia_Base_2HR_Spin!L23,Ardesia_Base_2HR_Reg!L23)</f>
        <v>1384.5812610088753</v>
      </c>
      <c r="M23" s="20">
        <f>SUM(Ardesia_Base_2HR_Spin!M23,Ardesia_Base_2HR_Reg!M23)</f>
        <v>1377.4153494760137</v>
      </c>
      <c r="N23" s="20">
        <f>SUM(Ardesia_Base_2HR_Spin!N23,Ardesia_Base_2HR_Reg!N23)</f>
        <v>1377.230110150417</v>
      </c>
      <c r="O23" s="20">
        <f>SUM(Ardesia_Base_2HR_Spin!O23,Ardesia_Base_2HR_Reg!O23)</f>
        <v>1373.4213655076601</v>
      </c>
      <c r="P23" s="20">
        <f>SUM(Ardesia_Base_2HR_Spin!P23,Ardesia_Base_2HR_Reg!P23)</f>
        <v>1366.9573698400693</v>
      </c>
      <c r="Q23" s="20">
        <f>SUM(Ardesia_Base_2HR_Spin!Q23,Ardesia_Base_2HR_Reg!Q23)</f>
        <v>1386.3595971519344</v>
      </c>
      <c r="R23" s="20">
        <f>SUM(Ardesia_Base_2HR_Spin!R23,Ardesia_Base_2HR_Reg!R23)</f>
        <v>1405.2968162589193</v>
      </c>
      <c r="S23" s="20">
        <f>SUM(Ardesia_Base_2HR_Spin!S23,Ardesia_Base_2HR_Reg!S23)</f>
        <v>1357.2372705730575</v>
      </c>
      <c r="T23" s="20">
        <f>SUM(Ardesia_Base_2HR_Spin!T23,Ardesia_Base_2HR_Reg!T23)</f>
        <v>1361.5451043378207</v>
      </c>
      <c r="U23" s="20">
        <f>SUM(Ardesia_Base_2HR_Spin!U23,Ardesia_Base_2HR_Reg!U23)</f>
        <v>1384.9883061276998</v>
      </c>
      <c r="V23" s="20">
        <f>SUM(Ardesia_Base_2HR_Spin!V23,Ardesia_Base_2HR_Reg!V23)</f>
        <v>1392.772529731878</v>
      </c>
      <c r="W23" s="20">
        <f>SUM(Ardesia_Base_2HR_Spin!W23,Ardesia_Base_2HR_Reg!W23)</f>
        <v>1385.8103949627055</v>
      </c>
      <c r="X23" s="20">
        <f>SUM(Ardesia_Base_2HR_Spin!X23,Ardesia_Base_2HR_Reg!X23)</f>
        <v>1379.9885021192765</v>
      </c>
      <c r="Y23" s="20">
        <f>SUM(Ardesia_Base_2HR_Spin!Y23,Ardesia_Base_2HR_Reg!Y23)</f>
        <v>1386.9497150082318</v>
      </c>
      <c r="Z23" s="20">
        <f>SUM(Ardesia_Base_2HR_Spin!Z23,Ardesia_Base_2HR_Reg!Z23)</f>
        <v>1386.3734995288467</v>
      </c>
    </row>
    <row r="24" spans="1:26" x14ac:dyDescent="0.25">
      <c r="A24" s="17" t="s">
        <v>95</v>
      </c>
      <c r="B24" s="20">
        <f>SUM(Ardesia_Base_2HR_Spin!B24,Ardesia_Base_2HR_Reg!B24)</f>
        <v>11.35520317105545</v>
      </c>
      <c r="C24" s="20">
        <f>SUM(Ardesia_Base_2HR_Spin!C24,Ardesia_Base_2HR_Reg!C24)</f>
        <v>19.62723318241925</v>
      </c>
      <c r="D24" s="20">
        <f>SUM(Ardesia_Base_2HR_Spin!D24,Ardesia_Base_2HR_Reg!D24)</f>
        <v>1.5678827632211649</v>
      </c>
      <c r="E24" s="20">
        <f>SUM(Ardesia_Base_2HR_Spin!E24,Ardesia_Base_2HR_Reg!E24)</f>
        <v>1.6600903561335669</v>
      </c>
      <c r="F24" s="20">
        <f>SUM(Ardesia_Base_2HR_Spin!F24,Ardesia_Base_2HR_Reg!F24)</f>
        <v>1.7778170450232511</v>
      </c>
      <c r="G24" s="20">
        <f>SUM(Ardesia_Base_2HR_Spin!G24,Ardesia_Base_2HR_Reg!G24)</f>
        <v>1.655583446271494</v>
      </c>
      <c r="H24" s="20">
        <f>SUM(Ardesia_Base_2HR_Spin!H24,Ardesia_Base_2HR_Reg!H24)</f>
        <v>1.5879378399919459</v>
      </c>
      <c r="I24" s="20">
        <f>SUM(Ardesia_Base_2HR_Spin!I24,Ardesia_Base_2HR_Reg!I24)</f>
        <v>1.7131312770509519</v>
      </c>
      <c r="J24" s="20">
        <f>SUM(Ardesia_Base_2HR_Spin!J24,Ardesia_Base_2HR_Reg!J24)</f>
        <v>1.735701260449221</v>
      </c>
      <c r="K24" s="20">
        <f>SUM(Ardesia_Base_2HR_Spin!K24,Ardesia_Base_2HR_Reg!K24)</f>
        <v>1.628207075057426</v>
      </c>
      <c r="L24" s="20">
        <f>SUM(Ardesia_Base_2HR_Spin!L24,Ardesia_Base_2HR_Reg!L24)</f>
        <v>1.823152208673303</v>
      </c>
      <c r="M24" s="20">
        <f>SUM(Ardesia_Base_2HR_Spin!M24,Ardesia_Base_2HR_Reg!M24)</f>
        <v>1.742749411190853</v>
      </c>
      <c r="N24" s="20">
        <f>SUM(Ardesia_Base_2HR_Spin!N24,Ardesia_Base_2HR_Reg!N24)</f>
        <v>2.0130484132504081</v>
      </c>
      <c r="O24" s="20">
        <f>SUM(Ardesia_Base_2HR_Spin!O24,Ardesia_Base_2HR_Reg!O24)</f>
        <v>1.9486345625894359</v>
      </c>
      <c r="P24" s="20">
        <f>SUM(Ardesia_Base_2HR_Spin!P24,Ardesia_Base_2HR_Reg!P24)</f>
        <v>1.9230671031032109</v>
      </c>
      <c r="Q24" s="20">
        <f>SUM(Ardesia_Base_2HR_Spin!Q24,Ardesia_Base_2HR_Reg!Q24)</f>
        <v>1.840033350885836</v>
      </c>
      <c r="R24" s="20">
        <f>SUM(Ardesia_Base_2HR_Spin!R24,Ardesia_Base_2HR_Reg!R24)</f>
        <v>1.9593436065945391</v>
      </c>
      <c r="S24" s="20">
        <f>SUM(Ardesia_Base_2HR_Spin!S24,Ardesia_Base_2HR_Reg!S24)</f>
        <v>1.8541243363804429</v>
      </c>
      <c r="T24" s="20">
        <f>SUM(Ardesia_Base_2HR_Spin!T24,Ardesia_Base_2HR_Reg!T24)</f>
        <v>1.9290787934273621</v>
      </c>
      <c r="U24" s="20">
        <f>SUM(Ardesia_Base_2HR_Spin!U24,Ardesia_Base_2HR_Reg!U24)</f>
        <v>1.798729723638355</v>
      </c>
      <c r="V24" s="20">
        <f>SUM(Ardesia_Base_2HR_Spin!V24,Ardesia_Base_2HR_Reg!V24)</f>
        <v>1.741683504393525</v>
      </c>
      <c r="W24" s="20">
        <f>SUM(Ardesia_Base_2HR_Spin!W24,Ardesia_Base_2HR_Reg!W24)</f>
        <v>1.8182153673477071</v>
      </c>
      <c r="X24" s="20">
        <f>SUM(Ardesia_Base_2HR_Spin!X24,Ardesia_Base_2HR_Reg!X24)</f>
        <v>1.660766698196197</v>
      </c>
      <c r="Y24" s="20">
        <f>SUM(Ardesia_Base_2HR_Spin!Y24,Ardesia_Base_2HR_Reg!Y24)</f>
        <v>1.8335106672169119</v>
      </c>
      <c r="Z24" s="20">
        <f>SUM(Ardesia_Base_2HR_Spin!Z24,Ardesia_Base_2HR_Reg!Z24)</f>
        <v>1.680355787251453</v>
      </c>
    </row>
    <row r="25" spans="1:26" x14ac:dyDescent="0.25">
      <c r="A25" s="17" t="s">
        <v>96</v>
      </c>
      <c r="B25" s="20">
        <f>SUM(Ardesia_Base_2HR_Spin!B25,Ardesia_Base_2HR_Reg!B25)</f>
        <v>9.6604414195923063</v>
      </c>
      <c r="C25" s="20">
        <f>SUM(Ardesia_Base_2HR_Spin!C25,Ardesia_Base_2HR_Reg!C25)</f>
        <v>12.960966802946089</v>
      </c>
      <c r="D25" s="20">
        <f>SUM(Ardesia_Base_2HR_Spin!D25,Ardesia_Base_2HR_Reg!D25)</f>
        <v>2.2304279088547299</v>
      </c>
      <c r="E25" s="20">
        <f>SUM(Ardesia_Base_2HR_Spin!E25,Ardesia_Base_2HR_Reg!E25)</f>
        <v>1.7891350001401489</v>
      </c>
      <c r="F25" s="20">
        <f>SUM(Ardesia_Base_2HR_Spin!F25,Ardesia_Base_2HR_Reg!F25)</f>
        <v>1.772011256025936</v>
      </c>
      <c r="G25" s="20">
        <f>SUM(Ardesia_Base_2HR_Spin!G25,Ardesia_Base_2HR_Reg!G25)</f>
        <v>1.9206048532581601</v>
      </c>
      <c r="H25" s="20">
        <f>SUM(Ardesia_Base_2HR_Spin!H25,Ardesia_Base_2HR_Reg!H25)</f>
        <v>1.4232032079051089</v>
      </c>
      <c r="I25" s="20">
        <f>SUM(Ardesia_Base_2HR_Spin!I25,Ardesia_Base_2HR_Reg!I25)</f>
        <v>1.8062220398332831</v>
      </c>
      <c r="J25" s="20">
        <f>SUM(Ardesia_Base_2HR_Spin!J25,Ardesia_Base_2HR_Reg!J25)</f>
        <v>1.9829060688730229</v>
      </c>
      <c r="K25" s="20">
        <f>SUM(Ardesia_Base_2HR_Spin!K25,Ardesia_Base_2HR_Reg!K25)</f>
        <v>2.0590248141364031</v>
      </c>
      <c r="L25" s="20">
        <f>SUM(Ardesia_Base_2HR_Spin!L25,Ardesia_Base_2HR_Reg!L25)</f>
        <v>1.258870256526067</v>
      </c>
      <c r="M25" s="20">
        <f>SUM(Ardesia_Base_2HR_Spin!M25,Ardesia_Base_2HR_Reg!M25)</f>
        <v>1.334671753505007</v>
      </c>
      <c r="N25" s="20">
        <f>SUM(Ardesia_Base_2HR_Spin!N25,Ardesia_Base_2HR_Reg!N25)</f>
        <v>2.2653306813164531</v>
      </c>
      <c r="O25" s="20">
        <f>SUM(Ardesia_Base_2HR_Spin!O25,Ardesia_Base_2HR_Reg!O25)</f>
        <v>1.7648828404616721</v>
      </c>
      <c r="P25" s="20">
        <f>SUM(Ardesia_Base_2HR_Spin!P25,Ardesia_Base_2HR_Reg!P25)</f>
        <v>1.829434384918597</v>
      </c>
      <c r="Q25" s="20">
        <f>SUM(Ardesia_Base_2HR_Spin!Q25,Ardesia_Base_2HR_Reg!Q25)</f>
        <v>2.5174514227756388</v>
      </c>
      <c r="R25" s="20">
        <f>SUM(Ardesia_Base_2HR_Spin!R25,Ardesia_Base_2HR_Reg!R25)</f>
        <v>1.7171793693938859</v>
      </c>
      <c r="S25" s="20">
        <f>SUM(Ardesia_Base_2HR_Spin!S25,Ardesia_Base_2HR_Reg!S25)</f>
        <v>2.0717535979213149</v>
      </c>
      <c r="T25" s="20">
        <f>SUM(Ardesia_Base_2HR_Spin!T25,Ardesia_Base_2HR_Reg!T25)</f>
        <v>1.5946720696139829</v>
      </c>
      <c r="U25" s="20">
        <f>SUM(Ardesia_Base_2HR_Spin!U25,Ardesia_Base_2HR_Reg!U25)</f>
        <v>1.8581005603454721</v>
      </c>
      <c r="V25" s="20">
        <f>SUM(Ardesia_Base_2HR_Spin!V25,Ardesia_Base_2HR_Reg!V25)</f>
        <v>1.843715996098179</v>
      </c>
      <c r="W25" s="20">
        <f>SUM(Ardesia_Base_2HR_Spin!W25,Ardesia_Base_2HR_Reg!W25)</f>
        <v>1.79017705386021</v>
      </c>
      <c r="X25" s="20">
        <f>SUM(Ardesia_Base_2HR_Spin!X25,Ardesia_Base_2HR_Reg!X25)</f>
        <v>1.7804831622655291</v>
      </c>
      <c r="Y25" s="20">
        <f>SUM(Ardesia_Base_2HR_Spin!Y25,Ardesia_Base_2HR_Reg!Y25)</f>
        <v>1.879395360991901</v>
      </c>
      <c r="Z25" s="20">
        <f>SUM(Ardesia_Base_2HR_Spin!Z25,Ardesia_Base_2HR_Reg!Z25)</f>
        <v>1.534085700252819</v>
      </c>
    </row>
    <row r="26" spans="1:26" x14ac:dyDescent="0.25">
      <c r="A26" s="17" t="s">
        <v>97</v>
      </c>
      <c r="B26" s="18">
        <f>SUM(Ardesia_Base_2HR_Spin!B26,Ardesia_Base_2HR_Reg!B26)</f>
        <v>0</v>
      </c>
      <c r="C26" s="18">
        <f>SUM(Ardesia_Base_2HR_Spin!C26,Ardesia_Base_2HR_Reg!C26)</f>
        <v>0</v>
      </c>
      <c r="D26" s="18">
        <f>SUM(Ardesia_Base_2HR_Spin!D26,Ardesia_Base_2HR_Reg!D26)</f>
        <v>0</v>
      </c>
      <c r="E26" s="18">
        <f>SUM(Ardesia_Base_2HR_Spin!E26,Ardesia_Base_2HR_Reg!E26)</f>
        <v>0</v>
      </c>
      <c r="F26" s="18">
        <f>SUM(Ardesia_Base_2HR_Spin!F26,Ardesia_Base_2HR_Reg!F26)</f>
        <v>0</v>
      </c>
      <c r="G26" s="18">
        <f>SUM(Ardesia_Base_2HR_Spin!G26,Ardesia_Base_2HR_Reg!G26)</f>
        <v>0</v>
      </c>
      <c r="H26" s="18">
        <f>SUM(Ardesia_Base_2HR_Spin!H26,Ardesia_Base_2HR_Reg!H26)</f>
        <v>0</v>
      </c>
      <c r="I26" s="18">
        <f>SUM(Ardesia_Base_2HR_Spin!I26,Ardesia_Base_2HR_Reg!I26)</f>
        <v>0</v>
      </c>
      <c r="J26" s="18">
        <f>SUM(Ardesia_Base_2HR_Spin!J26,Ardesia_Base_2HR_Reg!J26)</f>
        <v>0</v>
      </c>
      <c r="K26" s="18">
        <f>SUM(Ardesia_Base_2HR_Spin!K26,Ardesia_Base_2HR_Reg!K26)</f>
        <v>0</v>
      </c>
      <c r="L26" s="18">
        <f>SUM(Ardesia_Base_2HR_Spin!L26,Ardesia_Base_2HR_Reg!L26)</f>
        <v>0</v>
      </c>
      <c r="M26" s="18">
        <f>SUM(Ardesia_Base_2HR_Spin!M26,Ardesia_Base_2HR_Reg!M26)</f>
        <v>0</v>
      </c>
      <c r="N26" s="18">
        <f>SUM(Ardesia_Base_2HR_Spin!N26,Ardesia_Base_2HR_Reg!N26)</f>
        <v>0</v>
      </c>
      <c r="O26" s="18">
        <f>SUM(Ardesia_Base_2HR_Spin!O26,Ardesia_Base_2HR_Reg!O26)</f>
        <v>0</v>
      </c>
      <c r="P26" s="18">
        <f>SUM(Ardesia_Base_2HR_Spin!P26,Ardesia_Base_2HR_Reg!P26)</f>
        <v>0</v>
      </c>
      <c r="Q26" s="18">
        <f>SUM(Ardesia_Base_2HR_Spin!Q26,Ardesia_Base_2HR_Reg!Q26)</f>
        <v>0</v>
      </c>
      <c r="R26" s="18">
        <f>SUM(Ardesia_Base_2HR_Spin!R26,Ardesia_Base_2HR_Reg!R26)</f>
        <v>0</v>
      </c>
      <c r="S26" s="18">
        <f>SUM(Ardesia_Base_2HR_Spin!S26,Ardesia_Base_2HR_Reg!S26)</f>
        <v>0</v>
      </c>
      <c r="T26" s="18">
        <f>SUM(Ardesia_Base_2HR_Spin!T26,Ardesia_Base_2HR_Reg!T26)</f>
        <v>0</v>
      </c>
      <c r="U26" s="18">
        <f>SUM(Ardesia_Base_2HR_Spin!U26,Ardesia_Base_2HR_Reg!U26)</f>
        <v>0</v>
      </c>
      <c r="V26" s="18">
        <f>SUM(Ardesia_Base_2HR_Spin!V26,Ardesia_Base_2HR_Reg!V26)</f>
        <v>0</v>
      </c>
      <c r="W26" s="18">
        <f>SUM(Ardesia_Base_2HR_Spin!W26,Ardesia_Base_2HR_Reg!W26)</f>
        <v>0</v>
      </c>
      <c r="X26" s="18">
        <f>SUM(Ardesia_Base_2HR_Spin!X26,Ardesia_Base_2HR_Reg!X26)</f>
        <v>0</v>
      </c>
      <c r="Y26" s="18">
        <f>SUM(Ardesia_Base_2HR_Spin!Y26,Ardesia_Base_2HR_Reg!Y26)</f>
        <v>0</v>
      </c>
      <c r="Z26" s="18">
        <f>SUM(Ardesia_Base_2HR_Spin!Z26,Ardesia_Base_2HR_Reg!Z26)</f>
        <v>0</v>
      </c>
    </row>
    <row r="27" spans="1:26" x14ac:dyDescent="0.25">
      <c r="A27" s="17" t="s">
        <v>98</v>
      </c>
      <c r="B27" s="20">
        <f>SUM(Ardesia_Base_2HR_Spin!B27,Ardesia_Base_2HR_Reg!B27)</f>
        <v>25.58710918684865</v>
      </c>
      <c r="C27" s="20">
        <f>SUM(Ardesia_Base_2HR_Spin!C27,Ardesia_Base_2HR_Reg!C27)</f>
        <v>97.774629985624912</v>
      </c>
      <c r="D27" s="20">
        <f>SUM(Ardesia_Base_2HR_Spin!D27,Ardesia_Base_2HR_Reg!D27)</f>
        <v>2.3958378260610269</v>
      </c>
      <c r="E27" s="20">
        <f>SUM(Ardesia_Base_2HR_Spin!E27,Ardesia_Base_2HR_Reg!E27)</f>
        <v>2.2277037688826691</v>
      </c>
      <c r="F27" s="20">
        <f>SUM(Ardesia_Base_2HR_Spin!F27,Ardesia_Base_2HR_Reg!F27)</f>
        <v>2.112381875369302</v>
      </c>
      <c r="G27" s="20">
        <f>SUM(Ardesia_Base_2HR_Spin!G27,Ardesia_Base_2HR_Reg!G27)</f>
        <v>1.9527923523418047</v>
      </c>
      <c r="H27" s="20">
        <f>SUM(Ardesia_Base_2HR_Spin!H27,Ardesia_Base_2HR_Reg!H27)</f>
        <v>1.8264447736312823</v>
      </c>
      <c r="I27" s="20">
        <f>SUM(Ardesia_Base_2HR_Spin!I27,Ardesia_Base_2HR_Reg!I27)</f>
        <v>1.8102565108834641</v>
      </c>
      <c r="J27" s="20">
        <f>SUM(Ardesia_Base_2HR_Spin!J27,Ardesia_Base_2HR_Reg!J27)</f>
        <v>1.8421648996443458</v>
      </c>
      <c r="K27" s="20">
        <f>SUM(Ardesia_Base_2HR_Spin!K27,Ardesia_Base_2HR_Reg!K27)</f>
        <v>1.8459956574554321</v>
      </c>
      <c r="L27" s="20">
        <f>SUM(Ardesia_Base_2HR_Spin!L27,Ardesia_Base_2HR_Reg!L27)</f>
        <v>2.0048388823565557</v>
      </c>
      <c r="M27" s="20">
        <f>SUM(Ardesia_Base_2HR_Spin!M27,Ardesia_Base_2HR_Reg!M27)</f>
        <v>2.0370155405214221</v>
      </c>
      <c r="N27" s="20">
        <f>SUM(Ardesia_Base_2HR_Spin!N27,Ardesia_Base_2HR_Reg!N27)</f>
        <v>2.1224326508767497</v>
      </c>
      <c r="O27" s="20">
        <f>SUM(Ardesia_Base_2HR_Spin!O27,Ardesia_Base_2HR_Reg!O27)</f>
        <v>2.0719882511212626</v>
      </c>
      <c r="P27" s="20">
        <f>SUM(Ardesia_Base_2HR_Spin!P27,Ardesia_Base_2HR_Reg!P27)</f>
        <v>2.1019701363996237</v>
      </c>
      <c r="Q27" s="20">
        <f>SUM(Ardesia_Base_2HR_Spin!Q27,Ardesia_Base_2HR_Reg!Q27)</f>
        <v>2.096410834076369</v>
      </c>
      <c r="R27" s="20">
        <f>SUM(Ardesia_Base_2HR_Spin!R27,Ardesia_Base_2HR_Reg!R27)</f>
        <v>2.078107387730753</v>
      </c>
      <c r="S27" s="20">
        <f>SUM(Ardesia_Base_2HR_Spin!S27,Ardesia_Base_2HR_Reg!S27)</f>
        <v>2.1089051238690466</v>
      </c>
      <c r="T27" s="20">
        <f>SUM(Ardesia_Base_2HR_Spin!T27,Ardesia_Base_2HR_Reg!T27)</f>
        <v>2.0444723527944721</v>
      </c>
      <c r="U27" s="20">
        <f>SUM(Ardesia_Base_2HR_Spin!U27,Ardesia_Base_2HR_Reg!U27)</f>
        <v>2.0987648179772398</v>
      </c>
      <c r="V27" s="20">
        <f>SUM(Ardesia_Base_2HR_Spin!V27,Ardesia_Base_2HR_Reg!V27)</f>
        <v>2.0592574664236318</v>
      </c>
      <c r="W27" s="20">
        <f>SUM(Ardesia_Base_2HR_Spin!W27,Ardesia_Base_2HR_Reg!W27)</f>
        <v>2.0533436576638557</v>
      </c>
      <c r="X27" s="20">
        <f>SUM(Ardesia_Base_2HR_Spin!X27,Ardesia_Base_2HR_Reg!X27)</f>
        <v>2.0871506357690821</v>
      </c>
      <c r="Y27" s="20">
        <f>SUM(Ardesia_Base_2HR_Spin!Y27,Ardesia_Base_2HR_Reg!Y27)</f>
        <v>2.0380616035650836</v>
      </c>
      <c r="Z27" s="20">
        <f>SUM(Ardesia_Base_2HR_Spin!Z27,Ardesia_Base_2HR_Reg!Z27)</f>
        <v>2.065952554381107</v>
      </c>
    </row>
    <row r="28" spans="1:26" x14ac:dyDescent="0.25">
      <c r="A28" s="17" t="s">
        <v>99</v>
      </c>
      <c r="B28" s="19">
        <f>SUM(Ardesia_Base_2HR_Spin!B28,Ardesia_Base_2HR_Reg!B28)</f>
        <v>41512.483560183333</v>
      </c>
      <c r="C28" s="19">
        <f>SUM(Ardesia_Base_2HR_Spin!C28,Ardesia_Base_2HR_Reg!C28)</f>
        <v>27344.113335333335</v>
      </c>
      <c r="D28" s="19">
        <f>SUM(Ardesia_Base_2HR_Spin!D28,Ardesia_Base_2HR_Reg!D28)</f>
        <v>42430.042001766669</v>
      </c>
      <c r="E28" s="19">
        <f>SUM(Ardesia_Base_2HR_Spin!E28,Ardesia_Base_2HR_Reg!E28)</f>
        <v>41302.878430933335</v>
      </c>
      <c r="F28" s="19">
        <f>SUM(Ardesia_Base_2HR_Spin!F28,Ardesia_Base_2HR_Reg!F28)</f>
        <v>39602.6801461</v>
      </c>
      <c r="G28" s="19">
        <f>SUM(Ardesia_Base_2HR_Spin!G28,Ardesia_Base_2HR_Reg!G28)</f>
        <v>38464.37983616667</v>
      </c>
      <c r="H28" s="19">
        <f>SUM(Ardesia_Base_2HR_Spin!H28,Ardesia_Base_2HR_Reg!H28)</f>
        <v>37366.346786599999</v>
      </c>
      <c r="I28" s="19">
        <f>SUM(Ardesia_Base_2HR_Spin!I28,Ardesia_Base_2HR_Reg!I28)</f>
        <v>36828.037095366664</v>
      </c>
      <c r="J28" s="19">
        <f>SUM(Ardesia_Base_2HR_Spin!J28,Ardesia_Base_2HR_Reg!J28)</f>
        <v>36267.031666566669</v>
      </c>
      <c r="K28" s="19">
        <f>SUM(Ardesia_Base_2HR_Spin!K28,Ardesia_Base_2HR_Reg!K28)</f>
        <v>35850.253284333332</v>
      </c>
      <c r="L28" s="19">
        <f>SUM(Ardesia_Base_2HR_Spin!L28,Ardesia_Base_2HR_Reg!L28)</f>
        <v>35433.249663266666</v>
      </c>
      <c r="M28" s="19">
        <f>SUM(Ardesia_Base_2HR_Spin!M28,Ardesia_Base_2HR_Reg!M28)</f>
        <v>35287.895176099992</v>
      </c>
      <c r="N28" s="19">
        <f>SUM(Ardesia_Base_2HR_Spin!N28,Ardesia_Base_2HR_Reg!N28)</f>
        <v>35168.441670133339</v>
      </c>
      <c r="O28" s="19">
        <f>SUM(Ardesia_Base_2HR_Spin!O28,Ardesia_Base_2HR_Reg!O28)</f>
        <v>34912.956921433331</v>
      </c>
      <c r="P28" s="19">
        <f>SUM(Ardesia_Base_2HR_Spin!P28,Ardesia_Base_2HR_Reg!P28)</f>
        <v>34246.481756433335</v>
      </c>
      <c r="Q28" s="19">
        <f>SUM(Ardesia_Base_2HR_Spin!Q28,Ardesia_Base_2HR_Reg!Q28)</f>
        <v>33899.380998100009</v>
      </c>
      <c r="R28" s="19">
        <f>SUM(Ardesia_Base_2HR_Spin!R28,Ardesia_Base_2HR_Reg!R28)</f>
        <v>33594.501824366671</v>
      </c>
      <c r="S28" s="19">
        <f>SUM(Ardesia_Base_2HR_Spin!S28,Ardesia_Base_2HR_Reg!S28)</f>
        <v>33346.24250363333</v>
      </c>
      <c r="T28" s="19">
        <f>SUM(Ardesia_Base_2HR_Spin!T28,Ardesia_Base_2HR_Reg!T28)</f>
        <v>32955.158334633335</v>
      </c>
      <c r="U28" s="19">
        <f>SUM(Ardesia_Base_2HR_Spin!U28,Ardesia_Base_2HR_Reg!U28)</f>
        <v>32643.136380533324</v>
      </c>
      <c r="V28" s="19">
        <f>SUM(Ardesia_Base_2HR_Spin!V28,Ardesia_Base_2HR_Reg!V28)</f>
        <v>32352.914573066668</v>
      </c>
      <c r="W28" s="19">
        <f>SUM(Ardesia_Base_2HR_Spin!W28,Ardesia_Base_2HR_Reg!W28)</f>
        <v>31751.551452533331</v>
      </c>
      <c r="X28" s="19">
        <f>SUM(Ardesia_Base_2HR_Spin!X28,Ardesia_Base_2HR_Reg!X28)</f>
        <v>31323.586412500001</v>
      </c>
      <c r="Y28" s="19">
        <f>SUM(Ardesia_Base_2HR_Spin!Y28,Ardesia_Base_2HR_Reg!Y28)</f>
        <v>30682.767379366673</v>
      </c>
      <c r="Z28" s="19">
        <f>SUM(Ardesia_Base_2HR_Spin!Z28,Ardesia_Base_2HR_Reg!Z28)</f>
        <v>30362.162421100002</v>
      </c>
    </row>
    <row r="29" spans="1:26" x14ac:dyDescent="0.25">
      <c r="A29" s="17" t="s">
        <v>100</v>
      </c>
      <c r="B29" s="19">
        <f>SUM(Ardesia_Base_2HR_Spin!B29,Ardesia_Base_2HR_Reg!B29)</f>
        <v>32365.234026599999</v>
      </c>
      <c r="C29" s="19">
        <f>SUM(Ardesia_Base_2HR_Spin!C29,Ardesia_Base_2HR_Reg!C29)</f>
        <v>11304.032502</v>
      </c>
      <c r="D29" s="19">
        <f>SUM(Ardesia_Base_2HR_Spin!D29,Ardesia_Base_2HR_Reg!D29)</f>
        <v>26595.990335099999</v>
      </c>
      <c r="E29" s="19">
        <f>SUM(Ardesia_Base_2HR_Spin!E29,Ardesia_Base_2HR_Reg!E29)</f>
        <v>26314.115601599999</v>
      </c>
      <c r="F29" s="19">
        <f>SUM(Ardesia_Base_2HR_Spin!F29,Ardesia_Base_2HR_Reg!F29)</f>
        <v>26693.8951461</v>
      </c>
      <c r="G29" s="19">
        <f>SUM(Ardesia_Base_2HR_Spin!G29,Ardesia_Base_2HR_Reg!G29)</f>
        <v>26370.215269500011</v>
      </c>
      <c r="H29" s="19">
        <f>SUM(Ardesia_Base_2HR_Spin!H29,Ardesia_Base_2HR_Reg!H29)</f>
        <v>26532.019998600001</v>
      </c>
      <c r="I29" s="19">
        <f>SUM(Ardesia_Base_2HR_Spin!I29,Ardesia_Base_2HR_Reg!I29)</f>
        <v>25864.015928699999</v>
      </c>
      <c r="J29" s="19">
        <f>SUM(Ardesia_Base_2HR_Spin!J29,Ardesia_Base_2HR_Reg!J29)</f>
        <v>25412.9424999</v>
      </c>
      <c r="K29" s="19">
        <f>SUM(Ardesia_Base_2HR_Spin!K29,Ardesia_Base_2HR_Reg!K29)</f>
        <v>24788.135450999998</v>
      </c>
      <c r="L29" s="19">
        <f>SUM(Ardesia_Base_2HR_Spin!L29,Ardesia_Base_2HR_Reg!L29)</f>
        <v>24301.827996600001</v>
      </c>
      <c r="M29" s="19">
        <f>SUM(Ardesia_Base_2HR_Spin!M29,Ardesia_Base_2HR_Reg!M29)</f>
        <v>23429.745176100001</v>
      </c>
      <c r="N29" s="19">
        <f>SUM(Ardesia_Base_2HR_Spin!N29,Ardesia_Base_2HR_Reg!N29)</f>
        <v>22903.453336800001</v>
      </c>
      <c r="O29" s="19">
        <f>SUM(Ardesia_Base_2HR_Spin!O29,Ardesia_Base_2HR_Reg!O29)</f>
        <v>22433.3028801</v>
      </c>
      <c r="P29" s="19">
        <f>SUM(Ardesia_Base_2HR_Spin!P29,Ardesia_Base_2HR_Reg!P29)</f>
        <v>22241.8541511</v>
      </c>
      <c r="Q29" s="19">
        <f>SUM(Ardesia_Base_2HR_Spin!Q29,Ardesia_Base_2HR_Reg!Q29)</f>
        <v>21672.8484981</v>
      </c>
      <c r="R29" s="19">
        <f>SUM(Ardesia_Base_2HR_Spin!R29,Ardesia_Base_2HR_Reg!R29)</f>
        <v>21316.6856577</v>
      </c>
      <c r="S29" s="19">
        <f>SUM(Ardesia_Base_2HR_Spin!S29,Ardesia_Base_2HR_Reg!S29)</f>
        <v>20622.783570299998</v>
      </c>
      <c r="T29" s="19">
        <f>SUM(Ardesia_Base_2HR_Spin!T29,Ardesia_Base_2HR_Reg!T29)</f>
        <v>20239.1195013</v>
      </c>
      <c r="U29" s="19">
        <f>SUM(Ardesia_Base_2HR_Spin!U29,Ardesia_Base_2HR_Reg!U29)</f>
        <v>19861.622023199991</v>
      </c>
      <c r="V29" s="19">
        <f>SUM(Ardesia_Base_2HR_Spin!V29,Ardesia_Base_2HR_Reg!V29)</f>
        <v>19468.971242399999</v>
      </c>
      <c r="W29" s="19">
        <f>SUM(Ardesia_Base_2HR_Spin!W29,Ardesia_Base_2HR_Reg!W29)</f>
        <v>18910.860619200001</v>
      </c>
      <c r="X29" s="19">
        <f>SUM(Ardesia_Base_2HR_Spin!X29,Ardesia_Base_2HR_Reg!X29)</f>
        <v>18144.302776500001</v>
      </c>
      <c r="Y29" s="19">
        <f>SUM(Ardesia_Base_2HR_Spin!Y29,Ardesia_Base_2HR_Reg!Y29)</f>
        <v>17852.390000700001</v>
      </c>
      <c r="Z29" s="19">
        <f>SUM(Ardesia_Base_2HR_Spin!Z29,Ardesia_Base_2HR_Reg!Z29)</f>
        <v>17066.576633100001</v>
      </c>
    </row>
    <row r="30" spans="1:26" x14ac:dyDescent="0.25">
      <c r="A30" s="17" t="s">
        <v>101</v>
      </c>
      <c r="B30" s="19">
        <f>SUM(Ardesia_Base_2HR_Spin!B30,Ardesia_Base_2HR_Reg!B30)</f>
        <v>9147.2495335833337</v>
      </c>
      <c r="C30" s="19">
        <f>SUM(Ardesia_Base_2HR_Spin!C30,Ardesia_Base_2HR_Reg!C30)</f>
        <v>16040.080833333333</v>
      </c>
      <c r="D30" s="19">
        <f>SUM(Ardesia_Base_2HR_Spin!D30,Ardesia_Base_2HR_Reg!D30)</f>
        <v>15834.051666666666</v>
      </c>
      <c r="E30" s="19">
        <f>SUM(Ardesia_Base_2HR_Spin!E30,Ardesia_Base_2HR_Reg!E30)</f>
        <v>14988.762829333333</v>
      </c>
      <c r="F30" s="19">
        <f>SUM(Ardesia_Base_2HR_Spin!F30,Ardesia_Base_2HR_Reg!F30)</f>
        <v>12908.785000000003</v>
      </c>
      <c r="G30" s="19">
        <f>SUM(Ardesia_Base_2HR_Spin!G30,Ardesia_Base_2HR_Reg!G30)</f>
        <v>12094.164566666666</v>
      </c>
      <c r="H30" s="19">
        <f>SUM(Ardesia_Base_2HR_Spin!H30,Ardesia_Base_2HR_Reg!H30)</f>
        <v>10834.326787999998</v>
      </c>
      <c r="I30" s="19">
        <f>SUM(Ardesia_Base_2HR_Spin!I30,Ardesia_Base_2HR_Reg!I30)</f>
        <v>10964.021166666667</v>
      </c>
      <c r="J30" s="19">
        <f>SUM(Ardesia_Base_2HR_Spin!J30,Ardesia_Base_2HR_Reg!J30)</f>
        <v>10854.089166666668</v>
      </c>
      <c r="K30" s="19">
        <f>SUM(Ardesia_Base_2HR_Spin!K30,Ardesia_Base_2HR_Reg!K30)</f>
        <v>11062.117833333334</v>
      </c>
      <c r="L30" s="19">
        <f>SUM(Ardesia_Base_2HR_Spin!L30,Ardesia_Base_2HR_Reg!L30)</f>
        <v>11131.421666666667</v>
      </c>
      <c r="M30" s="19">
        <f>SUM(Ardesia_Base_2HR_Spin!M30,Ardesia_Base_2HR_Reg!M30)</f>
        <v>11858.15</v>
      </c>
      <c r="N30" s="19">
        <f>SUM(Ardesia_Base_2HR_Spin!N30,Ardesia_Base_2HR_Reg!N30)</f>
        <v>12264.988333333335</v>
      </c>
      <c r="O30" s="19">
        <f>SUM(Ardesia_Base_2HR_Spin!O30,Ardesia_Base_2HR_Reg!O30)</f>
        <v>12479.654041333335</v>
      </c>
      <c r="P30" s="19">
        <f>SUM(Ardesia_Base_2HR_Spin!P30,Ardesia_Base_2HR_Reg!P30)</f>
        <v>12004.627605333335</v>
      </c>
      <c r="Q30" s="19">
        <f>SUM(Ardesia_Base_2HR_Spin!Q30,Ardesia_Base_2HR_Reg!Q30)</f>
        <v>12226.532500000001</v>
      </c>
      <c r="R30" s="19">
        <f>SUM(Ardesia_Base_2HR_Spin!R30,Ardesia_Base_2HR_Reg!R30)</f>
        <v>12277.816166666667</v>
      </c>
      <c r="S30" s="19">
        <f>SUM(Ardesia_Base_2HR_Spin!S30,Ardesia_Base_2HR_Reg!S30)</f>
        <v>12723.458933333335</v>
      </c>
      <c r="T30" s="19">
        <f>SUM(Ardesia_Base_2HR_Spin!T30,Ardesia_Base_2HR_Reg!T30)</f>
        <v>12716.038833333334</v>
      </c>
      <c r="U30" s="19">
        <f>SUM(Ardesia_Base_2HR_Spin!U30,Ardesia_Base_2HR_Reg!U30)</f>
        <v>12781.514357333333</v>
      </c>
      <c r="V30" s="19">
        <f>SUM(Ardesia_Base_2HR_Spin!V30,Ardesia_Base_2HR_Reg!V30)</f>
        <v>12883.943330666669</v>
      </c>
      <c r="W30" s="19">
        <f>SUM(Ardesia_Base_2HR_Spin!W30,Ardesia_Base_2HR_Reg!W30)</f>
        <v>12840.690833333334</v>
      </c>
      <c r="X30" s="19">
        <f>SUM(Ardesia_Base_2HR_Spin!X30,Ardesia_Base_2HR_Reg!X30)</f>
        <v>13179.283636</v>
      </c>
      <c r="Y30" s="19">
        <f>SUM(Ardesia_Base_2HR_Spin!Y30,Ardesia_Base_2HR_Reg!Y30)</f>
        <v>12830.377378666668</v>
      </c>
      <c r="Z30" s="19">
        <f>SUM(Ardesia_Base_2HR_Spin!Z30,Ardesia_Base_2HR_Reg!Z30)</f>
        <v>13295.585788</v>
      </c>
    </row>
    <row r="31" spans="1:26" x14ac:dyDescent="0.25">
      <c r="A31" s="17" t="s">
        <v>102</v>
      </c>
      <c r="B31" s="19">
        <f>SUM(Ardesia_Base_2HR_Spin!B31,Ardesia_Base_2HR_Reg!B31)</f>
        <v>14387.111990583335</v>
      </c>
      <c r="C31" s="19">
        <f>SUM(Ardesia_Base_2HR_Spin!C31,Ardesia_Base_2HR_Reg!C31)</f>
        <v>28495.871498750003</v>
      </c>
      <c r="D31" s="19">
        <f>SUM(Ardesia_Base_2HR_Spin!D31,Ardesia_Base_2HR_Reg!D31)</f>
        <v>48264.937529416653</v>
      </c>
      <c r="E31" s="19">
        <f>SUM(Ardesia_Base_2HR_Spin!E31,Ardesia_Base_2HR_Reg!E31)</f>
        <v>46988.430517333334</v>
      </c>
      <c r="F31" s="19">
        <f>SUM(Ardesia_Base_2HR_Spin!F31,Ardesia_Base_2HR_Reg!F31)</f>
        <v>45071.348448999997</v>
      </c>
      <c r="G31" s="19">
        <f>SUM(Ardesia_Base_2HR_Spin!G31,Ardesia_Base_2HR_Reg!G31)</f>
        <v>43902.078618333333</v>
      </c>
      <c r="H31" s="19">
        <f>SUM(Ardesia_Base_2HR_Spin!H31,Ardesia_Base_2HR_Reg!H31)</f>
        <v>42811.666462666668</v>
      </c>
      <c r="I31" s="19">
        <f>SUM(Ardesia_Base_2HR_Spin!I31,Ardesia_Base_2HR_Reg!I31)</f>
        <v>42159.352643999999</v>
      </c>
      <c r="J31" s="19">
        <f>SUM(Ardesia_Base_2HR_Spin!J31,Ardesia_Base_2HR_Reg!J31)</f>
        <v>41289.898823250005</v>
      </c>
      <c r="K31" s="19">
        <f>SUM(Ardesia_Base_2HR_Spin!K31,Ardesia_Base_2HR_Reg!K31)</f>
        <v>40852.295867749999</v>
      </c>
      <c r="L31" s="19">
        <f>SUM(Ardesia_Base_2HR_Spin!L31,Ardesia_Base_2HR_Reg!L31)</f>
        <v>40310.625660749996</v>
      </c>
      <c r="M31" s="19">
        <f>SUM(Ardesia_Base_2HR_Spin!M31,Ardesia_Base_2HR_Reg!M31)</f>
        <v>40431.410862083336</v>
      </c>
      <c r="N31" s="19">
        <f>SUM(Ardesia_Base_2HR_Spin!N31,Ardesia_Base_2HR_Reg!N31)</f>
        <v>40117.66404558334</v>
      </c>
      <c r="O31" s="19">
        <f>SUM(Ardesia_Base_2HR_Spin!O31,Ardesia_Base_2HR_Reg!O31)</f>
        <v>39624.277714499993</v>
      </c>
      <c r="P31" s="19">
        <f>SUM(Ardesia_Base_2HR_Spin!P31,Ardesia_Base_2HR_Reg!P31)</f>
        <v>38962.685601500001</v>
      </c>
      <c r="Q31" s="19">
        <f>SUM(Ardesia_Base_2HR_Spin!Q31,Ardesia_Base_2HR_Reg!Q31)</f>
        <v>38823.199347666661</v>
      </c>
      <c r="R31" s="19">
        <f>SUM(Ardesia_Base_2HR_Spin!R31,Ardesia_Base_2HR_Reg!R31)</f>
        <v>37906.412071250001</v>
      </c>
      <c r="S31" s="19">
        <f>SUM(Ardesia_Base_2HR_Spin!S31,Ardesia_Base_2HR_Reg!S31)</f>
        <v>37677.357493916657</v>
      </c>
      <c r="T31" s="19">
        <f>SUM(Ardesia_Base_2HR_Spin!T31,Ardesia_Base_2HR_Reg!T31)</f>
        <v>36750.591709416658</v>
      </c>
      <c r="U31" s="19">
        <f>SUM(Ardesia_Base_2HR_Spin!U31,Ardesia_Base_2HR_Reg!U31)</f>
        <v>36544.897675833337</v>
      </c>
      <c r="V31" s="19">
        <f>SUM(Ardesia_Base_2HR_Spin!V31,Ardesia_Base_2HR_Reg!V31)</f>
        <v>35468.791267833338</v>
      </c>
      <c r="W31" s="19">
        <f>SUM(Ardesia_Base_2HR_Spin!W31,Ardesia_Base_2HR_Reg!W31)</f>
        <v>35354.72147916667</v>
      </c>
      <c r="X31" s="19">
        <f>SUM(Ardesia_Base_2HR_Spin!X31,Ardesia_Base_2HR_Reg!X31)</f>
        <v>34738.788074249998</v>
      </c>
      <c r="Y31" s="19">
        <f>SUM(Ardesia_Base_2HR_Spin!Y31,Ardesia_Base_2HR_Reg!Y31)</f>
        <v>34305.638176166671</v>
      </c>
      <c r="Z31" s="19">
        <f>SUM(Ardesia_Base_2HR_Spin!Z31,Ardesia_Base_2HR_Reg!Z31)</f>
        <v>33783.135567000005</v>
      </c>
    </row>
    <row r="33" spans="2:3" x14ac:dyDescent="0.25">
      <c r="B33" s="22"/>
      <c r="C33" s="23"/>
    </row>
  </sheetData>
  <conditionalFormatting sqref="A1">
    <cfRule type="expression" dxfId="177" priority="10">
      <formula>TRUE</formula>
    </cfRule>
  </conditionalFormatting>
  <conditionalFormatting sqref="A15:Z15">
    <cfRule type="expression" dxfId="176" priority="18">
      <formula>TRUE</formula>
    </cfRule>
  </conditionalFormatting>
  <conditionalFormatting sqref="A17:Z17">
    <cfRule type="expression" dxfId="175" priority="21">
      <formula>TRUE</formula>
    </cfRule>
  </conditionalFormatting>
  <conditionalFormatting sqref="A18:Z21">
    <cfRule type="notContainsBlanks" dxfId="174" priority="9">
      <formula>LEN(TRIM(A18))&gt;0</formula>
    </cfRule>
  </conditionalFormatting>
  <conditionalFormatting sqref="A1:Z1">
    <cfRule type="expression" dxfId="173" priority="15">
      <formula>TRUE</formula>
    </cfRule>
  </conditionalFormatting>
  <conditionalFormatting sqref="A21:Z21">
    <cfRule type="expression" dxfId="172" priority="24">
      <formula>TRUE</formula>
    </cfRule>
  </conditionalFormatting>
  <conditionalFormatting sqref="B1">
    <cfRule type="expression" dxfId="171" priority="13">
      <formula>TRUE</formula>
    </cfRule>
  </conditionalFormatting>
  <conditionalFormatting sqref="B15">
    <cfRule type="expression" dxfId="170" priority="16">
      <formula>TRUE</formula>
    </cfRule>
  </conditionalFormatting>
  <conditionalFormatting sqref="B17">
    <cfRule type="expression" dxfId="169" priority="19">
      <formula>TRUE</formula>
    </cfRule>
  </conditionalFormatting>
  <conditionalFormatting sqref="B2">
    <cfRule type="expression" dxfId="168" priority="11">
      <formula>TRUE</formula>
    </cfRule>
  </conditionalFormatting>
  <conditionalFormatting sqref="B21">
    <cfRule type="expression" dxfId="167" priority="22">
      <formula>TRUE</formula>
    </cfRule>
  </conditionalFormatting>
  <conditionalFormatting sqref="B2:B21">
    <cfRule type="expression" dxfId="166" priority="26">
      <formula>TRUE</formula>
    </cfRule>
  </conditionalFormatting>
  <conditionalFormatting sqref="Z1">
    <cfRule type="expression" dxfId="165" priority="14">
      <formula>TRUE</formula>
    </cfRule>
  </conditionalFormatting>
  <conditionalFormatting sqref="Z15">
    <cfRule type="expression" dxfId="164" priority="17">
      <formula>TRUE</formula>
    </cfRule>
  </conditionalFormatting>
  <conditionalFormatting sqref="Z17">
    <cfRule type="expression" dxfId="163" priority="20">
      <formula>TRUE</formula>
    </cfRule>
  </conditionalFormatting>
  <conditionalFormatting sqref="Z2">
    <cfRule type="expression" dxfId="162" priority="12">
      <formula>TRUE</formula>
    </cfRule>
  </conditionalFormatting>
  <conditionalFormatting sqref="Z21">
    <cfRule type="expression" dxfId="161" priority="23">
      <formula>TRUE</formula>
    </cfRule>
  </conditionalFormatting>
  <conditionalFormatting sqref="Z2:Z21">
    <cfRule type="expression" dxfId="160" priority="25">
      <formula>TRUE</formula>
    </cfRule>
  </conditionalFormatting>
  <conditionalFormatting sqref="A27:Z27">
    <cfRule type="expression" dxfId="159" priority="3">
      <formula>TRUE</formula>
    </cfRule>
  </conditionalFormatting>
  <conditionalFormatting sqref="A31:Z31">
    <cfRule type="expression" dxfId="158" priority="6">
      <formula>TRUE</formula>
    </cfRule>
  </conditionalFormatting>
  <conditionalFormatting sqref="B27">
    <cfRule type="expression" dxfId="157" priority="1">
      <formula>TRUE</formula>
    </cfRule>
  </conditionalFormatting>
  <conditionalFormatting sqref="B22:B31">
    <cfRule type="expression" dxfId="156" priority="8">
      <formula>TRUE</formula>
    </cfRule>
  </conditionalFormatting>
  <conditionalFormatting sqref="B31">
    <cfRule type="expression" dxfId="155" priority="4">
      <formula>TRUE</formula>
    </cfRule>
  </conditionalFormatting>
  <conditionalFormatting sqref="Z27">
    <cfRule type="expression" dxfId="154" priority="2">
      <formula>TRUE</formula>
    </cfRule>
  </conditionalFormatting>
  <conditionalFormatting sqref="Z22:Z31">
    <cfRule type="expression" dxfId="153" priority="7">
      <formula>TRUE</formula>
    </cfRule>
  </conditionalFormatting>
  <conditionalFormatting sqref="Z31">
    <cfRule type="expression" dxfId="152" priority="5">
      <formula>TRUE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61"/>
  <sheetViews>
    <sheetView topLeftCell="E1" workbookViewId="0">
      <selection activeCell="A14" sqref="A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4</v>
      </c>
      <c r="B1" s="3" t="s">
        <v>208</v>
      </c>
      <c r="C1" s="3" t="s">
        <v>209</v>
      </c>
      <c r="D1" s="3" t="s">
        <v>210</v>
      </c>
      <c r="E1" s="3" t="s">
        <v>211</v>
      </c>
      <c r="F1" s="3" t="s">
        <v>212</v>
      </c>
      <c r="G1" s="3" t="s">
        <v>213</v>
      </c>
      <c r="H1" s="3" t="s">
        <v>214</v>
      </c>
      <c r="I1" s="3" t="s">
        <v>215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  <c r="O1" s="3" t="s">
        <v>221</v>
      </c>
      <c r="P1" s="3" t="s">
        <v>222</v>
      </c>
      <c r="Q1" s="3" t="s">
        <v>223</v>
      </c>
      <c r="R1" s="3" t="s">
        <v>224</v>
      </c>
      <c r="S1" s="3" t="s">
        <v>225</v>
      </c>
      <c r="T1" s="3" t="s">
        <v>226</v>
      </c>
      <c r="U1" s="3" t="s">
        <v>227</v>
      </c>
      <c r="V1" s="3" t="s">
        <v>228</v>
      </c>
      <c r="W1" s="3" t="s">
        <v>229</v>
      </c>
      <c r="X1" s="3" t="s">
        <v>230</v>
      </c>
      <c r="Y1" s="3" t="s">
        <v>231</v>
      </c>
      <c r="Z1" s="3" t="s">
        <v>232</v>
      </c>
    </row>
    <row r="2" spans="1:26" ht="30" x14ac:dyDescent="0.25">
      <c r="A2" s="3" t="s">
        <v>79</v>
      </c>
      <c r="B2" s="3" t="s">
        <v>4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4</v>
      </c>
      <c r="Q2" s="3" t="s">
        <v>4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4</v>
      </c>
    </row>
    <row r="3" spans="1:26" x14ac:dyDescent="0.25">
      <c r="A3" s="3" t="s">
        <v>46</v>
      </c>
      <c r="B3" s="3">
        <v>2024</v>
      </c>
      <c r="C3" s="3">
        <v>2025</v>
      </c>
      <c r="D3" s="3">
        <v>2026</v>
      </c>
      <c r="E3" s="3">
        <v>2027</v>
      </c>
      <c r="F3" s="3">
        <v>2028</v>
      </c>
      <c r="G3" s="3">
        <v>2029</v>
      </c>
      <c r="H3" s="3">
        <v>2030</v>
      </c>
      <c r="I3" s="3">
        <v>2031</v>
      </c>
      <c r="J3" s="3">
        <v>2032</v>
      </c>
      <c r="K3" s="3">
        <v>2033</v>
      </c>
      <c r="L3" s="3">
        <v>2034</v>
      </c>
      <c r="M3" s="3">
        <v>2035</v>
      </c>
      <c r="N3" s="3">
        <v>2036</v>
      </c>
      <c r="O3" s="3">
        <v>2037</v>
      </c>
      <c r="P3" s="3">
        <v>2038</v>
      </c>
      <c r="Q3" s="3">
        <v>2039</v>
      </c>
      <c r="R3" s="3">
        <v>2040</v>
      </c>
      <c r="S3" s="3">
        <v>2041</v>
      </c>
      <c r="T3" s="3">
        <v>2042</v>
      </c>
      <c r="U3" s="3">
        <v>2043</v>
      </c>
      <c r="V3" s="3">
        <v>2044</v>
      </c>
      <c r="W3" s="3">
        <v>2045</v>
      </c>
      <c r="X3" s="3">
        <v>2046</v>
      </c>
      <c r="Y3" s="3">
        <v>2047</v>
      </c>
      <c r="Z3" s="3">
        <v>2048</v>
      </c>
    </row>
    <row r="4" spans="1:26" x14ac:dyDescent="0.25">
      <c r="A4" s="3" t="s">
        <v>80</v>
      </c>
      <c r="B4" s="3">
        <v>100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  <c r="L4" s="3">
        <v>100</v>
      </c>
      <c r="M4" s="3">
        <v>100</v>
      </c>
      <c r="N4" s="3">
        <v>100</v>
      </c>
      <c r="O4" s="3">
        <v>100</v>
      </c>
      <c r="P4" s="3">
        <v>100</v>
      </c>
      <c r="Q4" s="3">
        <v>100</v>
      </c>
      <c r="R4" s="3">
        <v>100</v>
      </c>
      <c r="S4" s="3">
        <v>100</v>
      </c>
      <c r="T4" s="3">
        <v>100</v>
      </c>
      <c r="U4" s="3">
        <v>100</v>
      </c>
      <c r="V4" s="3">
        <v>100</v>
      </c>
      <c r="W4" s="3">
        <v>100</v>
      </c>
      <c r="X4" s="3">
        <v>100</v>
      </c>
      <c r="Y4" s="3">
        <v>100</v>
      </c>
      <c r="Z4" s="3">
        <v>100</v>
      </c>
    </row>
    <row r="5" spans="1:26" x14ac:dyDescent="0.25">
      <c r="A5" s="3" t="s">
        <v>81</v>
      </c>
      <c r="B5" s="3">
        <v>2</v>
      </c>
      <c r="C5" s="3">
        <v>1.897</v>
      </c>
      <c r="D5" s="3">
        <v>1.8411999999999999</v>
      </c>
      <c r="E5" s="3">
        <v>1.7956000000000001</v>
      </c>
      <c r="F5" s="3">
        <v>1.7556</v>
      </c>
      <c r="G5" s="3">
        <v>1.7190000000000001</v>
      </c>
      <c r="H5" s="3">
        <v>1.6852</v>
      </c>
      <c r="I5" s="3">
        <v>1.6536</v>
      </c>
      <c r="J5" s="3">
        <v>1.6234</v>
      </c>
      <c r="K5" s="3">
        <v>1.5948</v>
      </c>
      <c r="L5" s="3">
        <v>1.5673999999999999</v>
      </c>
      <c r="M5" s="3">
        <v>1.5407999999999999</v>
      </c>
      <c r="N5" s="3">
        <v>1.5152000000000001</v>
      </c>
      <c r="O5" s="3">
        <v>1.4903999999999999</v>
      </c>
      <c r="P5" s="3">
        <v>1.4663999999999999</v>
      </c>
      <c r="Q5" s="3">
        <v>1.4430000000000001</v>
      </c>
      <c r="R5" s="3">
        <v>1.4201999999999999</v>
      </c>
      <c r="S5" s="3">
        <v>1.3977999999999999</v>
      </c>
      <c r="T5" s="3">
        <v>1.3759999999999999</v>
      </c>
      <c r="U5" s="3">
        <v>1.3546</v>
      </c>
      <c r="V5" s="3">
        <v>1.3335999999999999</v>
      </c>
      <c r="W5" s="3">
        <v>1.3036000000000001</v>
      </c>
      <c r="X5" s="3">
        <v>1.2736000000000001</v>
      </c>
      <c r="Y5" s="3">
        <v>1.2436</v>
      </c>
      <c r="Z5" s="3">
        <v>1.2136</v>
      </c>
    </row>
    <row r="6" spans="1:26" x14ac:dyDescent="0.25">
      <c r="A6" s="17" t="s">
        <v>82</v>
      </c>
      <c r="B6" s="18">
        <v>-66551.531526000006</v>
      </c>
      <c r="C6" s="18">
        <v>-289454.77233299997</v>
      </c>
      <c r="D6" s="18">
        <v>-227011.31648000001</v>
      </c>
      <c r="E6" s="18">
        <v>-360260.68079800002</v>
      </c>
      <c r="F6" s="18">
        <v>-478099.52875400003</v>
      </c>
      <c r="G6" s="18">
        <v>-561447.28662500007</v>
      </c>
      <c r="H6" s="18">
        <v>-663749.8183419999</v>
      </c>
      <c r="I6" s="18">
        <v>-655495.93487999996</v>
      </c>
      <c r="J6" s="18">
        <v>-635263.57686000003</v>
      </c>
      <c r="K6" s="18">
        <v>-627129.50143900001</v>
      </c>
      <c r="L6" s="18">
        <v>-583507.54998500005</v>
      </c>
      <c r="M6" s="18">
        <v>-520242.52165000013</v>
      </c>
      <c r="N6" s="18">
        <v>-443450.46001999988</v>
      </c>
      <c r="O6" s="18">
        <v>-394541.57093400002</v>
      </c>
      <c r="P6" s="18">
        <v>-444337.80669200007</v>
      </c>
      <c r="Q6" s="18">
        <v>-352003.80485900003</v>
      </c>
      <c r="R6" s="18">
        <v>-356873.00172</v>
      </c>
      <c r="S6" s="18">
        <v>-292457.37306900002</v>
      </c>
      <c r="T6" s="18">
        <v>-208774.35454900001</v>
      </c>
      <c r="U6" s="18">
        <v>-131119.40156699999</v>
      </c>
      <c r="V6" s="18">
        <v>-16820.247784000021</v>
      </c>
      <c r="W6" s="18">
        <v>50701.145542999999</v>
      </c>
      <c r="X6" s="18">
        <v>21228.92747099997</v>
      </c>
      <c r="Y6" s="18">
        <v>72892.921197999996</v>
      </c>
      <c r="Z6" s="18">
        <v>76943.953329999989</v>
      </c>
    </row>
    <row r="7" spans="1:26" x14ac:dyDescent="0.25">
      <c r="A7" s="17" t="s">
        <v>83</v>
      </c>
      <c r="B7" s="18">
        <v>8822041.4634680003</v>
      </c>
      <c r="C7" s="18">
        <v>11072549.678711001</v>
      </c>
      <c r="D7" s="18">
        <v>12215872.336990001</v>
      </c>
      <c r="E7" s="18">
        <v>11748445.343324</v>
      </c>
      <c r="F7" s="18">
        <v>10622081.448276</v>
      </c>
      <c r="G7" s="18">
        <v>10186994.831628</v>
      </c>
      <c r="H7" s="18">
        <v>9468989.2775929999</v>
      </c>
      <c r="I7" s="18">
        <v>9308068.9987549987</v>
      </c>
      <c r="J7" s="18">
        <v>9515202.4069219995</v>
      </c>
      <c r="K7" s="18">
        <v>9720432.7270240001</v>
      </c>
      <c r="L7" s="18">
        <v>9999527.6672159992</v>
      </c>
      <c r="M7" s="18">
        <v>10357348.132119</v>
      </c>
      <c r="N7" s="18">
        <v>10616829.943320001</v>
      </c>
      <c r="O7" s="18">
        <v>10808046.639015</v>
      </c>
      <c r="P7" s="18">
        <v>10535432.255398</v>
      </c>
      <c r="Q7" s="18">
        <v>10688080.261359001</v>
      </c>
      <c r="R7" s="18">
        <v>10772267.165152</v>
      </c>
      <c r="S7" s="18">
        <v>10658922.395389</v>
      </c>
      <c r="T7" s="18">
        <v>10703899.340871001</v>
      </c>
      <c r="U7" s="18">
        <v>10865526.618837999</v>
      </c>
      <c r="V7" s="18">
        <v>10903962.161758</v>
      </c>
      <c r="W7" s="18">
        <v>10871987.505465999</v>
      </c>
      <c r="X7" s="18">
        <v>10974435.19493</v>
      </c>
      <c r="Y7" s="18">
        <v>10829319.338955</v>
      </c>
      <c r="Z7" s="18">
        <v>11132992.979185</v>
      </c>
    </row>
    <row r="8" spans="1:26" x14ac:dyDescent="0.25">
      <c r="A8" s="17" t="s">
        <v>84</v>
      </c>
      <c r="B8" s="18">
        <v>2660384.2392119998</v>
      </c>
      <c r="C8" s="18">
        <v>1555978.019964</v>
      </c>
      <c r="D8" s="18">
        <v>190114.138656</v>
      </c>
      <c r="E8" s="18">
        <v>196382.86154400001</v>
      </c>
      <c r="F8" s="18">
        <v>220204.03789199999</v>
      </c>
      <c r="G8" s="18">
        <v>202097.37958800001</v>
      </c>
      <c r="H8" s="18">
        <v>182836.44596400001</v>
      </c>
      <c r="I8" s="18">
        <v>207512.79649199999</v>
      </c>
      <c r="J8" s="18">
        <v>200518.383264</v>
      </c>
      <c r="K8" s="18">
        <v>178740.500088</v>
      </c>
      <c r="L8" s="18">
        <v>176356.87282799999</v>
      </c>
      <c r="M8" s="18">
        <v>183675.479784</v>
      </c>
      <c r="N8" s="18">
        <v>196126.92268799999</v>
      </c>
      <c r="O8" s="18">
        <v>170288.91578400001</v>
      </c>
      <c r="P8" s="18">
        <v>167255.330988</v>
      </c>
      <c r="Q8" s="18">
        <v>168658.822992</v>
      </c>
      <c r="R8" s="18">
        <v>168986.73154800001</v>
      </c>
      <c r="S8" s="18">
        <v>152006.519352</v>
      </c>
      <c r="T8" s="18">
        <v>138422.61465599999</v>
      </c>
      <c r="U8" s="18">
        <v>137866.21005600001</v>
      </c>
      <c r="V8" s="18">
        <v>132784.96485600001</v>
      </c>
      <c r="W8" s="18">
        <v>117447.073644</v>
      </c>
      <c r="X8" s="18">
        <v>109436.496816</v>
      </c>
      <c r="Y8" s="18">
        <v>112497.52068</v>
      </c>
      <c r="Z8" s="18">
        <v>91506.095867999989</v>
      </c>
    </row>
    <row r="9" spans="1:26" x14ac:dyDescent="0.25">
      <c r="A9" s="17" t="s">
        <v>85</v>
      </c>
      <c r="B9" s="18">
        <v>2494204.9550879998</v>
      </c>
      <c r="C9" s="18">
        <v>330201.38558399992</v>
      </c>
      <c r="D9" s="18">
        <v>20643.212087999989</v>
      </c>
      <c r="E9" s="18">
        <v>22300.465464000001</v>
      </c>
      <c r="F9" s="18">
        <v>18798.670944000001</v>
      </c>
      <c r="G9" s="18">
        <v>18999.888792000002</v>
      </c>
      <c r="H9" s="18">
        <v>10940.05566</v>
      </c>
      <c r="I9" s="18">
        <v>16012.607004</v>
      </c>
      <c r="J9" s="18">
        <v>18531.624228000001</v>
      </c>
      <c r="K9" s="18">
        <v>19348.301688</v>
      </c>
      <c r="L9" s="18">
        <v>13033.027679999999</v>
      </c>
      <c r="M9" s="18">
        <v>12355.954512</v>
      </c>
      <c r="N9" s="18">
        <v>20067.921851999999</v>
      </c>
      <c r="O9" s="18">
        <v>18259.355520000001</v>
      </c>
      <c r="P9" s="18">
        <v>16020.643523999999</v>
      </c>
      <c r="Q9" s="18">
        <v>18253.999476000001</v>
      </c>
      <c r="R9" s="18">
        <v>22181.598468</v>
      </c>
      <c r="S9" s="18">
        <v>21595.832748000001</v>
      </c>
      <c r="T9" s="18">
        <v>19808.098236000002</v>
      </c>
      <c r="U9" s="18">
        <v>26117.14409999999</v>
      </c>
      <c r="V9" s="18">
        <v>28810.020383999999</v>
      </c>
      <c r="W9" s="18">
        <v>20890.147656000001</v>
      </c>
      <c r="X9" s="18">
        <v>22349.788955999989</v>
      </c>
      <c r="Y9" s="18">
        <v>23011.277256000001</v>
      </c>
      <c r="Z9" s="18">
        <v>18953.435256000001</v>
      </c>
    </row>
    <row r="10" spans="1:26" x14ac:dyDescent="0.25">
      <c r="A10" s="17" t="s">
        <v>86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x14ac:dyDescent="0.25">
      <c r="A11" s="17" t="s">
        <v>87</v>
      </c>
      <c r="B11" s="18">
        <v>6658638.7364520011</v>
      </c>
      <c r="C11" s="18">
        <v>462325.13505600003</v>
      </c>
      <c r="D11" s="18">
        <v>601904.02341700008</v>
      </c>
      <c r="E11" s="18">
        <v>546475.13619600004</v>
      </c>
      <c r="F11" s="18">
        <v>497855.96331099991</v>
      </c>
      <c r="G11" s="18">
        <v>491744.27350399998</v>
      </c>
      <c r="H11" s="18">
        <v>426219.00918700011</v>
      </c>
      <c r="I11" s="18">
        <v>436325.2628170001</v>
      </c>
      <c r="J11" s="18">
        <v>432281.24804500001</v>
      </c>
      <c r="K11" s="18">
        <v>485186.65543100011</v>
      </c>
      <c r="L11" s="18">
        <v>481597.39261699998</v>
      </c>
      <c r="M11" s="18">
        <v>503713.7479640001</v>
      </c>
      <c r="N11" s="18">
        <v>519880.13215100009</v>
      </c>
      <c r="O11" s="18">
        <v>500328.98685799999</v>
      </c>
      <c r="P11" s="18">
        <v>537966.91203000001</v>
      </c>
      <c r="Q11" s="18">
        <v>538469.86541000009</v>
      </c>
      <c r="R11" s="18">
        <v>515707.86619899998</v>
      </c>
      <c r="S11" s="18">
        <v>568214.82308700006</v>
      </c>
      <c r="T11" s="18">
        <v>557744.57184500003</v>
      </c>
      <c r="U11" s="18">
        <v>557579.71879099996</v>
      </c>
      <c r="V11" s="18">
        <v>538513.6490989998</v>
      </c>
      <c r="W11" s="18">
        <v>555566.292472</v>
      </c>
      <c r="X11" s="18">
        <v>545752.10520200001</v>
      </c>
      <c r="Y11" s="18">
        <v>560680.13710499997</v>
      </c>
      <c r="Z11" s="18">
        <v>578119.62674800004</v>
      </c>
    </row>
    <row r="12" spans="1:26" x14ac:dyDescent="0.25">
      <c r="A12" s="17" t="s">
        <v>88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7" t="s">
        <v>89</v>
      </c>
      <c r="B13" s="18">
        <v>222959.76929</v>
      </c>
      <c r="C13" s="18">
        <v>1297949.140378</v>
      </c>
      <c r="D13" s="18">
        <v>1236644.3831760001</v>
      </c>
      <c r="E13" s="18">
        <v>1268175.7124749999</v>
      </c>
      <c r="F13" s="18">
        <v>1331778.812077</v>
      </c>
      <c r="G13" s="18">
        <v>1381490.229146</v>
      </c>
      <c r="H13" s="18">
        <v>1480946.7812900001</v>
      </c>
      <c r="I13" s="18">
        <v>1482120.7780160001</v>
      </c>
      <c r="J13" s="18">
        <v>1387018.866958</v>
      </c>
      <c r="K13" s="18">
        <v>1351726.2659539999</v>
      </c>
      <c r="L13" s="18">
        <v>1270946.765203</v>
      </c>
      <c r="M13" s="18">
        <v>1225510.0858199999</v>
      </c>
      <c r="N13" s="18">
        <v>1240483.6344069999</v>
      </c>
      <c r="O13" s="18">
        <v>1119317.024161</v>
      </c>
      <c r="P13" s="18">
        <v>1111154.263336</v>
      </c>
      <c r="Q13" s="18">
        <v>1039948.8137619999</v>
      </c>
      <c r="R13" s="18">
        <v>1034445.931676</v>
      </c>
      <c r="S13" s="18">
        <v>913621.11236199993</v>
      </c>
      <c r="T13" s="18">
        <v>793617.28104399994</v>
      </c>
      <c r="U13" s="18">
        <v>730010.05532300007</v>
      </c>
      <c r="V13" s="18">
        <v>647840.52883299999</v>
      </c>
      <c r="W13" s="18">
        <v>601016.69215100014</v>
      </c>
      <c r="X13" s="18">
        <v>566509.28992000001</v>
      </c>
      <c r="Y13" s="18">
        <v>547240.48715400009</v>
      </c>
      <c r="Z13" s="18">
        <v>521301.88046000001</v>
      </c>
    </row>
    <row r="14" spans="1:26" x14ac:dyDescent="0.25">
      <c r="A14" s="17" t="s">
        <v>90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91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7" t="s">
        <v>233</v>
      </c>
      <c r="B16" s="18">
        <f t="array" ref="B16">B4*1000*VLOOKUP(B3,Scarcity!$B$5:$I$35,2,0)*(IF(MIN(IF(VALUE(LEFT(Scarcity!$D$5:$I$5,2))&gt;=B5,VALUE(LEFT(Scarcity!$D$5:$I$5,2)),MAX(VALUE(LEFT(Scarcity!$D$5:$I$5,2)))))&gt;MAX(IF(VALUE(LEFT(Scarcity!$D$5:$I$5,2))&lt;B5,VALUE(LEFT(Scarcity!$D$5:$I$5,2)),0)),IF(MAX(IF(VALUE(LEFT(Scarcity!$D$5:$I$5,2))&lt;B5,VALUE(LEFT(Scarcity!$D$5:$I$5,2)),0))&gt;0, VLOOKUP(B3, Scarcity!$B$5:$I$35, MATCH(CONCATENATE(MAX(IF(VALUE(LEFT(Scarcity!$D$5:$I$5,2))&lt;B5,VALUE(LEFT(Scarcity!$D$5:$I$5,2)),0)), " HR Capacity Credit (%)"), Scarcity!$B$5:$I$5, 0),0), 0)+(VLOOKUP(B3, Scarcity!$B$5:$I$35, MATCH(CONCATENATE(MIN(IF(VALUE(LEFT(Scarcity!$D$5:$I$5,2))&gt;=B5,VALUE(LEFT(Scarcity!$D$5:$I$5,2)),MAX(VALUE(LEFT(Scarcity!$D$5:$I$5,2))))), " HR Capacity Credit (%)"), Scarcity!$B$5:$I$5, 0),0)-IF(MAX(IF(VALUE(LEFT(Scarcity!$D$5:$I$5,2))&lt;B5,VALUE(LEFT(Scarcity!$D$5:$I$5,2)),0))&gt;0, VLOOKUP(B3, Scarcity!$B$5:$I$35, MATCH(CONCATENATE(MAX(IF(VALUE(LEFT(Scarcity!$D$5:$I$5,2))&lt;B5,VALUE(LEFT(Scarcity!$D$5:$I$5,2)),0)), " HR Capacity Credit (%)"), Scarcity!$B$5:$I$5, 0),0), 0))*((B5-MAX(IF(VALUE(LEFT(Scarcity!$D$5:$I$5,2))&lt;B5,VALUE(LEFT(Scarcity!$D$5:$I$5,2)),0)))/(MIN(IF(VALUE(LEFT(Scarcity!$D$5:$I$5,2))&gt;=B5,VALUE(LEFT(Scarcity!$D$5:$I$5,2)),MAX(VALUE(LEFT(Scarcity!$D$5:$I$5,2)))))-MAX(IF(VALUE(LEFT(Scarcity!$D$5:$I$5,2))&lt;B5,VALUE(LEFT(Scarcity!$D$5:$I$5,2)),0)))),VLOOKUP(B3, Scarcity!$B$5:$I$35, MATCH(CONCATENATE(MIN(IF(VALUE(LEFT(Scarcity!$D$5:$I$5,2))&gt;=B5,VALUE(LEFT(Scarcity!$D$5:$I$5,2)),MAX(VALUE(LEFT(Scarcity!$D$5:$I$5,2))))), " HR Capacity Credit (%)"), Scarcity!$B$5:$I$5, 0),0))/100)</f>
        <v>418000</v>
      </c>
      <c r="C16" s="18">
        <f t="array" ref="C16">C4*1000*VLOOKUP(C3,Scarcity!$B$5:$I$35,2,0)*(IF(MIN(IF(VALUE(LEFT(Scarcity!$D$5:$I$5,2))&gt;=C5,VALUE(LEFT(Scarcity!$D$5:$I$5,2)),MAX(VALUE(LEFT(Scarcity!$D$5:$I$5,2)))))&gt;MAX(IF(VALUE(LEFT(Scarcity!$D$5:$I$5,2))&lt;C5,VALUE(LEFT(Scarcity!$D$5:$I$5,2)),0)),IF(MAX(IF(VALUE(LEFT(Scarcity!$D$5:$I$5,2))&lt;C5,VALUE(LEFT(Scarcity!$D$5:$I$5,2)),0))&gt;0, VLOOKUP(C3, Scarcity!$B$5:$I$35, MATCH(CONCATENATE(MAX(IF(VALUE(LEFT(Scarcity!$D$5:$I$5,2))&lt;C5,VALUE(LEFT(Scarcity!$D$5:$I$5,2)),0)), " HR Capacity Credit (%)"), Scarcity!$B$5:$I$5, 0),0), 0)+(VLOOKUP(C3, Scarcity!$B$5:$I$35, MATCH(CONCATENATE(MIN(IF(VALUE(LEFT(Scarcity!$D$5:$I$5,2))&gt;=C5,VALUE(LEFT(Scarcity!$D$5:$I$5,2)),MAX(VALUE(LEFT(Scarcity!$D$5:$I$5,2))))), " HR Capacity Credit (%)"), Scarcity!$B$5:$I$5, 0),0)-IF(MAX(IF(VALUE(LEFT(Scarcity!$D$5:$I$5,2))&lt;C5,VALUE(LEFT(Scarcity!$D$5:$I$5,2)),0))&gt;0, VLOOKUP(C3, Scarcity!$B$5:$I$35, MATCH(CONCATENATE(MAX(IF(VALUE(LEFT(Scarcity!$D$5:$I$5,2))&lt;C5,VALUE(LEFT(Scarcity!$D$5:$I$5,2)),0)), " HR Capacity Credit (%)"), Scarcity!$B$5:$I$5, 0),0), 0))*((C5-MAX(IF(VALUE(LEFT(Scarcity!$D$5:$I$5,2))&lt;C5,VALUE(LEFT(Scarcity!$D$5:$I$5,2)),0)))/(MIN(IF(VALUE(LEFT(Scarcity!$D$5:$I$5,2))&gt;=C5,VALUE(LEFT(Scarcity!$D$5:$I$5,2)),MAX(VALUE(LEFT(Scarcity!$D$5:$I$5,2)))))-MAX(IF(VALUE(LEFT(Scarcity!$D$5:$I$5,2))&lt;C5,VALUE(LEFT(Scarcity!$D$5:$I$5,2)),0)))),VLOOKUP(C3, Scarcity!$B$5:$I$35, MATCH(CONCATENATE(MIN(IF(VALUE(LEFT(Scarcity!$D$5:$I$5,2))&gt;=C5,VALUE(LEFT(Scarcity!$D$5:$I$5,2)),MAX(VALUE(LEFT(Scarcity!$D$5:$I$5,2))))), " HR Capacity Credit (%)"), Scarcity!$B$5:$I$5, 0),0))/100)</f>
        <v>793894.49999999977</v>
      </c>
      <c r="D16" s="18">
        <f t="array" ref="D16">D4*1000*VLOOKUP(D3,Scarcity!$B$5:$I$35,2,0)*(IF(MIN(IF(VALUE(LEFT(Scarcity!$D$5:$I$5,2))&gt;=D5,VALUE(LEFT(Scarcity!$D$5:$I$5,2)),MAX(VALUE(LEFT(Scarcity!$D$5:$I$5,2)))))&gt;MAX(IF(VALUE(LEFT(Scarcity!$D$5:$I$5,2))&lt;D5,VALUE(LEFT(Scarcity!$D$5:$I$5,2)),0)),IF(MAX(IF(VALUE(LEFT(Scarcity!$D$5:$I$5,2))&lt;D5,VALUE(LEFT(Scarcity!$D$5:$I$5,2)),0))&gt;0, VLOOKUP(D3, Scarcity!$B$5:$I$35, MATCH(CONCATENATE(MAX(IF(VALUE(LEFT(Scarcity!$D$5:$I$5,2))&lt;D5,VALUE(LEFT(Scarcity!$D$5:$I$5,2)),0)), " HR Capacity Credit (%)"), Scarcity!$B$5:$I$5, 0),0), 0)+(VLOOKUP(D3, Scarcity!$B$5:$I$35, MATCH(CONCATENATE(MIN(IF(VALUE(LEFT(Scarcity!$D$5:$I$5,2))&gt;=D5,VALUE(LEFT(Scarcity!$D$5:$I$5,2)),MAX(VALUE(LEFT(Scarcity!$D$5:$I$5,2))))), " HR Capacity Credit (%)"), Scarcity!$B$5:$I$5, 0),0)-IF(MAX(IF(VALUE(LEFT(Scarcity!$D$5:$I$5,2))&lt;D5,VALUE(LEFT(Scarcity!$D$5:$I$5,2)),0))&gt;0, VLOOKUP(D3, Scarcity!$B$5:$I$35, MATCH(CONCATENATE(MAX(IF(VALUE(LEFT(Scarcity!$D$5:$I$5,2))&lt;D5,VALUE(LEFT(Scarcity!$D$5:$I$5,2)),0)), " HR Capacity Credit (%)"), Scarcity!$B$5:$I$5, 0),0), 0))*((D5-MAX(IF(VALUE(LEFT(Scarcity!$D$5:$I$5,2))&lt;D5,VALUE(LEFT(Scarcity!$D$5:$I$5,2)),0)))/(MIN(IF(VALUE(LEFT(Scarcity!$D$5:$I$5,2))&gt;=D5,VALUE(LEFT(Scarcity!$D$5:$I$5,2)),MAX(VALUE(LEFT(Scarcity!$D$5:$I$5,2)))))-MAX(IF(VALUE(LEFT(Scarcity!$D$5:$I$5,2))&lt;D5,VALUE(LEFT(Scarcity!$D$5:$I$5,2)),0)))),VLOOKUP(D3, Scarcity!$B$5:$I$35, MATCH(CONCATENATE(MIN(IF(VALUE(LEFT(Scarcity!$D$5:$I$5,2))&gt;=D5,VALUE(LEFT(Scarcity!$D$5:$I$5,2)),MAX(VALUE(LEFT(Scarcity!$D$5:$I$5,2))))), " HR Capacity Credit (%)"), Scarcity!$B$5:$I$5, 0),0))/100)</f>
        <v>894388.29999999993</v>
      </c>
      <c r="E16" s="18">
        <f t="array" ref="E16">E4*1000*VLOOKUP(E3,Scarcity!$B$5:$I$35,2,0)*(IF(MIN(IF(VALUE(LEFT(Scarcity!$D$5:$I$5,2))&gt;=E5,VALUE(LEFT(Scarcity!$D$5:$I$5,2)),MAX(VALUE(LEFT(Scarcity!$D$5:$I$5,2)))))&gt;MAX(IF(VALUE(LEFT(Scarcity!$D$5:$I$5,2))&lt;E5,VALUE(LEFT(Scarcity!$D$5:$I$5,2)),0)),IF(MAX(IF(VALUE(LEFT(Scarcity!$D$5:$I$5,2))&lt;E5,VALUE(LEFT(Scarcity!$D$5:$I$5,2)),0))&gt;0, VLOOKUP(E3, Scarcity!$B$5:$I$35, MATCH(CONCATENATE(MAX(IF(VALUE(LEFT(Scarcity!$D$5:$I$5,2))&lt;E5,VALUE(LEFT(Scarcity!$D$5:$I$5,2)),0)), " HR Capacity Credit (%)"), Scarcity!$B$5:$I$5, 0),0), 0)+(VLOOKUP(E3, Scarcity!$B$5:$I$35, MATCH(CONCATENATE(MIN(IF(VALUE(LEFT(Scarcity!$D$5:$I$5,2))&gt;=E5,VALUE(LEFT(Scarcity!$D$5:$I$5,2)),MAX(VALUE(LEFT(Scarcity!$D$5:$I$5,2))))), " HR Capacity Credit (%)"), Scarcity!$B$5:$I$5, 0),0)-IF(MAX(IF(VALUE(LEFT(Scarcity!$D$5:$I$5,2))&lt;E5,VALUE(LEFT(Scarcity!$D$5:$I$5,2)),0))&gt;0, VLOOKUP(E3, Scarcity!$B$5:$I$35, MATCH(CONCATENATE(MAX(IF(VALUE(LEFT(Scarcity!$D$5:$I$5,2))&lt;E5,VALUE(LEFT(Scarcity!$D$5:$I$5,2)),0)), " HR Capacity Credit (%)"), Scarcity!$B$5:$I$5, 0),0), 0))*((E5-MAX(IF(VALUE(LEFT(Scarcity!$D$5:$I$5,2))&lt;E5,VALUE(LEFT(Scarcity!$D$5:$I$5,2)),0)))/(MIN(IF(VALUE(LEFT(Scarcity!$D$5:$I$5,2))&gt;=E5,VALUE(LEFT(Scarcity!$D$5:$I$5,2)),MAX(VALUE(LEFT(Scarcity!$D$5:$I$5,2)))))-MAX(IF(VALUE(LEFT(Scarcity!$D$5:$I$5,2))&lt;E5,VALUE(LEFT(Scarcity!$D$5:$I$5,2)),0)))),VLOOKUP(E3, Scarcity!$B$5:$I$35, MATCH(CONCATENATE(MIN(IF(VALUE(LEFT(Scarcity!$D$5:$I$5,2))&gt;=E5,VALUE(LEFT(Scarcity!$D$5:$I$5,2)),MAX(VALUE(LEFT(Scarcity!$D$5:$I$5,2))))), " HR Capacity Credit (%)"), Scarcity!$B$5:$I$5, 0),0))/100)</f>
        <v>892329.04800000007</v>
      </c>
      <c r="F16" s="18">
        <f t="array" ref="F16">F4*1000*VLOOKUP(F3,Scarcity!$B$5:$I$35,2,0)*(IF(MIN(IF(VALUE(LEFT(Scarcity!$D$5:$I$5,2))&gt;=F5,VALUE(LEFT(Scarcity!$D$5:$I$5,2)),MAX(VALUE(LEFT(Scarcity!$D$5:$I$5,2)))))&gt;MAX(IF(VALUE(LEFT(Scarcity!$D$5:$I$5,2))&lt;F5,VALUE(LEFT(Scarcity!$D$5:$I$5,2)),0)),IF(MAX(IF(VALUE(LEFT(Scarcity!$D$5:$I$5,2))&lt;F5,VALUE(LEFT(Scarcity!$D$5:$I$5,2)),0))&gt;0, VLOOKUP(F3, Scarcity!$B$5:$I$35, MATCH(CONCATENATE(MAX(IF(VALUE(LEFT(Scarcity!$D$5:$I$5,2))&lt;F5,VALUE(LEFT(Scarcity!$D$5:$I$5,2)),0)), " HR Capacity Credit (%)"), Scarcity!$B$5:$I$5, 0),0), 0)+(VLOOKUP(F3, Scarcity!$B$5:$I$35, MATCH(CONCATENATE(MIN(IF(VALUE(LEFT(Scarcity!$D$5:$I$5,2))&gt;=F5,VALUE(LEFT(Scarcity!$D$5:$I$5,2)),MAX(VALUE(LEFT(Scarcity!$D$5:$I$5,2))))), " HR Capacity Credit (%)"), Scarcity!$B$5:$I$5, 0),0)-IF(MAX(IF(VALUE(LEFT(Scarcity!$D$5:$I$5,2))&lt;F5,VALUE(LEFT(Scarcity!$D$5:$I$5,2)),0))&gt;0, VLOOKUP(F3, Scarcity!$B$5:$I$35, MATCH(CONCATENATE(MAX(IF(VALUE(LEFT(Scarcity!$D$5:$I$5,2))&lt;F5,VALUE(LEFT(Scarcity!$D$5:$I$5,2)),0)), " HR Capacity Credit (%)"), Scarcity!$B$5:$I$5, 0),0), 0))*((F5-MAX(IF(VALUE(LEFT(Scarcity!$D$5:$I$5,2))&lt;F5,VALUE(LEFT(Scarcity!$D$5:$I$5,2)),0)))/(MIN(IF(VALUE(LEFT(Scarcity!$D$5:$I$5,2))&gt;=F5,VALUE(LEFT(Scarcity!$D$5:$I$5,2)),MAX(VALUE(LEFT(Scarcity!$D$5:$I$5,2)))))-MAX(IF(VALUE(LEFT(Scarcity!$D$5:$I$5,2))&lt;F5,VALUE(LEFT(Scarcity!$D$5:$I$5,2)),0)))),VLOOKUP(F3, Scarcity!$B$5:$I$35, MATCH(CONCATENATE(MIN(IF(VALUE(LEFT(Scarcity!$D$5:$I$5,2))&gt;=F5,VALUE(LEFT(Scarcity!$D$5:$I$5,2)),MAX(VALUE(LEFT(Scarcity!$D$5:$I$5,2))))), " HR Capacity Credit (%)"), Scarcity!$B$5:$I$5, 0),0))/100)</f>
        <v>901007.66400000011</v>
      </c>
      <c r="G16" s="18">
        <f t="array" ref="G16">G4*1000*VLOOKUP(G3,Scarcity!$B$5:$I$35,2,0)*(IF(MIN(IF(VALUE(LEFT(Scarcity!$D$5:$I$5,2))&gt;=G5,VALUE(LEFT(Scarcity!$D$5:$I$5,2)),MAX(VALUE(LEFT(Scarcity!$D$5:$I$5,2)))))&gt;MAX(IF(VALUE(LEFT(Scarcity!$D$5:$I$5,2))&lt;G5,VALUE(LEFT(Scarcity!$D$5:$I$5,2)),0)),IF(MAX(IF(VALUE(LEFT(Scarcity!$D$5:$I$5,2))&lt;G5,VALUE(LEFT(Scarcity!$D$5:$I$5,2)),0))&gt;0, VLOOKUP(G3, Scarcity!$B$5:$I$35, MATCH(CONCATENATE(MAX(IF(VALUE(LEFT(Scarcity!$D$5:$I$5,2))&lt;G5,VALUE(LEFT(Scarcity!$D$5:$I$5,2)),0)), " HR Capacity Credit (%)"), Scarcity!$B$5:$I$5, 0),0), 0)+(VLOOKUP(G3, Scarcity!$B$5:$I$35, MATCH(CONCATENATE(MIN(IF(VALUE(LEFT(Scarcity!$D$5:$I$5,2))&gt;=G5,VALUE(LEFT(Scarcity!$D$5:$I$5,2)),MAX(VALUE(LEFT(Scarcity!$D$5:$I$5,2))))), " HR Capacity Credit (%)"), Scarcity!$B$5:$I$5, 0),0)-IF(MAX(IF(VALUE(LEFT(Scarcity!$D$5:$I$5,2))&lt;G5,VALUE(LEFT(Scarcity!$D$5:$I$5,2)),0))&gt;0, VLOOKUP(G3, Scarcity!$B$5:$I$35, MATCH(CONCATENATE(MAX(IF(VALUE(LEFT(Scarcity!$D$5:$I$5,2))&lt;G5,VALUE(LEFT(Scarcity!$D$5:$I$5,2)),0)), " HR Capacity Credit (%)"), Scarcity!$B$5:$I$5, 0),0), 0))*((G5-MAX(IF(VALUE(LEFT(Scarcity!$D$5:$I$5,2))&lt;G5,VALUE(LEFT(Scarcity!$D$5:$I$5,2)),0)))/(MIN(IF(VALUE(LEFT(Scarcity!$D$5:$I$5,2))&gt;=G5,VALUE(LEFT(Scarcity!$D$5:$I$5,2)),MAX(VALUE(LEFT(Scarcity!$D$5:$I$5,2)))))-MAX(IF(VALUE(LEFT(Scarcity!$D$5:$I$5,2))&lt;G5,VALUE(LEFT(Scarcity!$D$5:$I$5,2)),0)))),VLOOKUP(G3, Scarcity!$B$5:$I$35, MATCH(CONCATENATE(MIN(IF(VALUE(LEFT(Scarcity!$D$5:$I$5,2))&gt;=G5,VALUE(LEFT(Scarcity!$D$5:$I$5,2)),MAX(VALUE(LEFT(Scarcity!$D$5:$I$5,2))))), " HR Capacity Credit (%)"), Scarcity!$B$5:$I$5, 0),0))/100)</f>
        <v>902704.50000000012</v>
      </c>
      <c r="H16" s="18">
        <f t="array" ref="H16">H4*1000*VLOOKUP(H3,Scarcity!$B$5:$I$35,2,0)*(IF(MIN(IF(VALUE(LEFT(Scarcity!$D$5:$I$5,2))&gt;=H5,VALUE(LEFT(Scarcity!$D$5:$I$5,2)),MAX(VALUE(LEFT(Scarcity!$D$5:$I$5,2)))))&gt;MAX(IF(VALUE(LEFT(Scarcity!$D$5:$I$5,2))&lt;H5,VALUE(LEFT(Scarcity!$D$5:$I$5,2)),0)),IF(MAX(IF(VALUE(LEFT(Scarcity!$D$5:$I$5,2))&lt;H5,VALUE(LEFT(Scarcity!$D$5:$I$5,2)),0))&gt;0, VLOOKUP(H3, Scarcity!$B$5:$I$35, MATCH(CONCATENATE(MAX(IF(VALUE(LEFT(Scarcity!$D$5:$I$5,2))&lt;H5,VALUE(LEFT(Scarcity!$D$5:$I$5,2)),0)), " HR Capacity Credit (%)"), Scarcity!$B$5:$I$5, 0),0), 0)+(VLOOKUP(H3, Scarcity!$B$5:$I$35, MATCH(CONCATENATE(MIN(IF(VALUE(LEFT(Scarcity!$D$5:$I$5,2))&gt;=H5,VALUE(LEFT(Scarcity!$D$5:$I$5,2)),MAX(VALUE(LEFT(Scarcity!$D$5:$I$5,2))))), " HR Capacity Credit (%)"), Scarcity!$B$5:$I$5, 0),0)-IF(MAX(IF(VALUE(LEFT(Scarcity!$D$5:$I$5,2))&lt;H5,VALUE(LEFT(Scarcity!$D$5:$I$5,2)),0))&gt;0, VLOOKUP(H3, Scarcity!$B$5:$I$35, MATCH(CONCATENATE(MAX(IF(VALUE(LEFT(Scarcity!$D$5:$I$5,2))&lt;H5,VALUE(LEFT(Scarcity!$D$5:$I$5,2)),0)), " HR Capacity Credit (%)"), Scarcity!$B$5:$I$5, 0),0), 0))*((H5-MAX(IF(VALUE(LEFT(Scarcity!$D$5:$I$5,2))&lt;H5,VALUE(LEFT(Scarcity!$D$5:$I$5,2)),0)))/(MIN(IF(VALUE(LEFT(Scarcity!$D$5:$I$5,2))&gt;=H5,VALUE(LEFT(Scarcity!$D$5:$I$5,2)),MAX(VALUE(LEFT(Scarcity!$D$5:$I$5,2)))))-MAX(IF(VALUE(LEFT(Scarcity!$D$5:$I$5,2))&lt;H5,VALUE(LEFT(Scarcity!$D$5:$I$5,2)),0)))),VLOOKUP(H3, Scarcity!$B$5:$I$35, MATCH(CONCATENATE(MIN(IF(VALUE(LEFT(Scarcity!$D$5:$I$5,2))&gt;=H5,VALUE(LEFT(Scarcity!$D$5:$I$5,2)),MAX(VALUE(LEFT(Scarcity!$D$5:$I$5,2))))), " HR Capacity Credit (%)"), Scarcity!$B$5:$I$5, 0),0))/100)</f>
        <v>762641.304</v>
      </c>
      <c r="I16" s="18">
        <f t="array" ref="I16">I4*1000*VLOOKUP(I3,Scarcity!$B$5:$I$35,2,0)*(IF(MIN(IF(VALUE(LEFT(Scarcity!$D$5:$I$5,2))&gt;=I5,VALUE(LEFT(Scarcity!$D$5:$I$5,2)),MAX(VALUE(LEFT(Scarcity!$D$5:$I$5,2)))))&gt;MAX(IF(VALUE(LEFT(Scarcity!$D$5:$I$5,2))&lt;I5,VALUE(LEFT(Scarcity!$D$5:$I$5,2)),0)),IF(MAX(IF(VALUE(LEFT(Scarcity!$D$5:$I$5,2))&lt;I5,VALUE(LEFT(Scarcity!$D$5:$I$5,2)),0))&gt;0, VLOOKUP(I3, Scarcity!$B$5:$I$35, MATCH(CONCATENATE(MAX(IF(VALUE(LEFT(Scarcity!$D$5:$I$5,2))&lt;I5,VALUE(LEFT(Scarcity!$D$5:$I$5,2)),0)), " HR Capacity Credit (%)"), Scarcity!$B$5:$I$5, 0),0), 0)+(VLOOKUP(I3, Scarcity!$B$5:$I$35, MATCH(CONCATENATE(MIN(IF(VALUE(LEFT(Scarcity!$D$5:$I$5,2))&gt;=I5,VALUE(LEFT(Scarcity!$D$5:$I$5,2)),MAX(VALUE(LEFT(Scarcity!$D$5:$I$5,2))))), " HR Capacity Credit (%)"), Scarcity!$B$5:$I$5, 0),0)-IF(MAX(IF(VALUE(LEFT(Scarcity!$D$5:$I$5,2))&lt;I5,VALUE(LEFT(Scarcity!$D$5:$I$5,2)),0))&gt;0, VLOOKUP(I3, Scarcity!$B$5:$I$35, MATCH(CONCATENATE(MAX(IF(VALUE(LEFT(Scarcity!$D$5:$I$5,2))&lt;I5,VALUE(LEFT(Scarcity!$D$5:$I$5,2)),0)), " HR Capacity Credit (%)"), Scarcity!$B$5:$I$5, 0),0), 0))*((I5-MAX(IF(VALUE(LEFT(Scarcity!$D$5:$I$5,2))&lt;I5,VALUE(LEFT(Scarcity!$D$5:$I$5,2)),0)))/(MIN(IF(VALUE(LEFT(Scarcity!$D$5:$I$5,2))&gt;=I5,VALUE(LEFT(Scarcity!$D$5:$I$5,2)),MAX(VALUE(LEFT(Scarcity!$D$5:$I$5,2)))))-MAX(IF(VALUE(LEFT(Scarcity!$D$5:$I$5,2))&lt;I5,VALUE(LEFT(Scarcity!$D$5:$I$5,2)),0)))),VLOOKUP(I3, Scarcity!$B$5:$I$35, MATCH(CONCATENATE(MIN(IF(VALUE(LEFT(Scarcity!$D$5:$I$5,2))&gt;=I5,VALUE(LEFT(Scarcity!$D$5:$I$5,2)),MAX(VALUE(LEFT(Scarcity!$D$5:$I$5,2))))), " HR Capacity Credit (%)"), Scarcity!$B$5:$I$5, 0),0))/100)</f>
        <v>644475.74399999995</v>
      </c>
      <c r="J16" s="18">
        <f t="array" ref="J16">J4*1000*VLOOKUP(J3,Scarcity!$B$5:$I$35,2,0)*(IF(MIN(IF(VALUE(LEFT(Scarcity!$D$5:$I$5,2))&gt;=J5,VALUE(LEFT(Scarcity!$D$5:$I$5,2)),MAX(VALUE(LEFT(Scarcity!$D$5:$I$5,2)))))&gt;MAX(IF(VALUE(LEFT(Scarcity!$D$5:$I$5,2))&lt;J5,VALUE(LEFT(Scarcity!$D$5:$I$5,2)),0)),IF(MAX(IF(VALUE(LEFT(Scarcity!$D$5:$I$5,2))&lt;J5,VALUE(LEFT(Scarcity!$D$5:$I$5,2)),0))&gt;0, VLOOKUP(J3, Scarcity!$B$5:$I$35, MATCH(CONCATENATE(MAX(IF(VALUE(LEFT(Scarcity!$D$5:$I$5,2))&lt;J5,VALUE(LEFT(Scarcity!$D$5:$I$5,2)),0)), " HR Capacity Credit (%)"), Scarcity!$B$5:$I$5, 0),0), 0)+(VLOOKUP(J3, Scarcity!$B$5:$I$35, MATCH(CONCATENATE(MIN(IF(VALUE(LEFT(Scarcity!$D$5:$I$5,2))&gt;=J5,VALUE(LEFT(Scarcity!$D$5:$I$5,2)),MAX(VALUE(LEFT(Scarcity!$D$5:$I$5,2))))), " HR Capacity Credit (%)"), Scarcity!$B$5:$I$5, 0),0)-IF(MAX(IF(VALUE(LEFT(Scarcity!$D$5:$I$5,2))&lt;J5,VALUE(LEFT(Scarcity!$D$5:$I$5,2)),0))&gt;0, VLOOKUP(J3, Scarcity!$B$5:$I$35, MATCH(CONCATENATE(MAX(IF(VALUE(LEFT(Scarcity!$D$5:$I$5,2))&lt;J5,VALUE(LEFT(Scarcity!$D$5:$I$5,2)),0)), " HR Capacity Credit (%)"), Scarcity!$B$5:$I$5, 0),0), 0))*((J5-MAX(IF(VALUE(LEFT(Scarcity!$D$5:$I$5,2))&lt;J5,VALUE(LEFT(Scarcity!$D$5:$I$5,2)),0)))/(MIN(IF(VALUE(LEFT(Scarcity!$D$5:$I$5,2))&gt;=J5,VALUE(LEFT(Scarcity!$D$5:$I$5,2)),MAX(VALUE(LEFT(Scarcity!$D$5:$I$5,2)))))-MAX(IF(VALUE(LEFT(Scarcity!$D$5:$I$5,2))&lt;J5,VALUE(LEFT(Scarcity!$D$5:$I$5,2)),0)))),VLOOKUP(J3, Scarcity!$B$5:$I$35, MATCH(CONCATENATE(MIN(IF(VALUE(LEFT(Scarcity!$D$5:$I$5,2))&gt;=J5,VALUE(LEFT(Scarcity!$D$5:$I$5,2)),MAX(VALUE(LEFT(Scarcity!$D$5:$I$5,2))))), " HR Capacity Credit (%)"), Scarcity!$B$5:$I$5, 0),0))/100)</f>
        <v>531859.9439999999</v>
      </c>
      <c r="K16" s="18">
        <f t="array" ref="K16">K4*1000*VLOOKUP(K3,Scarcity!$B$5:$I$35,2,0)*(IF(MIN(IF(VALUE(LEFT(Scarcity!$D$5:$I$5,2))&gt;=K5,VALUE(LEFT(Scarcity!$D$5:$I$5,2)),MAX(VALUE(LEFT(Scarcity!$D$5:$I$5,2)))))&gt;MAX(IF(VALUE(LEFT(Scarcity!$D$5:$I$5,2))&lt;K5,VALUE(LEFT(Scarcity!$D$5:$I$5,2)),0)),IF(MAX(IF(VALUE(LEFT(Scarcity!$D$5:$I$5,2))&lt;K5,VALUE(LEFT(Scarcity!$D$5:$I$5,2)),0))&gt;0, VLOOKUP(K3, Scarcity!$B$5:$I$35, MATCH(CONCATENATE(MAX(IF(VALUE(LEFT(Scarcity!$D$5:$I$5,2))&lt;K5,VALUE(LEFT(Scarcity!$D$5:$I$5,2)),0)), " HR Capacity Credit (%)"), Scarcity!$B$5:$I$5, 0),0), 0)+(VLOOKUP(K3, Scarcity!$B$5:$I$35, MATCH(CONCATENATE(MIN(IF(VALUE(LEFT(Scarcity!$D$5:$I$5,2))&gt;=K5,VALUE(LEFT(Scarcity!$D$5:$I$5,2)),MAX(VALUE(LEFT(Scarcity!$D$5:$I$5,2))))), " HR Capacity Credit (%)"), Scarcity!$B$5:$I$5, 0),0)-IF(MAX(IF(VALUE(LEFT(Scarcity!$D$5:$I$5,2))&lt;K5,VALUE(LEFT(Scarcity!$D$5:$I$5,2)),0))&gt;0, VLOOKUP(K3, Scarcity!$B$5:$I$35, MATCH(CONCATENATE(MAX(IF(VALUE(LEFT(Scarcity!$D$5:$I$5,2))&lt;K5,VALUE(LEFT(Scarcity!$D$5:$I$5,2)),0)), " HR Capacity Credit (%)"), Scarcity!$B$5:$I$5, 0),0), 0))*((K5-MAX(IF(VALUE(LEFT(Scarcity!$D$5:$I$5,2))&lt;K5,VALUE(LEFT(Scarcity!$D$5:$I$5,2)),0)))/(MIN(IF(VALUE(LEFT(Scarcity!$D$5:$I$5,2))&gt;=K5,VALUE(LEFT(Scarcity!$D$5:$I$5,2)),MAX(VALUE(LEFT(Scarcity!$D$5:$I$5,2)))))-MAX(IF(VALUE(LEFT(Scarcity!$D$5:$I$5,2))&lt;K5,VALUE(LEFT(Scarcity!$D$5:$I$5,2)),0)))),VLOOKUP(K3, Scarcity!$B$5:$I$35, MATCH(CONCATENATE(MIN(IF(VALUE(LEFT(Scarcity!$D$5:$I$5,2))&gt;=K5,VALUE(LEFT(Scarcity!$D$5:$I$5,2)),MAX(VALUE(LEFT(Scarcity!$D$5:$I$5,2))))), " HR Capacity Credit (%)"), Scarcity!$B$5:$I$5, 0),0))/100)</f>
        <v>425186.83200000005</v>
      </c>
      <c r="L16" s="18">
        <f t="array" ref="L16">L4*1000*VLOOKUP(L3,Scarcity!$B$5:$I$35,2,0)*(IF(MIN(IF(VALUE(LEFT(Scarcity!$D$5:$I$5,2))&gt;=L5,VALUE(LEFT(Scarcity!$D$5:$I$5,2)),MAX(VALUE(LEFT(Scarcity!$D$5:$I$5,2)))))&gt;MAX(IF(VALUE(LEFT(Scarcity!$D$5:$I$5,2))&lt;L5,VALUE(LEFT(Scarcity!$D$5:$I$5,2)),0)),IF(MAX(IF(VALUE(LEFT(Scarcity!$D$5:$I$5,2))&lt;L5,VALUE(LEFT(Scarcity!$D$5:$I$5,2)),0))&gt;0, VLOOKUP(L3, Scarcity!$B$5:$I$35, MATCH(CONCATENATE(MAX(IF(VALUE(LEFT(Scarcity!$D$5:$I$5,2))&lt;L5,VALUE(LEFT(Scarcity!$D$5:$I$5,2)),0)), " HR Capacity Credit (%)"), Scarcity!$B$5:$I$5, 0),0), 0)+(VLOOKUP(L3, Scarcity!$B$5:$I$35, MATCH(CONCATENATE(MIN(IF(VALUE(LEFT(Scarcity!$D$5:$I$5,2))&gt;=L5,VALUE(LEFT(Scarcity!$D$5:$I$5,2)),MAX(VALUE(LEFT(Scarcity!$D$5:$I$5,2))))), " HR Capacity Credit (%)"), Scarcity!$B$5:$I$5, 0),0)-IF(MAX(IF(VALUE(LEFT(Scarcity!$D$5:$I$5,2))&lt;L5,VALUE(LEFT(Scarcity!$D$5:$I$5,2)),0))&gt;0, VLOOKUP(L3, Scarcity!$B$5:$I$35, MATCH(CONCATENATE(MAX(IF(VALUE(LEFT(Scarcity!$D$5:$I$5,2))&lt;L5,VALUE(LEFT(Scarcity!$D$5:$I$5,2)),0)), " HR Capacity Credit (%)"), Scarcity!$B$5:$I$5, 0),0), 0))*((L5-MAX(IF(VALUE(LEFT(Scarcity!$D$5:$I$5,2))&lt;L5,VALUE(LEFT(Scarcity!$D$5:$I$5,2)),0)))/(MIN(IF(VALUE(LEFT(Scarcity!$D$5:$I$5,2))&gt;=L5,VALUE(LEFT(Scarcity!$D$5:$I$5,2)),MAX(VALUE(LEFT(Scarcity!$D$5:$I$5,2)))))-MAX(IF(VALUE(LEFT(Scarcity!$D$5:$I$5,2))&lt;L5,VALUE(LEFT(Scarcity!$D$5:$I$5,2)),0)))),VLOOKUP(L3, Scarcity!$B$5:$I$35, MATCH(CONCATENATE(MIN(IF(VALUE(LEFT(Scarcity!$D$5:$I$5,2))&gt;=L5,VALUE(LEFT(Scarcity!$D$5:$I$5,2)),MAX(VALUE(LEFT(Scarcity!$D$5:$I$5,2))))), " HR Capacity Credit (%)"), Scarcity!$B$5:$I$5, 0),0))/100)</f>
        <v>323860.57199999999</v>
      </c>
      <c r="M16" s="18">
        <f t="array" ref="M16">M4*1000*VLOOKUP(M3,Scarcity!$B$5:$I$35,2,0)*(IF(MIN(IF(VALUE(LEFT(Scarcity!$D$5:$I$5,2))&gt;=M5,VALUE(LEFT(Scarcity!$D$5:$I$5,2)),MAX(VALUE(LEFT(Scarcity!$D$5:$I$5,2)))))&gt;MAX(IF(VALUE(LEFT(Scarcity!$D$5:$I$5,2))&lt;M5,VALUE(LEFT(Scarcity!$D$5:$I$5,2)),0)),IF(MAX(IF(VALUE(LEFT(Scarcity!$D$5:$I$5,2))&lt;M5,VALUE(LEFT(Scarcity!$D$5:$I$5,2)),0))&gt;0, VLOOKUP(M3, Scarcity!$B$5:$I$35, MATCH(CONCATENATE(MAX(IF(VALUE(LEFT(Scarcity!$D$5:$I$5,2))&lt;M5,VALUE(LEFT(Scarcity!$D$5:$I$5,2)),0)), " HR Capacity Credit (%)"), Scarcity!$B$5:$I$5, 0),0), 0)+(VLOOKUP(M3, Scarcity!$B$5:$I$35, MATCH(CONCATENATE(MIN(IF(VALUE(LEFT(Scarcity!$D$5:$I$5,2))&gt;=M5,VALUE(LEFT(Scarcity!$D$5:$I$5,2)),MAX(VALUE(LEFT(Scarcity!$D$5:$I$5,2))))), " HR Capacity Credit (%)"), Scarcity!$B$5:$I$5, 0),0)-IF(MAX(IF(VALUE(LEFT(Scarcity!$D$5:$I$5,2))&lt;M5,VALUE(LEFT(Scarcity!$D$5:$I$5,2)),0))&gt;0, VLOOKUP(M3, Scarcity!$B$5:$I$35, MATCH(CONCATENATE(MAX(IF(VALUE(LEFT(Scarcity!$D$5:$I$5,2))&lt;M5,VALUE(LEFT(Scarcity!$D$5:$I$5,2)),0)), " HR Capacity Credit (%)"), Scarcity!$B$5:$I$5, 0),0), 0))*((M5-MAX(IF(VALUE(LEFT(Scarcity!$D$5:$I$5,2))&lt;M5,VALUE(LEFT(Scarcity!$D$5:$I$5,2)),0)))/(MIN(IF(VALUE(LEFT(Scarcity!$D$5:$I$5,2))&gt;=M5,VALUE(LEFT(Scarcity!$D$5:$I$5,2)),MAX(VALUE(LEFT(Scarcity!$D$5:$I$5,2)))))-MAX(IF(VALUE(LEFT(Scarcity!$D$5:$I$5,2))&lt;M5,VALUE(LEFT(Scarcity!$D$5:$I$5,2)),0)))),VLOOKUP(M3, Scarcity!$B$5:$I$35, MATCH(CONCATENATE(MIN(IF(VALUE(LEFT(Scarcity!$D$5:$I$5,2))&gt;=M5,VALUE(LEFT(Scarcity!$D$5:$I$5,2)),MAX(VALUE(LEFT(Scarcity!$D$5:$I$5,2))))), " HR Capacity Credit (%)"), Scarcity!$B$5:$I$5, 0),0))/100)</f>
        <v>227363.136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x14ac:dyDescent="0.25">
      <c r="A17" s="17" t="s">
        <v>92</v>
      </c>
      <c r="B17" s="18">
        <v>2109485.3319205842</v>
      </c>
      <c r="C17" s="18">
        <v>2243970.667752028</v>
      </c>
      <c r="D17" s="18">
        <v>2467023.6524363691</v>
      </c>
      <c r="E17" s="18">
        <v>2350568.3275912218</v>
      </c>
      <c r="F17" s="18">
        <v>2058846.7518503179</v>
      </c>
      <c r="G17" s="18">
        <v>1963867.686860692</v>
      </c>
      <c r="H17" s="18">
        <v>1791124.266995755</v>
      </c>
      <c r="I17" s="18">
        <v>1764413.6453080929</v>
      </c>
      <c r="J17" s="18">
        <v>1799125.0649310921</v>
      </c>
      <c r="K17" s="18">
        <v>1831441.7576739581</v>
      </c>
      <c r="L17" s="18">
        <v>1891098.648580722</v>
      </c>
      <c r="M17" s="18">
        <v>2004887.67342326</v>
      </c>
      <c r="N17" s="18">
        <v>2082837.443575945</v>
      </c>
      <c r="O17" s="18">
        <v>2119596.0887280628</v>
      </c>
      <c r="P17" s="18">
        <v>2038122.9496437761</v>
      </c>
      <c r="Q17" s="18">
        <v>2102388.3769547618</v>
      </c>
      <c r="R17" s="18">
        <v>2136189.7464611158</v>
      </c>
      <c r="S17" s="18">
        <v>2131424.401077908</v>
      </c>
      <c r="T17" s="18">
        <v>2149757.8691303441</v>
      </c>
      <c r="U17" s="18">
        <v>2201622.687294581</v>
      </c>
      <c r="V17" s="18">
        <v>2234333.0401116521</v>
      </c>
      <c r="W17" s="18">
        <v>2242501.6220008871</v>
      </c>
      <c r="X17" s="18">
        <v>2260691.8257718231</v>
      </c>
      <c r="Y17" s="18">
        <v>2236635.218646423</v>
      </c>
      <c r="Z17" s="18">
        <v>2308259.27376791</v>
      </c>
    </row>
    <row r="18" spans="1:26" x14ac:dyDescent="0.25">
      <c r="A18" s="17" t="s">
        <v>5</v>
      </c>
      <c r="B18" s="18">
        <f t="shared" ref="B18:Z18" si="0">SUM(B6:B17)</f>
        <v>23319162.963904586</v>
      </c>
      <c r="C18" s="18">
        <f t="shared" si="0"/>
        <v>17467413.75511203</v>
      </c>
      <c r="D18" s="18">
        <f t="shared" si="0"/>
        <v>17399578.730283372</v>
      </c>
      <c r="E18" s="18">
        <f t="shared" si="0"/>
        <v>16664416.213796223</v>
      </c>
      <c r="F18" s="18">
        <f t="shared" si="0"/>
        <v>15172473.81959632</v>
      </c>
      <c r="G18" s="18">
        <f t="shared" si="0"/>
        <v>14586451.502893694</v>
      </c>
      <c r="H18" s="18">
        <f t="shared" si="0"/>
        <v>13459947.322347753</v>
      </c>
      <c r="I18" s="18">
        <f t="shared" si="0"/>
        <v>13203433.897512089</v>
      </c>
      <c r="J18" s="18">
        <f t="shared" si="0"/>
        <v>13249273.961488092</v>
      </c>
      <c r="K18" s="18">
        <f t="shared" si="0"/>
        <v>13384933.538419962</v>
      </c>
      <c r="L18" s="18">
        <f t="shared" si="0"/>
        <v>13572913.396139722</v>
      </c>
      <c r="M18" s="18">
        <f t="shared" si="0"/>
        <v>13994611.687972263</v>
      </c>
      <c r="N18" s="18">
        <f t="shared" si="0"/>
        <v>14232775.537973946</v>
      </c>
      <c r="O18" s="18">
        <f t="shared" si="0"/>
        <v>14341295.439132063</v>
      </c>
      <c r="P18" s="18">
        <f t="shared" si="0"/>
        <v>13961614.548227776</v>
      </c>
      <c r="Q18" s="18">
        <f t="shared" si="0"/>
        <v>14203796.335094765</v>
      </c>
      <c r="R18" s="18">
        <f t="shared" si="0"/>
        <v>14292906.037784116</v>
      </c>
      <c r="S18" s="18">
        <f t="shared" si="0"/>
        <v>14153327.710946906</v>
      </c>
      <c r="T18" s="18">
        <f t="shared" si="0"/>
        <v>14154475.421233345</v>
      </c>
      <c r="U18" s="18">
        <f t="shared" si="0"/>
        <v>14387603.032835577</v>
      </c>
      <c r="V18" s="18">
        <f t="shared" si="0"/>
        <v>14469424.117257653</v>
      </c>
      <c r="W18" s="18">
        <f t="shared" si="0"/>
        <v>14460110.478932884</v>
      </c>
      <c r="X18" s="18">
        <f t="shared" si="0"/>
        <v>14500403.629066825</v>
      </c>
      <c r="Y18" s="18">
        <f t="shared" si="0"/>
        <v>14382276.90099442</v>
      </c>
      <c r="Z18" s="18">
        <f t="shared" si="0"/>
        <v>14728077.24461491</v>
      </c>
    </row>
    <row r="19" spans="1:26" x14ac:dyDescent="0.25">
      <c r="A19" s="17" t="s">
        <v>8</v>
      </c>
      <c r="B19" s="18">
        <f t="shared" ref="B19:Z19" si="1">B18/B4/1000</f>
        <v>233.19162963904586</v>
      </c>
      <c r="C19" s="18">
        <f t="shared" si="1"/>
        <v>174.67413755112031</v>
      </c>
      <c r="D19" s="18">
        <f t="shared" si="1"/>
        <v>173.99578730283372</v>
      </c>
      <c r="E19" s="18">
        <f t="shared" si="1"/>
        <v>166.64416213796224</v>
      </c>
      <c r="F19" s="18">
        <f t="shared" si="1"/>
        <v>151.7247381959632</v>
      </c>
      <c r="G19" s="18">
        <f t="shared" si="1"/>
        <v>145.86451502893692</v>
      </c>
      <c r="H19" s="18">
        <f t="shared" si="1"/>
        <v>134.5994732234775</v>
      </c>
      <c r="I19" s="18">
        <f t="shared" si="1"/>
        <v>132.03433897512087</v>
      </c>
      <c r="J19" s="18">
        <f t="shared" si="1"/>
        <v>132.49273961488095</v>
      </c>
      <c r="K19" s="18">
        <f t="shared" si="1"/>
        <v>133.84933538419963</v>
      </c>
      <c r="L19" s="18">
        <f t="shared" si="1"/>
        <v>135.72913396139722</v>
      </c>
      <c r="M19" s="18">
        <f t="shared" si="1"/>
        <v>139.94611687972264</v>
      </c>
      <c r="N19" s="18">
        <f t="shared" si="1"/>
        <v>142.32775537973944</v>
      </c>
      <c r="O19" s="18">
        <f t="shared" si="1"/>
        <v>143.41295439132062</v>
      </c>
      <c r="P19" s="18">
        <f t="shared" si="1"/>
        <v>139.61614548227777</v>
      </c>
      <c r="Q19" s="18">
        <f t="shared" si="1"/>
        <v>142.03796335094765</v>
      </c>
      <c r="R19" s="18">
        <f t="shared" si="1"/>
        <v>142.92906037784118</v>
      </c>
      <c r="S19" s="18">
        <f t="shared" si="1"/>
        <v>141.53327710946905</v>
      </c>
      <c r="T19" s="18">
        <f t="shared" si="1"/>
        <v>141.54475421233343</v>
      </c>
      <c r="U19" s="18">
        <f t="shared" si="1"/>
        <v>143.87603032835577</v>
      </c>
      <c r="V19" s="18">
        <f t="shared" si="1"/>
        <v>144.69424117257654</v>
      </c>
      <c r="W19" s="18">
        <f t="shared" si="1"/>
        <v>144.60110478932884</v>
      </c>
      <c r="X19" s="18">
        <f t="shared" si="1"/>
        <v>145.00403629066824</v>
      </c>
      <c r="Y19" s="18">
        <f t="shared" si="1"/>
        <v>143.82276900994421</v>
      </c>
      <c r="Z19" s="18">
        <f t="shared" si="1"/>
        <v>147.28077244614911</v>
      </c>
    </row>
    <row r="20" spans="1:26" x14ac:dyDescent="0.25">
      <c r="A20" s="17" t="s">
        <v>9</v>
      </c>
      <c r="B20" s="18">
        <f>B19/B5</f>
        <v>116.59581481952293</v>
      </c>
      <c r="C20" s="18">
        <f>C19/B5</f>
        <v>87.337068775560155</v>
      </c>
      <c r="D20" s="18">
        <f>D19/B5</f>
        <v>86.997893651416859</v>
      </c>
      <c r="E20" s="18">
        <f>E19/B5</f>
        <v>83.32208106898112</v>
      </c>
      <c r="F20" s="18">
        <f>F19/B5</f>
        <v>75.862369097981599</v>
      </c>
      <c r="G20" s="18">
        <f>G19/B5</f>
        <v>72.932257514468461</v>
      </c>
      <c r="H20" s="18">
        <f>H19/B5</f>
        <v>67.299736611738751</v>
      </c>
      <c r="I20" s="18">
        <f>I19/B5</f>
        <v>66.017169487560437</v>
      </c>
      <c r="J20" s="18">
        <f>J19/B5</f>
        <v>66.246369807440473</v>
      </c>
      <c r="K20" s="18">
        <f>K19/B5</f>
        <v>66.924667692099817</v>
      </c>
      <c r="L20" s="18">
        <f>L19/B5</f>
        <v>67.864566980698612</v>
      </c>
      <c r="M20" s="18">
        <f>M19/B5</f>
        <v>69.973058439861319</v>
      </c>
      <c r="N20" s="18">
        <f>N19/B5</f>
        <v>71.163877689869722</v>
      </c>
      <c r="O20" s="18">
        <f>O19/B5</f>
        <v>71.706477195660312</v>
      </c>
      <c r="P20" s="18">
        <f>P19/B5</f>
        <v>69.808072741138886</v>
      </c>
      <c r="Q20" s="18">
        <f>Q19/B5</f>
        <v>71.018981675473825</v>
      </c>
      <c r="R20" s="18">
        <f>R19/B5</f>
        <v>71.464530188920591</v>
      </c>
      <c r="S20" s="18">
        <f>S19/B5</f>
        <v>70.766638554734527</v>
      </c>
      <c r="T20" s="18">
        <f>T19/B5</f>
        <v>70.772377106166715</v>
      </c>
      <c r="U20" s="18">
        <f>U19/B5</f>
        <v>71.938015164177884</v>
      </c>
      <c r="V20" s="18">
        <f>V19/B5</f>
        <v>72.34712058628827</v>
      </c>
      <c r="W20" s="18">
        <f>W19/B5</f>
        <v>72.300552394664422</v>
      </c>
      <c r="X20" s="18">
        <f>X19/B5</f>
        <v>72.502018145334119</v>
      </c>
      <c r="Y20" s="18">
        <f>Y19/B5</f>
        <v>71.911384504972105</v>
      </c>
      <c r="Z20" s="18">
        <f>Z19/B5</f>
        <v>73.640386223074557</v>
      </c>
    </row>
    <row r="21" spans="1:26" x14ac:dyDescent="0.25">
      <c r="A21" s="17" t="s">
        <v>10</v>
      </c>
      <c r="B21" s="19">
        <v>416.07010665408342</v>
      </c>
      <c r="C21" s="19">
        <v>412.88530970954127</v>
      </c>
      <c r="D21" s="19">
        <v>412.32637238893108</v>
      </c>
      <c r="E21" s="19">
        <v>412.70967422959819</v>
      </c>
      <c r="F21" s="19">
        <v>413.26607379025222</v>
      </c>
      <c r="G21" s="19">
        <v>413.51116148817152</v>
      </c>
      <c r="H21" s="19">
        <v>413.65018112548461</v>
      </c>
      <c r="I21" s="19">
        <v>413.97923846819049</v>
      </c>
      <c r="J21" s="19">
        <v>415.71037040717022</v>
      </c>
      <c r="K21" s="19">
        <v>413.58238003459161</v>
      </c>
      <c r="L21" s="19">
        <v>415.00000001807672</v>
      </c>
      <c r="M21" s="19">
        <v>414.99999999588971</v>
      </c>
      <c r="N21" s="19">
        <v>415.88970775266182</v>
      </c>
      <c r="O21" s="19">
        <v>415.0000000129719</v>
      </c>
      <c r="P21" s="19">
        <v>414.92166097029008</v>
      </c>
      <c r="Q21" s="19">
        <v>414.79263510210211</v>
      </c>
      <c r="R21" s="19">
        <v>416.11348506513178</v>
      </c>
      <c r="S21" s="19">
        <v>414.81048244944441</v>
      </c>
      <c r="T21" s="19">
        <v>414.91416809326552</v>
      </c>
      <c r="U21" s="19">
        <v>414.39900587873422</v>
      </c>
      <c r="V21" s="19">
        <v>415.46270548115359</v>
      </c>
      <c r="W21" s="19">
        <v>414.69131135228082</v>
      </c>
      <c r="X21" s="19">
        <v>414.69538162923988</v>
      </c>
      <c r="Y21" s="19">
        <v>414.74468760842183</v>
      </c>
      <c r="Z21" s="19">
        <v>415.9947502818062</v>
      </c>
    </row>
    <row r="22" spans="1:26" x14ac:dyDescent="0.25">
      <c r="A22" s="17" t="s">
        <v>93</v>
      </c>
      <c r="B22" s="20">
        <v>2.748771854192452</v>
      </c>
      <c r="C22" s="20">
        <v>3.3213141099782311</v>
      </c>
      <c r="D22" s="20">
        <v>2.6450660830793988</v>
      </c>
      <c r="E22" s="20">
        <v>4.3434397727711316</v>
      </c>
      <c r="F22" s="20">
        <v>5.8540953690067159</v>
      </c>
      <c r="G22" s="20">
        <v>7.0035395592601084</v>
      </c>
      <c r="H22" s="20">
        <v>8.3973976705022508</v>
      </c>
      <c r="I22" s="20">
        <v>8.4366081489477711</v>
      </c>
      <c r="J22" s="20">
        <v>8.3138341420023831</v>
      </c>
      <c r="K22" s="20">
        <v>8.4688807559155421</v>
      </c>
      <c r="L22" s="20">
        <v>7.9532477535048152</v>
      </c>
      <c r="M22" s="20">
        <v>7.1795072145589884</v>
      </c>
      <c r="N22" s="20">
        <v>6.2487523525251056</v>
      </c>
      <c r="O22" s="20">
        <v>5.7120167927201164</v>
      </c>
      <c r="P22" s="20">
        <v>6.488293858142967</v>
      </c>
      <c r="Q22" s="20">
        <v>5.2178948702154999</v>
      </c>
      <c r="R22" s="20">
        <v>5.4672111553812828</v>
      </c>
      <c r="S22" s="20">
        <v>4.548292837230937</v>
      </c>
      <c r="T22" s="20">
        <v>3.329355072090975</v>
      </c>
      <c r="U22" s="20">
        <v>2.127918081714363</v>
      </c>
      <c r="V22" s="20">
        <v>0.28136849023884208</v>
      </c>
      <c r="W22" s="20">
        <v>-0.85421026685004497</v>
      </c>
      <c r="X22" s="20">
        <v>-0.36907880673207788</v>
      </c>
      <c r="Y22" s="20">
        <v>-1.299751266032237</v>
      </c>
      <c r="Z22" s="20">
        <v>-1.399992503186374</v>
      </c>
    </row>
    <row r="23" spans="1:26" x14ac:dyDescent="0.25">
      <c r="A23" s="17" t="s">
        <v>94</v>
      </c>
      <c r="B23" s="20">
        <v>474.88970522952968</v>
      </c>
      <c r="C23" s="20">
        <v>363.35427811049249</v>
      </c>
      <c r="D23" s="20">
        <v>363.7931093861439</v>
      </c>
      <c r="E23" s="20">
        <v>366.01658018336451</v>
      </c>
      <c r="F23" s="20">
        <v>339.94905877625962</v>
      </c>
      <c r="G23" s="20">
        <v>342.34709046979373</v>
      </c>
      <c r="H23" s="20">
        <v>326.95924186755178</v>
      </c>
      <c r="I23" s="20">
        <v>325.03128608193828</v>
      </c>
      <c r="J23" s="20">
        <v>328.53229130847529</v>
      </c>
      <c r="K23" s="20">
        <v>327.93034094140961</v>
      </c>
      <c r="L23" s="20">
        <v>334.29939577419941</v>
      </c>
      <c r="M23" s="20">
        <v>352.74929376381579</v>
      </c>
      <c r="N23" s="20">
        <v>360.02603052377361</v>
      </c>
      <c r="O23" s="20">
        <v>358.9690363482564</v>
      </c>
      <c r="P23" s="20">
        <v>349.90197695852618</v>
      </c>
      <c r="Q23" s="20">
        <v>359.5656271175414</v>
      </c>
      <c r="R23" s="20">
        <v>377.37654591854812</v>
      </c>
      <c r="S23" s="20">
        <v>379.18864169251287</v>
      </c>
      <c r="T23" s="20">
        <v>384.5535977428454</v>
      </c>
      <c r="U23" s="20">
        <v>388.23262041431502</v>
      </c>
      <c r="V23" s="20">
        <v>397.90052719139271</v>
      </c>
      <c r="W23" s="20">
        <v>400.39014225406072</v>
      </c>
      <c r="X23" s="20">
        <v>408.73053675536238</v>
      </c>
      <c r="Y23" s="20">
        <v>404.90780989030952</v>
      </c>
      <c r="Z23" s="20">
        <v>409.58382273276533</v>
      </c>
    </row>
    <row r="24" spans="1:26" x14ac:dyDescent="0.25">
      <c r="A24" s="17" t="s">
        <v>95</v>
      </c>
      <c r="B24" s="20">
        <v>12.347655507525021</v>
      </c>
      <c r="C24" s="20">
        <v>9.7551049662967397</v>
      </c>
      <c r="D24" s="20">
        <v>1.347105686653232</v>
      </c>
      <c r="E24" s="20">
        <v>1.402466729199205</v>
      </c>
      <c r="F24" s="20">
        <v>1.5992780954276611</v>
      </c>
      <c r="G24" s="20">
        <v>1.4670878284103801</v>
      </c>
      <c r="H24" s="20">
        <v>1.346115620817063</v>
      </c>
      <c r="I24" s="20">
        <v>1.563453772633361</v>
      </c>
      <c r="J24" s="20">
        <v>1.5615212825252791</v>
      </c>
      <c r="K24" s="20">
        <v>1.4765288761332549</v>
      </c>
      <c r="L24" s="20">
        <v>1.505813284167739</v>
      </c>
      <c r="M24" s="20">
        <v>1.5934177466833639</v>
      </c>
      <c r="N24" s="20">
        <v>1.7549698061090759</v>
      </c>
      <c r="O24" s="20">
        <v>1.609382751281911</v>
      </c>
      <c r="P24" s="20">
        <v>1.6325851939514671</v>
      </c>
      <c r="Q24" s="20">
        <v>1.679333536616473</v>
      </c>
      <c r="R24" s="20">
        <v>1.6593738348750109</v>
      </c>
      <c r="S24" s="20">
        <v>1.5265584254451201</v>
      </c>
      <c r="T24" s="20">
        <v>1.4193513196387999</v>
      </c>
      <c r="U24" s="20">
        <v>1.469406050430355</v>
      </c>
      <c r="V24" s="20">
        <v>1.4225757688373311</v>
      </c>
      <c r="W24" s="20">
        <v>1.309542400979566</v>
      </c>
      <c r="X24" s="20">
        <v>1.2644039413701771</v>
      </c>
      <c r="Y24" s="20">
        <v>1.3590759888202839</v>
      </c>
      <c r="Z24" s="20">
        <v>1.177993369711031</v>
      </c>
    </row>
    <row r="25" spans="1:26" x14ac:dyDescent="0.25">
      <c r="A25" s="17" t="s">
        <v>96</v>
      </c>
      <c r="B25" s="20">
        <v>10.23757981650386</v>
      </c>
      <c r="C25" s="20">
        <v>22.462374952224859</v>
      </c>
      <c r="D25" s="20">
        <v>2.1260861630094028</v>
      </c>
      <c r="E25" s="20">
        <v>1.815008034143613</v>
      </c>
      <c r="F25" s="20">
        <v>1.7932467163321</v>
      </c>
      <c r="G25" s="20">
        <v>1.952497479233158</v>
      </c>
      <c r="H25" s="20">
        <v>1.346872920920166</v>
      </c>
      <c r="I25" s="20">
        <v>2.0722750487023438</v>
      </c>
      <c r="J25" s="20">
        <v>2.2492213495850222</v>
      </c>
      <c r="K25" s="20">
        <v>1.906837182292797</v>
      </c>
      <c r="L25" s="20">
        <v>1.4681115730529131</v>
      </c>
      <c r="M25" s="20">
        <v>1.620403404143939</v>
      </c>
      <c r="N25" s="20">
        <v>2.2384247731181262</v>
      </c>
      <c r="O25" s="20">
        <v>1.6974236573179411</v>
      </c>
      <c r="P25" s="20">
        <v>1.824595957163567</v>
      </c>
      <c r="Q25" s="20">
        <v>2.1824619905375719</v>
      </c>
      <c r="R25" s="20">
        <v>1.747076775941806</v>
      </c>
      <c r="S25" s="20">
        <v>1.8612811904684801</v>
      </c>
      <c r="T25" s="20">
        <v>1.476761892139496</v>
      </c>
      <c r="U25" s="20">
        <v>1.9623074196342301</v>
      </c>
      <c r="V25" s="20">
        <v>1.7321390323118979</v>
      </c>
      <c r="W25" s="20">
        <v>1.631706434201617</v>
      </c>
      <c r="X25" s="20">
        <v>1.5877943171347699</v>
      </c>
      <c r="Y25" s="20">
        <v>1.6427391902614961</v>
      </c>
      <c r="Z25" s="20">
        <v>1.4014972992852921</v>
      </c>
    </row>
    <row r="26" spans="1:26" x14ac:dyDescent="0.25">
      <c r="A26" s="17" t="s">
        <v>97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x14ac:dyDescent="0.25">
      <c r="A27" s="17" t="s">
        <v>98</v>
      </c>
      <c r="B27" s="20">
        <v>15.727479826958421</v>
      </c>
      <c r="C27" s="20">
        <v>2.3344995971416571</v>
      </c>
      <c r="D27" s="20">
        <v>1.2680426976139241</v>
      </c>
      <c r="E27" s="20">
        <v>1.1931881347763149</v>
      </c>
      <c r="F27" s="20">
        <v>1.1001426426817911</v>
      </c>
      <c r="G27" s="20">
        <v>1.017414083876143</v>
      </c>
      <c r="H27" s="20">
        <v>0.96737513980851308</v>
      </c>
      <c r="I27" s="20">
        <v>0.93240508558869339</v>
      </c>
      <c r="J27" s="20">
        <v>0.97227828464871213</v>
      </c>
      <c r="K27" s="20">
        <v>0.96932153410904642</v>
      </c>
      <c r="L27" s="20">
        <v>1.066160696460581</v>
      </c>
      <c r="M27" s="20">
        <v>1.065094523415141</v>
      </c>
      <c r="N27" s="20">
        <v>1.123620720877391</v>
      </c>
      <c r="O27" s="20">
        <v>1.1034034374855419</v>
      </c>
      <c r="P27" s="20">
        <v>1.1140360288786919</v>
      </c>
      <c r="Q27" s="20">
        <v>1.110322349615207</v>
      </c>
      <c r="R27" s="20">
        <v>1.109120701861992</v>
      </c>
      <c r="S27" s="20">
        <v>1.150448620081117</v>
      </c>
      <c r="T27" s="20">
        <v>1.13535655384903</v>
      </c>
      <c r="U27" s="20">
        <v>1.127123754470388</v>
      </c>
      <c r="V27" s="20">
        <v>1.111493173039797</v>
      </c>
      <c r="W27" s="20">
        <v>1.1309311673707041</v>
      </c>
      <c r="X27" s="20">
        <v>1.133558443432759</v>
      </c>
      <c r="Y27" s="20">
        <v>1.1008256436235451</v>
      </c>
      <c r="Z27" s="20">
        <v>1.137455635808025</v>
      </c>
    </row>
    <row r="28" spans="1:26" x14ac:dyDescent="0.25">
      <c r="A28" s="17" t="s">
        <v>99</v>
      </c>
      <c r="B28" s="19">
        <v>83214.021330816671</v>
      </c>
      <c r="C28" s="19">
        <v>78324.343251899991</v>
      </c>
      <c r="D28" s="19">
        <v>75917.531684249989</v>
      </c>
      <c r="E28" s="19">
        <v>74106.149104666678</v>
      </c>
      <c r="F28" s="19">
        <v>72552.991914616665</v>
      </c>
      <c r="G28" s="19">
        <v>71082.568659816665</v>
      </c>
      <c r="H28" s="19">
        <v>69708.328523266668</v>
      </c>
      <c r="I28" s="19">
        <v>68455.606873099998</v>
      </c>
      <c r="J28" s="19">
        <v>67486.421531900007</v>
      </c>
      <c r="K28" s="19">
        <v>65958.117967916667</v>
      </c>
      <c r="L28" s="19">
        <v>65047.100002833322</v>
      </c>
      <c r="M28" s="19">
        <v>63943.199999366669</v>
      </c>
      <c r="N28" s="19">
        <v>63015.608518683322</v>
      </c>
      <c r="O28" s="19">
        <v>61851.600001933337</v>
      </c>
      <c r="P28" s="19">
        <v>60844.112364683329</v>
      </c>
      <c r="Q28" s="19">
        <v>59854.577245233333</v>
      </c>
      <c r="R28" s="19">
        <v>59096.437148949997</v>
      </c>
      <c r="S28" s="19">
        <v>57982.209236783339</v>
      </c>
      <c r="T28" s="19">
        <v>57092.189529633317</v>
      </c>
      <c r="U28" s="19">
        <v>56134.489336333318</v>
      </c>
      <c r="V28" s="19">
        <v>55406.106402966667</v>
      </c>
      <c r="W28" s="19">
        <v>54059.159347883338</v>
      </c>
      <c r="X28" s="19">
        <v>52815.603804300001</v>
      </c>
      <c r="Y28" s="19">
        <v>51577.649350983331</v>
      </c>
      <c r="Z28" s="19">
        <v>50485.122894200002</v>
      </c>
    </row>
    <row r="29" spans="1:26" x14ac:dyDescent="0.25">
      <c r="A29" s="17" t="s">
        <v>100</v>
      </c>
      <c r="B29" s="19">
        <v>64636.988882400001</v>
      </c>
      <c r="C29" s="19">
        <v>47851.192539900003</v>
      </c>
      <c r="D29" s="19">
        <v>42338.357087999997</v>
      </c>
      <c r="E29" s="19">
        <v>42008.025742500009</v>
      </c>
      <c r="F29" s="19">
        <v>41306.894377199998</v>
      </c>
      <c r="G29" s="19">
        <v>41326.233305399997</v>
      </c>
      <c r="H29" s="19">
        <v>40747.565024099997</v>
      </c>
      <c r="I29" s="19">
        <v>39818.151350100001</v>
      </c>
      <c r="J29" s="19">
        <v>38523.660005400001</v>
      </c>
      <c r="K29" s="19">
        <v>36316.357162499997</v>
      </c>
      <c r="L29" s="19">
        <v>35135.207269499988</v>
      </c>
      <c r="M29" s="19">
        <v>34581.4172397</v>
      </c>
      <c r="N29" s="19">
        <v>33526.546497599993</v>
      </c>
      <c r="O29" s="19">
        <v>31743.0236496</v>
      </c>
      <c r="P29" s="19">
        <v>30734.444660099991</v>
      </c>
      <c r="Q29" s="19">
        <v>30129.599507399991</v>
      </c>
      <c r="R29" s="19">
        <v>30551.294951700009</v>
      </c>
      <c r="S29" s="19">
        <v>29872.3946922</v>
      </c>
      <c r="T29" s="19">
        <v>29257.579728299999</v>
      </c>
      <c r="U29" s="19">
        <v>28147.334091000001</v>
      </c>
      <c r="V29" s="19">
        <v>28002.367486800009</v>
      </c>
      <c r="W29" s="19">
        <v>26905.6748883</v>
      </c>
      <c r="X29" s="19">
        <v>25965.554179800001</v>
      </c>
      <c r="Y29" s="19">
        <v>24832.5012594</v>
      </c>
      <c r="Z29" s="19">
        <v>23303.890723199998</v>
      </c>
    </row>
    <row r="30" spans="1:26" x14ac:dyDescent="0.25">
      <c r="A30" s="17" t="s">
        <v>101</v>
      </c>
      <c r="B30" s="19">
        <v>18577.03244841667</v>
      </c>
      <c r="C30" s="19">
        <v>30473.150711999999</v>
      </c>
      <c r="D30" s="19">
        <v>33579.174596249999</v>
      </c>
      <c r="E30" s="19">
        <v>32098.123362166669</v>
      </c>
      <c r="F30" s="19">
        <v>31246.097537416659</v>
      </c>
      <c r="G30" s="19">
        <v>29756.33535441666</v>
      </c>
      <c r="H30" s="19">
        <v>28960.763499166671</v>
      </c>
      <c r="I30" s="19">
        <v>28637.455523000001</v>
      </c>
      <c r="J30" s="19">
        <v>28962.761526499999</v>
      </c>
      <c r="K30" s="19">
        <v>29641.76080541667</v>
      </c>
      <c r="L30" s="19">
        <v>29911.892733333341</v>
      </c>
      <c r="M30" s="19">
        <v>29361.782759666661</v>
      </c>
      <c r="N30" s="19">
        <v>29489.062021083329</v>
      </c>
      <c r="O30" s="19">
        <v>30108.576352333341</v>
      </c>
      <c r="P30" s="19">
        <v>30109.667704583331</v>
      </c>
      <c r="Q30" s="19">
        <v>29724.977737833331</v>
      </c>
      <c r="R30" s="19">
        <v>28545.142197249999</v>
      </c>
      <c r="S30" s="19">
        <v>28109.814544583329</v>
      </c>
      <c r="T30" s="19">
        <v>27834.609801333329</v>
      </c>
      <c r="U30" s="19">
        <v>27987.155245333332</v>
      </c>
      <c r="V30" s="19">
        <v>27403.738916166669</v>
      </c>
      <c r="W30" s="19">
        <v>27153.484459583338</v>
      </c>
      <c r="X30" s="19">
        <v>26850.049624499999</v>
      </c>
      <c r="Y30" s="19">
        <v>26745.148091583331</v>
      </c>
      <c r="Z30" s="19">
        <v>27181.232171</v>
      </c>
    </row>
    <row r="31" spans="1:26" x14ac:dyDescent="0.25">
      <c r="A31" s="17" t="s">
        <v>102</v>
      </c>
      <c r="B31" s="19">
        <v>24211.369679333329</v>
      </c>
      <c r="C31" s="19">
        <v>87150.676734666675</v>
      </c>
      <c r="D31" s="19">
        <v>85824.44042975</v>
      </c>
      <c r="E31" s="19">
        <v>82943.634456833344</v>
      </c>
      <c r="F31" s="19">
        <v>81669.241550999999</v>
      </c>
      <c r="G31" s="19">
        <v>80166.219077416681</v>
      </c>
      <c r="H31" s="19">
        <v>79042.322917916652</v>
      </c>
      <c r="I31" s="19">
        <v>77696.619696833324</v>
      </c>
      <c r="J31" s="19">
        <v>76410.422196250001</v>
      </c>
      <c r="K31" s="19">
        <v>74051.048717500002</v>
      </c>
      <c r="L31" s="19">
        <v>73367.203948583337</v>
      </c>
      <c r="M31" s="19">
        <v>72462.149017000003</v>
      </c>
      <c r="N31" s="19">
        <v>70966.240139249989</v>
      </c>
      <c r="O31" s="19">
        <v>69072.200809500006</v>
      </c>
      <c r="P31" s="19">
        <v>68482.996671666668</v>
      </c>
      <c r="Q31" s="19">
        <v>67460.884823166663</v>
      </c>
      <c r="R31" s="19">
        <v>65275.145147583331</v>
      </c>
      <c r="S31" s="19">
        <v>64300.471305416657</v>
      </c>
      <c r="T31" s="19">
        <v>62707.145987250013</v>
      </c>
      <c r="U31" s="19">
        <v>61618.632170916673</v>
      </c>
      <c r="V31" s="19">
        <v>59780.140163249998</v>
      </c>
      <c r="W31" s="19">
        <v>59354.408991083328</v>
      </c>
      <c r="X31" s="19">
        <v>57518.684583833332</v>
      </c>
      <c r="Y31" s="19">
        <v>56082.208267833339</v>
      </c>
      <c r="Z31" s="19">
        <v>54960.260969166673</v>
      </c>
    </row>
    <row r="32" spans="1:26" x14ac:dyDescent="0.25">
      <c r="A32" s="17" t="s">
        <v>103</v>
      </c>
      <c r="B32" s="18">
        <v>8755489.931942001</v>
      </c>
      <c r="C32" s="18">
        <v>10783094.906377999</v>
      </c>
      <c r="D32" s="18">
        <v>11988861.020509999</v>
      </c>
      <c r="E32" s="18">
        <v>11388184.662526</v>
      </c>
      <c r="F32" s="18">
        <v>10143981.919522</v>
      </c>
      <c r="G32" s="18">
        <v>9625547.5450030006</v>
      </c>
      <c r="H32" s="18">
        <v>8805239.4592509978</v>
      </c>
      <c r="I32" s="18">
        <v>8652573.0638749991</v>
      </c>
      <c r="J32" s="18">
        <v>8879938.8300620001</v>
      </c>
      <c r="K32" s="18">
        <v>9093303.2255849987</v>
      </c>
      <c r="L32" s="18">
        <v>9416020.1172310002</v>
      </c>
      <c r="M32" s="18">
        <v>9837105.6104690004</v>
      </c>
      <c r="N32" s="18">
        <v>10173379.4833</v>
      </c>
      <c r="O32" s="18">
        <v>10413505.068081001</v>
      </c>
      <c r="P32" s="18">
        <v>10091094.448705999</v>
      </c>
      <c r="Q32" s="18">
        <v>10336076.456499999</v>
      </c>
      <c r="R32" s="18">
        <v>10415394.163432</v>
      </c>
      <c r="S32" s="18">
        <v>10366465.02232</v>
      </c>
      <c r="T32" s="18">
        <v>10495124.986322001</v>
      </c>
      <c r="U32" s="18">
        <v>10734407.217271</v>
      </c>
      <c r="V32" s="18">
        <v>10887141.913974</v>
      </c>
      <c r="W32" s="18">
        <v>10922688.651009001</v>
      </c>
      <c r="X32" s="18">
        <v>10995664.122400999</v>
      </c>
      <c r="Y32" s="18">
        <v>10902212.260152999</v>
      </c>
      <c r="Z32" s="18">
        <v>11209936.932515001</v>
      </c>
    </row>
    <row r="33" spans="1:26" x14ac:dyDescent="0.25">
      <c r="A33" s="17" t="s">
        <v>104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x14ac:dyDescent="0.25">
      <c r="A34" s="17" t="s">
        <v>105</v>
      </c>
      <c r="B34" s="19">
        <v>443.5</v>
      </c>
      <c r="C34" s="19">
        <v>1206.5</v>
      </c>
      <c r="D34" s="19">
        <v>1217.833333333333</v>
      </c>
      <c r="E34" s="19">
        <v>1178.083333333333</v>
      </c>
      <c r="F34" s="19">
        <v>1162.166666666667</v>
      </c>
      <c r="G34" s="19">
        <v>1135</v>
      </c>
      <c r="H34" s="19">
        <v>1116.416666666667</v>
      </c>
      <c r="I34" s="19">
        <v>1098.833333333333</v>
      </c>
      <c r="J34" s="19">
        <v>1086.166666666667</v>
      </c>
      <c r="K34" s="19">
        <v>1073.5</v>
      </c>
      <c r="L34" s="19">
        <v>1069.75</v>
      </c>
      <c r="M34" s="19">
        <v>1054.25</v>
      </c>
      <c r="N34" s="19">
        <v>1041.833333333333</v>
      </c>
      <c r="O34" s="19">
        <v>1029.833333333333</v>
      </c>
      <c r="P34" s="19">
        <v>1022</v>
      </c>
      <c r="Q34" s="19">
        <v>1015.166666666667</v>
      </c>
      <c r="R34" s="19">
        <v>968.91666666666663</v>
      </c>
      <c r="S34" s="19">
        <v>961.58333333333337</v>
      </c>
      <c r="T34" s="19">
        <v>941.16666666666663</v>
      </c>
      <c r="U34" s="19">
        <v>933.83333333333337</v>
      </c>
      <c r="V34" s="19">
        <v>910.58333333333337</v>
      </c>
      <c r="W34" s="19">
        <v>904.5</v>
      </c>
      <c r="X34" s="19">
        <v>882.5</v>
      </c>
      <c r="Y34" s="19">
        <v>870.33333333333337</v>
      </c>
      <c r="Z34" s="19">
        <v>859.66666666666663</v>
      </c>
    </row>
    <row r="35" spans="1:26" x14ac:dyDescent="0.25">
      <c r="A35" s="17" t="s">
        <v>106</v>
      </c>
      <c r="B35" s="19">
        <v>7089</v>
      </c>
      <c r="C35" s="19">
        <v>3987</v>
      </c>
      <c r="D35" s="19">
        <v>6937.5</v>
      </c>
      <c r="E35" s="19">
        <v>6982</v>
      </c>
      <c r="F35" s="19">
        <v>6877.666666666667</v>
      </c>
      <c r="G35" s="19">
        <v>6897.083333333333</v>
      </c>
      <c r="H35" s="19">
        <v>6901.666666666667</v>
      </c>
      <c r="I35" s="19">
        <v>6915.166666666667</v>
      </c>
      <c r="J35" s="19">
        <v>6900.75</v>
      </c>
      <c r="K35" s="19">
        <v>6888.083333333333</v>
      </c>
      <c r="L35" s="19">
        <v>6861.083333333333</v>
      </c>
      <c r="M35" s="19">
        <v>6896.416666666667</v>
      </c>
      <c r="N35" s="19">
        <v>6916.833333333333</v>
      </c>
      <c r="O35" s="19">
        <v>6924.833333333333</v>
      </c>
      <c r="P35" s="19">
        <v>6896.333333333333</v>
      </c>
      <c r="Q35" s="19">
        <v>6905.666666666667</v>
      </c>
      <c r="R35" s="19">
        <v>6971.666666666667</v>
      </c>
      <c r="S35" s="19">
        <v>6918.916666666667</v>
      </c>
      <c r="T35" s="19">
        <v>6981.916666666667</v>
      </c>
      <c r="U35" s="19">
        <v>6956.916666666667</v>
      </c>
      <c r="V35" s="19">
        <v>7010.166666666667</v>
      </c>
      <c r="W35" s="19">
        <v>7038.25</v>
      </c>
      <c r="X35" s="19">
        <v>7077.583333333333</v>
      </c>
      <c r="Y35" s="19">
        <v>7116.416666666667</v>
      </c>
      <c r="Z35" s="19">
        <v>7028.5</v>
      </c>
    </row>
    <row r="36" spans="1:26" x14ac:dyDescent="0.25">
      <c r="A36" s="17" t="s">
        <v>107</v>
      </c>
      <c r="B36" s="19">
        <v>1251.5</v>
      </c>
      <c r="C36" s="19">
        <v>3566.5</v>
      </c>
      <c r="D36" s="19">
        <v>604.66666666666663</v>
      </c>
      <c r="E36" s="19">
        <v>599.91666666666663</v>
      </c>
      <c r="F36" s="19">
        <v>744.16666666666663</v>
      </c>
      <c r="G36" s="19">
        <v>727.91666666666663</v>
      </c>
      <c r="H36" s="19">
        <v>741.91666666666663</v>
      </c>
      <c r="I36" s="19">
        <v>746</v>
      </c>
      <c r="J36" s="19">
        <v>797.08333333333337</v>
      </c>
      <c r="K36" s="19">
        <v>798.41666666666663</v>
      </c>
      <c r="L36" s="19">
        <v>829.16666666666663</v>
      </c>
      <c r="M36" s="19">
        <v>809.33333333333337</v>
      </c>
      <c r="N36" s="19">
        <v>825.33333333333337</v>
      </c>
      <c r="O36" s="19">
        <v>805.33333333333337</v>
      </c>
      <c r="P36" s="19">
        <v>841.66666666666663</v>
      </c>
      <c r="Q36" s="19">
        <v>839.16666666666663</v>
      </c>
      <c r="R36" s="19">
        <v>843.41666666666663</v>
      </c>
      <c r="S36" s="19">
        <v>879.5</v>
      </c>
      <c r="T36" s="19">
        <v>836.91666666666663</v>
      </c>
      <c r="U36" s="19">
        <v>869.25</v>
      </c>
      <c r="V36" s="19">
        <v>863.25</v>
      </c>
      <c r="W36" s="19">
        <v>817.25</v>
      </c>
      <c r="X36" s="19">
        <v>799.91666666666663</v>
      </c>
      <c r="Y36" s="19">
        <v>773.25</v>
      </c>
      <c r="Z36" s="19">
        <v>895.83333333333337</v>
      </c>
    </row>
    <row r="37" spans="1:26" x14ac:dyDescent="0.25">
      <c r="A37" s="17" t="s">
        <v>108</v>
      </c>
      <c r="B37" s="19">
        <v>102.2590549530111</v>
      </c>
      <c r="C37" s="19">
        <v>99.685413011539197</v>
      </c>
      <c r="D37" s="19">
        <v>94.607284035026609</v>
      </c>
      <c r="E37" s="19">
        <v>89.992510264773571</v>
      </c>
      <c r="F37" s="19">
        <v>88.076015268072638</v>
      </c>
      <c r="G37" s="19">
        <v>86.957096482638889</v>
      </c>
      <c r="H37" s="19">
        <v>85.699399431773216</v>
      </c>
      <c r="I37" s="19">
        <v>84.233308442199387</v>
      </c>
      <c r="J37" s="19">
        <v>80.340631355513807</v>
      </c>
      <c r="K37" s="19">
        <v>79.347249990962709</v>
      </c>
      <c r="L37" s="19">
        <v>79.53841456469749</v>
      </c>
      <c r="M37" s="19">
        <v>76.500475002597028</v>
      </c>
      <c r="N37" s="19">
        <v>76.639598723208863</v>
      </c>
      <c r="O37" s="19">
        <v>75.054270469472982</v>
      </c>
      <c r="P37" s="19">
        <v>74.445233646071159</v>
      </c>
      <c r="Q37" s="19">
        <v>72.547903463327614</v>
      </c>
      <c r="R37" s="19">
        <v>71.780999409864535</v>
      </c>
      <c r="S37" s="19">
        <v>70.283365650494659</v>
      </c>
      <c r="T37" s="19">
        <v>68.105215485587905</v>
      </c>
      <c r="U37" s="19">
        <v>68.974825866581057</v>
      </c>
      <c r="V37" s="19">
        <v>69.320319228749241</v>
      </c>
      <c r="W37" s="19">
        <v>66.009080287737817</v>
      </c>
      <c r="X37" s="19">
        <v>66.477749641124419</v>
      </c>
      <c r="Y37" s="19">
        <v>63.640538070072303</v>
      </c>
      <c r="Z37" s="19">
        <v>61.973089708760241</v>
      </c>
    </row>
    <row r="38" spans="1:26" x14ac:dyDescent="0.25">
      <c r="A38" s="17" t="s">
        <v>109</v>
      </c>
      <c r="B38" s="21">
        <v>0.51490150027314241</v>
      </c>
      <c r="C38" s="21">
        <v>0.85494363401100049</v>
      </c>
      <c r="D38" s="21">
        <v>0.83841614986263158</v>
      </c>
      <c r="E38" s="21">
        <v>0.86252795693733586</v>
      </c>
      <c r="F38" s="21">
        <v>0.88043816067720315</v>
      </c>
      <c r="G38" s="21">
        <v>0.87486259985642156</v>
      </c>
      <c r="H38" s="21">
        <v>0.88909340929089131</v>
      </c>
      <c r="I38" s="21">
        <v>0.89141807093571368</v>
      </c>
      <c r="J38" s="21">
        <v>0.88001106340343282</v>
      </c>
      <c r="K38" s="21">
        <v>0.88095193172663178</v>
      </c>
      <c r="L38" s="21">
        <v>0.88657012740099816</v>
      </c>
      <c r="M38" s="21">
        <v>0.88752563450382405</v>
      </c>
      <c r="N38" s="21">
        <v>0.88145378632498905</v>
      </c>
      <c r="O38" s="21">
        <v>0.88132199271271172</v>
      </c>
      <c r="P38" s="21">
        <v>0.88599087644100694</v>
      </c>
      <c r="Q38" s="21">
        <v>0.88288358296178449</v>
      </c>
      <c r="R38" s="21">
        <v>0.87887660083450048</v>
      </c>
      <c r="S38" s="21">
        <v>0.86778489655114333</v>
      </c>
      <c r="T38" s="21">
        <v>0.87938956166142568</v>
      </c>
      <c r="U38" s="21">
        <v>0.8701363139075271</v>
      </c>
      <c r="V38" s="21">
        <v>0.88310035481276472</v>
      </c>
      <c r="W38" s="21">
        <v>0.87988816172711304</v>
      </c>
      <c r="X38" s="21">
        <v>0.89287479066925157</v>
      </c>
      <c r="Y38" s="21">
        <v>0.89215017464869117</v>
      </c>
      <c r="Z38" s="21">
        <v>0.90387761941716438</v>
      </c>
    </row>
    <row r="39" spans="1:26" x14ac:dyDescent="0.25">
      <c r="A39" s="17" t="s">
        <v>110</v>
      </c>
      <c r="B39" s="21">
        <v>8.5761991499696419E-2</v>
      </c>
      <c r="C39" s="21">
        <v>0.23175418569254189</v>
      </c>
      <c r="D39" s="21">
        <v>0.22050989345509889</v>
      </c>
      <c r="E39" s="21">
        <v>0.2175894216133942</v>
      </c>
      <c r="F39" s="21">
        <v>0.23912795992714031</v>
      </c>
      <c r="G39" s="21">
        <v>0.24891552511415521</v>
      </c>
      <c r="H39" s="21">
        <v>0.25716324200913238</v>
      </c>
      <c r="I39" s="21">
        <v>0.25624999999999998</v>
      </c>
      <c r="J39" s="21">
        <v>0.24155661809350329</v>
      </c>
      <c r="K39" s="21">
        <v>0.23830859969558599</v>
      </c>
      <c r="L39" s="21">
        <v>0.25784817351598172</v>
      </c>
      <c r="M39" s="21">
        <v>0.242941400304414</v>
      </c>
      <c r="N39" s="21">
        <v>0.24879515786278081</v>
      </c>
      <c r="O39" s="21">
        <v>0.23466514459665139</v>
      </c>
      <c r="P39" s="21">
        <v>0.24853500761035011</v>
      </c>
      <c r="Q39" s="21">
        <v>0.25286339421613402</v>
      </c>
      <c r="R39" s="21">
        <v>0.23631033697632059</v>
      </c>
      <c r="S39" s="21">
        <v>0.23389459665144599</v>
      </c>
      <c r="T39" s="21">
        <v>0.22192732115677319</v>
      </c>
      <c r="U39" s="21">
        <v>0.24064878234398779</v>
      </c>
      <c r="V39" s="21">
        <v>0.25178354584092288</v>
      </c>
      <c r="W39" s="21">
        <v>0.23088850837138511</v>
      </c>
      <c r="X39" s="21">
        <v>0.26234779299847788</v>
      </c>
      <c r="Y39" s="21">
        <v>0.2329052511415525</v>
      </c>
      <c r="Z39" s="21">
        <v>0.23037150880388579</v>
      </c>
    </row>
    <row r="40" spans="1:26" x14ac:dyDescent="0.25">
      <c r="A40" s="17" t="s">
        <v>111</v>
      </c>
      <c r="B40" s="19">
        <v>188.83333333333329</v>
      </c>
      <c r="C40" s="19">
        <v>307.41666666666669</v>
      </c>
      <c r="D40" s="19">
        <v>340.91666666666669</v>
      </c>
      <c r="E40" s="19">
        <v>324.16666666666669</v>
      </c>
      <c r="F40" s="19">
        <v>318.91666666666669</v>
      </c>
      <c r="G40" s="19">
        <v>302.58333333333331</v>
      </c>
      <c r="H40" s="19">
        <v>296.33333333333331</v>
      </c>
      <c r="I40" s="19">
        <v>291.83333333333331</v>
      </c>
      <c r="J40" s="19">
        <v>296.25</v>
      </c>
      <c r="K40" s="19">
        <v>302</v>
      </c>
      <c r="L40" s="19">
        <v>305.08333333333331</v>
      </c>
      <c r="M40" s="19">
        <v>300.91666666666669</v>
      </c>
      <c r="N40" s="19">
        <v>300.5</v>
      </c>
      <c r="O40" s="19">
        <v>307.75</v>
      </c>
      <c r="P40" s="19">
        <v>309.91666666666669</v>
      </c>
      <c r="Q40" s="19">
        <v>303.66666666666669</v>
      </c>
      <c r="R40" s="19">
        <v>292</v>
      </c>
      <c r="S40" s="19">
        <v>286.66666666666669</v>
      </c>
      <c r="T40" s="19">
        <v>282.58333333333331</v>
      </c>
      <c r="U40" s="19">
        <v>286.33333333333331</v>
      </c>
      <c r="V40" s="19">
        <v>279.16666666666669</v>
      </c>
      <c r="W40" s="19">
        <v>276.08333333333331</v>
      </c>
      <c r="X40" s="19">
        <v>275.58333333333331</v>
      </c>
      <c r="Y40" s="19">
        <v>270.5</v>
      </c>
      <c r="Z40" s="19">
        <v>275.75</v>
      </c>
    </row>
    <row r="41" spans="1:26" x14ac:dyDescent="0.25">
      <c r="A41" s="17" t="s">
        <v>112</v>
      </c>
      <c r="B41" s="19">
        <v>254.66666666666671</v>
      </c>
      <c r="C41" s="19">
        <v>899.08333333333337</v>
      </c>
      <c r="D41" s="19">
        <v>876.91666666666663</v>
      </c>
      <c r="E41" s="19">
        <v>853.91666666666663</v>
      </c>
      <c r="F41" s="19">
        <v>843.25</v>
      </c>
      <c r="G41" s="19">
        <v>832.41666666666663</v>
      </c>
      <c r="H41" s="19">
        <v>820.08333333333337</v>
      </c>
      <c r="I41" s="19">
        <v>807</v>
      </c>
      <c r="J41" s="19">
        <v>789.91666666666663</v>
      </c>
      <c r="K41" s="19">
        <v>771.5</v>
      </c>
      <c r="L41" s="19">
        <v>764.66666666666663</v>
      </c>
      <c r="M41" s="19">
        <v>753.33333333333337</v>
      </c>
      <c r="N41" s="19">
        <v>741.33333333333337</v>
      </c>
      <c r="O41" s="19">
        <v>722.08333333333337</v>
      </c>
      <c r="P41" s="19">
        <v>712.08333333333337</v>
      </c>
      <c r="Q41" s="19">
        <v>711.5</v>
      </c>
      <c r="R41" s="19">
        <v>676.91666666666663</v>
      </c>
      <c r="S41" s="19">
        <v>674.91666666666663</v>
      </c>
      <c r="T41" s="19">
        <v>658.58333333333337</v>
      </c>
      <c r="U41" s="19">
        <v>647.5</v>
      </c>
      <c r="V41" s="19">
        <v>631.41666666666663</v>
      </c>
      <c r="W41" s="19">
        <v>628.41666666666663</v>
      </c>
      <c r="X41" s="19">
        <v>606.91666666666663</v>
      </c>
      <c r="Y41" s="19">
        <v>599.83333333333337</v>
      </c>
      <c r="Z41" s="19">
        <v>583.91666666666663</v>
      </c>
    </row>
    <row r="42" spans="1:26" x14ac:dyDescent="0.25">
      <c r="A42" s="17" t="s">
        <v>113</v>
      </c>
      <c r="B42" s="19">
        <v>2299</v>
      </c>
      <c r="C42" s="19">
        <v>1800</v>
      </c>
      <c r="D42" s="19">
        <v>1604</v>
      </c>
      <c r="E42" s="19">
        <v>1665</v>
      </c>
      <c r="F42" s="19">
        <v>1668</v>
      </c>
      <c r="G42" s="19">
        <v>1647</v>
      </c>
      <c r="H42" s="19">
        <v>1650</v>
      </c>
      <c r="I42" s="19">
        <v>1610</v>
      </c>
      <c r="J42" s="19">
        <v>1584</v>
      </c>
      <c r="K42" s="19">
        <v>1485</v>
      </c>
      <c r="L42" s="19">
        <v>1495</v>
      </c>
      <c r="M42" s="19">
        <v>1445</v>
      </c>
      <c r="N42" s="19">
        <v>1385</v>
      </c>
      <c r="O42" s="19">
        <v>1324</v>
      </c>
      <c r="P42" s="19">
        <v>1278</v>
      </c>
      <c r="Q42" s="19">
        <v>1291</v>
      </c>
      <c r="R42" s="19">
        <v>1305</v>
      </c>
      <c r="S42" s="19">
        <v>1287</v>
      </c>
      <c r="T42" s="19">
        <v>1263</v>
      </c>
      <c r="U42" s="19">
        <v>1249</v>
      </c>
      <c r="V42" s="19">
        <v>1241</v>
      </c>
      <c r="W42" s="19">
        <v>1171</v>
      </c>
      <c r="X42" s="19">
        <v>1155</v>
      </c>
      <c r="Y42" s="19">
        <v>1112</v>
      </c>
      <c r="Z42" s="19">
        <v>1054</v>
      </c>
    </row>
    <row r="43" spans="1:26" x14ac:dyDescent="0.25">
      <c r="A43" s="17" t="s">
        <v>114</v>
      </c>
      <c r="B43" s="19">
        <v>2473</v>
      </c>
      <c r="C43" s="19">
        <v>151</v>
      </c>
      <c r="D43" s="19">
        <v>99</v>
      </c>
      <c r="E43" s="19">
        <v>127</v>
      </c>
      <c r="F43" s="19">
        <v>110</v>
      </c>
      <c r="G43" s="19">
        <v>102</v>
      </c>
      <c r="H43" s="19">
        <v>88</v>
      </c>
      <c r="I43" s="19">
        <v>87</v>
      </c>
      <c r="J43" s="19">
        <v>89</v>
      </c>
      <c r="K43" s="19">
        <v>110</v>
      </c>
      <c r="L43" s="19">
        <v>97</v>
      </c>
      <c r="M43" s="19">
        <v>84</v>
      </c>
      <c r="N43" s="19">
        <v>97</v>
      </c>
      <c r="O43" s="19">
        <v>118</v>
      </c>
      <c r="P43" s="19">
        <v>95</v>
      </c>
      <c r="Q43" s="19">
        <v>95</v>
      </c>
      <c r="R43" s="19">
        <v>135</v>
      </c>
      <c r="S43" s="19">
        <v>123</v>
      </c>
      <c r="T43" s="19">
        <v>146</v>
      </c>
      <c r="U43" s="19">
        <v>139</v>
      </c>
      <c r="V43" s="19">
        <v>179</v>
      </c>
      <c r="W43" s="19">
        <v>138</v>
      </c>
      <c r="X43" s="19">
        <v>153</v>
      </c>
      <c r="Y43" s="19">
        <v>153</v>
      </c>
      <c r="Z43" s="19">
        <v>148</v>
      </c>
    </row>
    <row r="44" spans="1:26" x14ac:dyDescent="0.25">
      <c r="A44" s="17" t="s">
        <v>115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x14ac:dyDescent="0.25">
      <c r="A45" s="17" t="s">
        <v>116</v>
      </c>
      <c r="B45" s="19">
        <v>4238</v>
      </c>
      <c r="C45" s="19">
        <v>2070</v>
      </c>
      <c r="D45" s="19">
        <v>5245.5</v>
      </c>
      <c r="E45" s="19">
        <v>5206</v>
      </c>
      <c r="F45" s="19">
        <v>5123.666666666667</v>
      </c>
      <c r="G45" s="19">
        <v>5170.083333333333</v>
      </c>
      <c r="H45" s="19">
        <v>5169.666666666667</v>
      </c>
      <c r="I45" s="19">
        <v>5236.166666666667</v>
      </c>
      <c r="J45" s="19">
        <v>5239.75</v>
      </c>
      <c r="K45" s="19">
        <v>5317.083333333333</v>
      </c>
      <c r="L45" s="19">
        <v>5280.083333333333</v>
      </c>
      <c r="M45" s="19">
        <v>5376.416666666667</v>
      </c>
      <c r="N45" s="19">
        <v>5451.833333333333</v>
      </c>
      <c r="O45" s="19">
        <v>5488.833333333333</v>
      </c>
      <c r="P45" s="19">
        <v>5538.333333333333</v>
      </c>
      <c r="Q45" s="19">
        <v>5530.666666666667</v>
      </c>
      <c r="R45" s="19">
        <v>5547.666666666667</v>
      </c>
      <c r="S45" s="19">
        <v>5520.916666666667</v>
      </c>
      <c r="T45" s="19">
        <v>5589.916666666667</v>
      </c>
      <c r="U45" s="19">
        <v>5588.916666666667</v>
      </c>
      <c r="V45" s="19">
        <v>5616.166666666667</v>
      </c>
      <c r="W45" s="19">
        <v>5738.25</v>
      </c>
      <c r="X45" s="19">
        <v>5776.583333333333</v>
      </c>
      <c r="Y45" s="19">
        <v>5867.416666666667</v>
      </c>
      <c r="Z45" s="19">
        <v>5833.5</v>
      </c>
    </row>
    <row r="46" spans="1:26" x14ac:dyDescent="0.25">
      <c r="A46" s="17" t="s">
        <v>117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17" t="s">
        <v>118</v>
      </c>
      <c r="B47" s="20">
        <v>9.533175091074682</v>
      </c>
      <c r="C47" s="20">
        <v>2.8580011415525122</v>
      </c>
      <c r="D47" s="20">
        <v>1.303357305936073</v>
      </c>
      <c r="E47" s="20">
        <v>1.234584474885845</v>
      </c>
      <c r="F47" s="20">
        <v>1.174239526411657</v>
      </c>
      <c r="G47" s="20">
        <v>1.1137568493150689</v>
      </c>
      <c r="H47" s="20">
        <v>1.066426940639269</v>
      </c>
      <c r="I47" s="20">
        <v>1.0623207762557081</v>
      </c>
      <c r="J47" s="20">
        <v>1.077472677595628</v>
      </c>
      <c r="K47" s="20">
        <v>1.0677579908675801</v>
      </c>
      <c r="L47" s="20">
        <v>1.126595890410959</v>
      </c>
      <c r="M47" s="20">
        <v>1.1339931506849319</v>
      </c>
      <c r="N47" s="20">
        <v>1.1882616120218581</v>
      </c>
      <c r="O47" s="20">
        <v>1.1749303652968039</v>
      </c>
      <c r="P47" s="20">
        <v>1.168866438356164</v>
      </c>
      <c r="Q47" s="20">
        <v>1.16242694063927</v>
      </c>
      <c r="R47" s="20">
        <v>1.1590573770491801</v>
      </c>
      <c r="S47" s="20">
        <v>1.1639600456621</v>
      </c>
      <c r="T47" s="20">
        <v>1.1549566210045661</v>
      </c>
      <c r="U47" s="20">
        <v>1.152801369863014</v>
      </c>
      <c r="V47" s="20">
        <v>1.137454462659381</v>
      </c>
      <c r="W47" s="20">
        <v>1.1346678082191779</v>
      </c>
      <c r="X47" s="20">
        <v>1.1346678082191779</v>
      </c>
      <c r="Y47" s="20">
        <v>1.1346678082191779</v>
      </c>
      <c r="Z47" s="20">
        <v>1.1329337431693991</v>
      </c>
    </row>
    <row r="48" spans="1:26" x14ac:dyDescent="0.25">
      <c r="A48" s="17" t="s">
        <v>119</v>
      </c>
      <c r="B48" s="20">
        <v>5.5966939890710377</v>
      </c>
      <c r="C48" s="20">
        <v>0.7717054794520547</v>
      </c>
      <c r="D48" s="20">
        <v>0.43024885844748861</v>
      </c>
      <c r="E48" s="20">
        <v>0.40894520547945212</v>
      </c>
      <c r="F48" s="20">
        <v>0.39239981785063738</v>
      </c>
      <c r="G48" s="20">
        <v>0.365087899543379</v>
      </c>
      <c r="H48" s="20">
        <v>0.33948173515981728</v>
      </c>
      <c r="I48" s="20">
        <v>0.35550684931506848</v>
      </c>
      <c r="J48" s="20">
        <v>0.35454462659380698</v>
      </c>
      <c r="K48" s="20">
        <v>0.36366438356164382</v>
      </c>
      <c r="L48" s="20">
        <v>0.36593607305936071</v>
      </c>
      <c r="M48" s="20">
        <v>0.36096118721461179</v>
      </c>
      <c r="N48" s="20">
        <v>0.41166552823315122</v>
      </c>
      <c r="O48" s="20">
        <v>0.38893264840182662</v>
      </c>
      <c r="P48" s="20">
        <v>0.3928162100456622</v>
      </c>
      <c r="Q48" s="20">
        <v>0.39976940639269398</v>
      </c>
      <c r="R48" s="20">
        <v>0.40344489981785059</v>
      </c>
      <c r="S48" s="20">
        <v>0.38070205479452057</v>
      </c>
      <c r="T48" s="20">
        <v>0.39085273972602741</v>
      </c>
      <c r="U48" s="20">
        <v>0.39990753424657532</v>
      </c>
      <c r="V48" s="20">
        <v>0.38713911657559202</v>
      </c>
      <c r="W48" s="20">
        <v>0.39645091324200898</v>
      </c>
      <c r="X48" s="20">
        <v>0.39645091324200898</v>
      </c>
      <c r="Y48" s="20">
        <v>0.39645091324200898</v>
      </c>
      <c r="Z48" s="20">
        <v>0.3953756830601094</v>
      </c>
    </row>
    <row r="49" spans="1:26" x14ac:dyDescent="0.25">
      <c r="A49" s="17" t="s">
        <v>120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x14ac:dyDescent="0.25">
      <c r="A50" s="17" t="s">
        <v>121</v>
      </c>
      <c r="B50" s="20">
        <v>13.362560336976321</v>
      </c>
      <c r="C50" s="20">
        <v>2.8731541095890401</v>
      </c>
      <c r="D50" s="20">
        <v>1.1545844748858449</v>
      </c>
      <c r="E50" s="20">
        <v>1.068971461187215</v>
      </c>
      <c r="F50" s="20">
        <v>1.013759107468124</v>
      </c>
      <c r="G50" s="20">
        <v>0.93070433789954354</v>
      </c>
      <c r="H50" s="20">
        <v>0.87418150684931495</v>
      </c>
      <c r="I50" s="20">
        <v>0.87956050228310501</v>
      </c>
      <c r="J50" s="20">
        <v>0.89128756830601086</v>
      </c>
      <c r="K50" s="20">
        <v>0.88559246575342476</v>
      </c>
      <c r="L50" s="20">
        <v>0.95473059360730594</v>
      </c>
      <c r="M50" s="20">
        <v>0.95928767123287673</v>
      </c>
      <c r="N50" s="20">
        <v>1.026450364298725</v>
      </c>
      <c r="O50" s="20">
        <v>1.006183789954338</v>
      </c>
      <c r="P50" s="20">
        <v>1.003470319634703</v>
      </c>
      <c r="Q50" s="20">
        <v>1.00290296803653</v>
      </c>
      <c r="R50" s="20">
        <v>0.99668715846994527</v>
      </c>
      <c r="S50" s="20">
        <v>0.98673630136986312</v>
      </c>
      <c r="T50" s="20">
        <v>0.98728538812785371</v>
      </c>
      <c r="U50" s="20">
        <v>0.98446461187214607</v>
      </c>
      <c r="V50" s="20">
        <v>0.97044854280510029</v>
      </c>
      <c r="W50" s="20">
        <v>0.97003652968036536</v>
      </c>
      <c r="X50" s="20">
        <v>0.97003652968036536</v>
      </c>
      <c r="Y50" s="20">
        <v>0.97003652968036536</v>
      </c>
      <c r="Z50" s="20">
        <v>0.96746812386156655</v>
      </c>
    </row>
    <row r="51" spans="1:26" x14ac:dyDescent="0.25">
      <c r="A51" s="17" t="s">
        <v>122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x14ac:dyDescent="0.25">
      <c r="A52" s="17" t="s">
        <v>123</v>
      </c>
      <c r="B52" s="20">
        <v>33.782973967820283</v>
      </c>
      <c r="C52" s="20">
        <v>32.092580003805168</v>
      </c>
      <c r="D52" s="20">
        <v>33.835392313546421</v>
      </c>
      <c r="E52" s="20">
        <v>34.779561643835613</v>
      </c>
      <c r="F52" s="20">
        <v>35.96647607392228</v>
      </c>
      <c r="G52" s="20">
        <v>36.170728025114158</v>
      </c>
      <c r="H52" s="20">
        <v>37.477622146118719</v>
      </c>
      <c r="I52" s="20">
        <v>37.825425894216131</v>
      </c>
      <c r="J52" s="20">
        <v>37.324988710534313</v>
      </c>
      <c r="K52" s="20">
        <v>38.659296137747333</v>
      </c>
      <c r="L52" s="20">
        <v>38.252162100456623</v>
      </c>
      <c r="M52" s="20">
        <v>37.929933409436828</v>
      </c>
      <c r="N52" s="20">
        <v>38.273274419398909</v>
      </c>
      <c r="O52" s="20">
        <v>37.983146023592091</v>
      </c>
      <c r="P52" s="20">
        <v>38.264024353120242</v>
      </c>
      <c r="Q52" s="20">
        <v>36.868840753424649</v>
      </c>
      <c r="R52" s="20">
        <v>36.724033185336971</v>
      </c>
      <c r="S52" s="20">
        <v>34.400042903348549</v>
      </c>
      <c r="T52" s="20">
        <v>31.959392884322689</v>
      </c>
      <c r="U52" s="20">
        <v>31.175861206240491</v>
      </c>
      <c r="V52" s="20">
        <v>28.94151971387371</v>
      </c>
      <c r="W52" s="20">
        <v>26.690732686453579</v>
      </c>
      <c r="X52" s="20">
        <v>26.676256659056321</v>
      </c>
      <c r="Y52" s="20">
        <v>26.640807743531202</v>
      </c>
      <c r="Z52" s="20">
        <v>26.675078172434731</v>
      </c>
    </row>
    <row r="53" spans="1:26" x14ac:dyDescent="0.25">
      <c r="A53" s="17" t="s">
        <v>124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x14ac:dyDescent="0.25">
      <c r="A54" s="17" t="s">
        <v>125</v>
      </c>
      <c r="B54" s="18"/>
      <c r="C54" s="18"/>
      <c r="D54" s="20">
        <v>1.3182183219178081</v>
      </c>
      <c r="E54" s="20">
        <v>1.2515959855403349</v>
      </c>
      <c r="F54" s="20">
        <v>1.188437310261081</v>
      </c>
      <c r="G54" s="20">
        <v>0.99029680365296813</v>
      </c>
      <c r="H54" s="20">
        <v>1.058910768645358</v>
      </c>
      <c r="I54" s="20">
        <v>1.122911434550989</v>
      </c>
      <c r="J54" s="20">
        <v>1.0312556921675771</v>
      </c>
      <c r="K54" s="20">
        <v>0.95704661339421615</v>
      </c>
      <c r="L54" s="20">
        <v>1.146879661339421</v>
      </c>
      <c r="M54" s="20">
        <v>1.145842465753425</v>
      </c>
      <c r="N54" s="20">
        <v>1.2873330297510619</v>
      </c>
      <c r="O54" s="20">
        <v>1.1971921613394221</v>
      </c>
      <c r="P54" s="20">
        <v>1.2410665905631659</v>
      </c>
      <c r="Q54" s="20">
        <v>1.1805885654490109</v>
      </c>
      <c r="R54" s="20">
        <v>1.3232988008500299</v>
      </c>
      <c r="S54" s="20">
        <v>1.2195303462709279</v>
      </c>
      <c r="T54" s="20">
        <v>1.254435882800609</v>
      </c>
      <c r="U54" s="20">
        <v>1.2412584665144599</v>
      </c>
      <c r="V54" s="20">
        <v>1.2522939435336971</v>
      </c>
      <c r="W54" s="20">
        <v>1.2824358828006091</v>
      </c>
      <c r="X54" s="20">
        <v>1.2824358828006091</v>
      </c>
      <c r="Y54" s="20">
        <v>1.2824358828006091</v>
      </c>
      <c r="Z54" s="20">
        <v>1.2791150576806309</v>
      </c>
    </row>
    <row r="55" spans="1:26" x14ac:dyDescent="0.25">
      <c r="A55" s="17" t="s">
        <v>126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x14ac:dyDescent="0.25">
      <c r="A56" s="17" t="s">
        <v>127</v>
      </c>
      <c r="B56" s="20">
        <v>88.411883477812566</v>
      </c>
      <c r="C56" s="20">
        <v>91.24254763646249</v>
      </c>
      <c r="D56" s="20">
        <v>95.698305463340802</v>
      </c>
      <c r="E56" s="20">
        <v>93.803961379429325</v>
      </c>
      <c r="F56" s="20">
        <v>88.565012292192122</v>
      </c>
      <c r="G56" s="20">
        <v>87.086461786828892</v>
      </c>
      <c r="H56" s="20">
        <v>83.761201598804334</v>
      </c>
      <c r="I56" s="20">
        <v>81.934273257390714</v>
      </c>
      <c r="J56" s="20">
        <v>83.158131136101389</v>
      </c>
      <c r="K56" s="20">
        <v>83.819722318337014</v>
      </c>
      <c r="L56" s="20">
        <v>86.208380368398196</v>
      </c>
      <c r="M56" s="20">
        <v>88.14755181025177</v>
      </c>
      <c r="N56" s="20">
        <v>89.454912945108418</v>
      </c>
      <c r="O56" s="20">
        <v>90.222898559373149</v>
      </c>
      <c r="P56" s="20">
        <v>88.387047297089325</v>
      </c>
      <c r="Q56" s="20">
        <v>89.74903360990254</v>
      </c>
      <c r="R56" s="20">
        <v>91.225473943084609</v>
      </c>
      <c r="S56" s="20">
        <v>89.859080275351275</v>
      </c>
      <c r="T56" s="20">
        <v>90.40071216399015</v>
      </c>
      <c r="U56" s="20">
        <v>91.966901663331356</v>
      </c>
      <c r="V56" s="20">
        <v>93.289001541861211</v>
      </c>
      <c r="W56" s="20">
        <v>93.008261095185262</v>
      </c>
      <c r="X56" s="20">
        <v>93.446887008075691</v>
      </c>
      <c r="Y56" s="20">
        <v>92.834583892821328</v>
      </c>
      <c r="Z56" s="20">
        <v>94.46862437964397</v>
      </c>
    </row>
    <row r="57" spans="1:26" x14ac:dyDescent="0.25">
      <c r="A57" s="17" t="s">
        <v>128</v>
      </c>
      <c r="B57" s="18">
        <v>108282.8366666667</v>
      </c>
      <c r="C57" s="18">
        <v>115542.0416666667</v>
      </c>
      <c r="D57" s="18">
        <v>128291.0033333333</v>
      </c>
      <c r="E57" s="18">
        <v>121484.035</v>
      </c>
      <c r="F57" s="18">
        <v>110169.78416666661</v>
      </c>
      <c r="G57" s="18">
        <v>103684.8808333333</v>
      </c>
      <c r="H57" s="18">
        <v>97461.505833333329</v>
      </c>
      <c r="I57" s="18">
        <v>96318.970833333355</v>
      </c>
      <c r="J57" s="18">
        <v>97273.160833333328</v>
      </c>
      <c r="K57" s="18">
        <v>101249.5275</v>
      </c>
      <c r="L57" s="18">
        <v>103254.3691666667</v>
      </c>
      <c r="M57" s="18">
        <v>108233.47166666669</v>
      </c>
      <c r="N57" s="18">
        <v>113043.6925</v>
      </c>
      <c r="O57" s="18">
        <v>112925.13833333331</v>
      </c>
      <c r="P57" s="18">
        <v>110718.09333333329</v>
      </c>
      <c r="Q57" s="18">
        <v>111837.36</v>
      </c>
      <c r="R57" s="18">
        <v>114851.6183333333</v>
      </c>
      <c r="S57" s="18">
        <v>111444.4491666667</v>
      </c>
      <c r="T57" s="18">
        <v>112058.8075</v>
      </c>
      <c r="U57" s="18">
        <v>115648.77250000001</v>
      </c>
      <c r="V57" s="18">
        <v>119277.3216666667</v>
      </c>
      <c r="W57" s="18">
        <v>120470.4408333333</v>
      </c>
      <c r="X57" s="18">
        <v>121256.755</v>
      </c>
      <c r="Y57" s="18">
        <v>120830.7583333333</v>
      </c>
      <c r="Z57" s="18">
        <v>123420.1316666667</v>
      </c>
    </row>
    <row r="58" spans="1:26" x14ac:dyDescent="0.25">
      <c r="A58" s="17" t="s">
        <v>129</v>
      </c>
      <c r="B58" s="19">
        <v>4634</v>
      </c>
      <c r="C58" s="19">
        <v>7340</v>
      </c>
      <c r="D58" s="19">
        <v>7099</v>
      </c>
      <c r="E58" s="19">
        <v>6845</v>
      </c>
      <c r="F58" s="19">
        <v>6258</v>
      </c>
      <c r="G58" s="19">
        <v>5252</v>
      </c>
      <c r="H58" s="19">
        <v>3180</v>
      </c>
      <c r="I58" s="19">
        <v>3411</v>
      </c>
      <c r="J58" s="19">
        <v>3401</v>
      </c>
      <c r="K58" s="19">
        <v>3523</v>
      </c>
      <c r="L58" s="19">
        <v>3521</v>
      </c>
      <c r="M58" s="19">
        <v>4162</v>
      </c>
      <c r="N58" s="19">
        <v>6269</v>
      </c>
      <c r="O58" s="19">
        <v>6473</v>
      </c>
      <c r="P58" s="19">
        <v>4101</v>
      </c>
      <c r="Q58" s="19">
        <v>6295</v>
      </c>
      <c r="R58" s="19">
        <v>5658</v>
      </c>
      <c r="S58" s="19">
        <v>6201</v>
      </c>
      <c r="T58" s="19">
        <v>7224</v>
      </c>
      <c r="U58" s="19">
        <v>7701</v>
      </c>
      <c r="V58" s="19">
        <v>11663</v>
      </c>
      <c r="W58" s="19">
        <v>14737</v>
      </c>
      <c r="X58" s="19">
        <v>16599</v>
      </c>
      <c r="Y58" s="19">
        <v>13749</v>
      </c>
      <c r="Z58" s="19">
        <v>14062</v>
      </c>
    </row>
    <row r="59" spans="1:26" x14ac:dyDescent="0.25">
      <c r="A59" s="17" t="s">
        <v>130</v>
      </c>
      <c r="B59" s="19">
        <v>3221</v>
      </c>
      <c r="C59" s="19">
        <v>3390</v>
      </c>
      <c r="D59" s="19">
        <v>3707</v>
      </c>
      <c r="E59" s="19">
        <v>3579</v>
      </c>
      <c r="F59" s="19">
        <v>3538</v>
      </c>
      <c r="G59" s="19">
        <v>3242</v>
      </c>
      <c r="H59" s="19">
        <v>3334</v>
      </c>
      <c r="I59" s="19">
        <v>3335</v>
      </c>
      <c r="J59" s="19">
        <v>3251</v>
      </c>
      <c r="K59" s="19">
        <v>3491</v>
      </c>
      <c r="L59" s="19">
        <v>3463</v>
      </c>
      <c r="M59" s="19">
        <v>3554</v>
      </c>
      <c r="N59" s="19">
        <v>3651</v>
      </c>
      <c r="O59" s="19">
        <v>3569</v>
      </c>
      <c r="P59" s="19">
        <v>3743</v>
      </c>
      <c r="Q59" s="19">
        <v>3486</v>
      </c>
      <c r="R59" s="19">
        <v>3651</v>
      </c>
      <c r="S59" s="19">
        <v>3385</v>
      </c>
      <c r="T59" s="19">
        <v>3316</v>
      </c>
      <c r="U59" s="19">
        <v>3335</v>
      </c>
      <c r="V59" s="19">
        <v>3252</v>
      </c>
      <c r="W59" s="19">
        <v>3315</v>
      </c>
      <c r="X59" s="19">
        <v>3217</v>
      </c>
      <c r="Y59" s="19">
        <v>3220</v>
      </c>
      <c r="Z59" s="19">
        <v>3258</v>
      </c>
    </row>
    <row r="60" spans="1:26" x14ac:dyDescent="0.25">
      <c r="A60" s="17" t="s">
        <v>131</v>
      </c>
      <c r="B60" s="19">
        <v>1676</v>
      </c>
      <c r="C60" s="19">
        <v>1748</v>
      </c>
      <c r="D60" s="19">
        <v>1914</v>
      </c>
      <c r="E60" s="19">
        <v>1843</v>
      </c>
      <c r="F60" s="19">
        <v>1590</v>
      </c>
      <c r="G60" s="19">
        <v>1525</v>
      </c>
      <c r="H60" s="19">
        <v>1383</v>
      </c>
      <c r="I60" s="19">
        <v>1420</v>
      </c>
      <c r="J60" s="19">
        <v>1416</v>
      </c>
      <c r="K60" s="19">
        <v>1451</v>
      </c>
      <c r="L60" s="19">
        <v>1468</v>
      </c>
      <c r="M60" s="19">
        <v>1557</v>
      </c>
      <c r="N60" s="19">
        <v>1615</v>
      </c>
      <c r="O60" s="19">
        <v>1659</v>
      </c>
      <c r="P60" s="19">
        <v>1624</v>
      </c>
      <c r="Q60" s="19">
        <v>1632</v>
      </c>
      <c r="R60" s="19">
        <v>1638</v>
      </c>
      <c r="S60" s="19">
        <v>1688</v>
      </c>
      <c r="T60" s="19">
        <v>1700</v>
      </c>
      <c r="U60" s="19">
        <v>1720</v>
      </c>
      <c r="V60" s="19">
        <v>1729</v>
      </c>
      <c r="W60" s="19">
        <v>1713</v>
      </c>
      <c r="X60" s="19">
        <v>1760</v>
      </c>
      <c r="Y60" s="19">
        <v>1734</v>
      </c>
      <c r="Z60" s="19">
        <v>1786</v>
      </c>
    </row>
    <row r="61" spans="1:26" x14ac:dyDescent="0.25">
      <c r="A61" s="17" t="s">
        <v>132</v>
      </c>
      <c r="B61" s="19">
        <v>939</v>
      </c>
      <c r="C61" s="19">
        <v>956</v>
      </c>
      <c r="D61" s="19">
        <v>1050</v>
      </c>
      <c r="E61" s="19">
        <v>1006</v>
      </c>
      <c r="F61" s="19">
        <v>881</v>
      </c>
      <c r="G61" s="19">
        <v>845</v>
      </c>
      <c r="H61" s="19">
        <v>758</v>
      </c>
      <c r="I61" s="19">
        <v>753</v>
      </c>
      <c r="J61" s="19">
        <v>793</v>
      </c>
      <c r="K61" s="19">
        <v>788</v>
      </c>
      <c r="L61" s="19">
        <v>823</v>
      </c>
      <c r="M61" s="19">
        <v>872</v>
      </c>
      <c r="N61" s="19">
        <v>903</v>
      </c>
      <c r="O61" s="19">
        <v>909</v>
      </c>
      <c r="P61" s="19">
        <v>855</v>
      </c>
      <c r="Q61" s="19">
        <v>916</v>
      </c>
      <c r="R61" s="19">
        <v>929</v>
      </c>
      <c r="S61" s="19">
        <v>937</v>
      </c>
      <c r="T61" s="19">
        <v>931</v>
      </c>
      <c r="U61" s="19">
        <v>964</v>
      </c>
      <c r="V61" s="19">
        <v>953</v>
      </c>
      <c r="W61" s="19">
        <v>959</v>
      </c>
      <c r="X61" s="19">
        <v>969</v>
      </c>
      <c r="Y61" s="19">
        <v>955</v>
      </c>
      <c r="Z61" s="19">
        <v>1004</v>
      </c>
    </row>
  </sheetData>
  <conditionalFormatting sqref="A1">
    <cfRule type="expression" dxfId="151" priority="2">
      <formula>TRUE</formula>
    </cfRule>
  </conditionalFormatting>
  <conditionalFormatting sqref="A15:Z15">
    <cfRule type="expression" dxfId="150" priority="10">
      <formula>TRUE</formula>
    </cfRule>
  </conditionalFormatting>
  <conditionalFormatting sqref="A17:Z17">
    <cfRule type="expression" dxfId="149" priority="13">
      <formula>TRUE</formula>
    </cfRule>
  </conditionalFormatting>
  <conditionalFormatting sqref="A18:Z21">
    <cfRule type="notContainsBlanks" dxfId="148" priority="1">
      <formula>LEN(TRIM(A18))&gt;0</formula>
    </cfRule>
  </conditionalFormatting>
  <conditionalFormatting sqref="A1:Z1">
    <cfRule type="expression" dxfId="147" priority="7">
      <formula>TRUE</formula>
    </cfRule>
  </conditionalFormatting>
  <conditionalFormatting sqref="A21:Z21">
    <cfRule type="expression" dxfId="146" priority="16">
      <formula>TRUE</formula>
    </cfRule>
  </conditionalFormatting>
  <conditionalFormatting sqref="A27:Z27">
    <cfRule type="expression" dxfId="145" priority="19">
      <formula>TRUE</formula>
    </cfRule>
  </conditionalFormatting>
  <conditionalFormatting sqref="A31:Z31">
    <cfRule type="expression" dxfId="144" priority="22">
      <formula>TRUE</formula>
    </cfRule>
  </conditionalFormatting>
  <conditionalFormatting sqref="A33:Z33">
    <cfRule type="expression" dxfId="143" priority="25">
      <formula>TRUE</formula>
    </cfRule>
  </conditionalFormatting>
  <conditionalFormatting sqref="A36:Z36">
    <cfRule type="expression" dxfId="142" priority="28">
      <formula>TRUE</formula>
    </cfRule>
  </conditionalFormatting>
  <conditionalFormatting sqref="A39:Z39">
    <cfRule type="expression" dxfId="141" priority="31">
      <formula>TRUE</formula>
    </cfRule>
  </conditionalFormatting>
  <conditionalFormatting sqref="A46:Z46">
    <cfRule type="expression" dxfId="140" priority="34">
      <formula>TRUE</formula>
    </cfRule>
  </conditionalFormatting>
  <conditionalFormatting sqref="A56:Z56">
    <cfRule type="expression" dxfId="139" priority="37">
      <formula>TRUE</formula>
    </cfRule>
  </conditionalFormatting>
  <conditionalFormatting sqref="A61:Z61">
    <cfRule type="expression" dxfId="138" priority="40">
      <formula>TRUE</formula>
    </cfRule>
  </conditionalFormatting>
  <conditionalFormatting sqref="B1">
    <cfRule type="expression" dxfId="137" priority="5">
      <formula>TRUE</formula>
    </cfRule>
  </conditionalFormatting>
  <conditionalFormatting sqref="B15">
    <cfRule type="expression" dxfId="136" priority="8">
      <formula>TRUE</formula>
    </cfRule>
  </conditionalFormatting>
  <conditionalFormatting sqref="B17">
    <cfRule type="expression" dxfId="135" priority="11">
      <formula>TRUE</formula>
    </cfRule>
  </conditionalFormatting>
  <conditionalFormatting sqref="B2">
    <cfRule type="expression" dxfId="134" priority="3">
      <formula>TRUE</formula>
    </cfRule>
  </conditionalFormatting>
  <conditionalFormatting sqref="B21">
    <cfRule type="expression" dxfId="133" priority="14">
      <formula>TRUE</formula>
    </cfRule>
  </conditionalFormatting>
  <conditionalFormatting sqref="B27">
    <cfRule type="expression" dxfId="132" priority="17">
      <formula>TRUE</formula>
    </cfRule>
  </conditionalFormatting>
  <conditionalFormatting sqref="B2:B61">
    <cfRule type="expression" dxfId="131" priority="42">
      <formula>TRUE</formula>
    </cfRule>
  </conditionalFormatting>
  <conditionalFormatting sqref="B31">
    <cfRule type="expression" dxfId="130" priority="20">
      <formula>TRUE</formula>
    </cfRule>
  </conditionalFormatting>
  <conditionalFormatting sqref="B33">
    <cfRule type="expression" dxfId="129" priority="23">
      <formula>TRUE</formula>
    </cfRule>
  </conditionalFormatting>
  <conditionalFormatting sqref="B36">
    <cfRule type="expression" dxfId="128" priority="26">
      <formula>TRUE</formula>
    </cfRule>
  </conditionalFormatting>
  <conditionalFormatting sqref="B39">
    <cfRule type="expression" dxfId="127" priority="29">
      <formula>TRUE</formula>
    </cfRule>
  </conditionalFormatting>
  <conditionalFormatting sqref="B46">
    <cfRule type="expression" dxfId="126" priority="32">
      <formula>TRUE</formula>
    </cfRule>
  </conditionalFormatting>
  <conditionalFormatting sqref="B56">
    <cfRule type="expression" dxfId="125" priority="35">
      <formula>TRUE</formula>
    </cfRule>
  </conditionalFormatting>
  <conditionalFormatting sqref="B61">
    <cfRule type="expression" dxfId="124" priority="38">
      <formula>TRUE</formula>
    </cfRule>
  </conditionalFormatting>
  <conditionalFormatting sqref="Z1">
    <cfRule type="expression" dxfId="123" priority="6">
      <formula>TRUE</formula>
    </cfRule>
  </conditionalFormatting>
  <conditionalFormatting sqref="Z15">
    <cfRule type="expression" dxfId="122" priority="9">
      <formula>TRUE</formula>
    </cfRule>
  </conditionalFormatting>
  <conditionalFormatting sqref="Z17">
    <cfRule type="expression" dxfId="121" priority="12">
      <formula>TRUE</formula>
    </cfRule>
  </conditionalFormatting>
  <conditionalFormatting sqref="Z2">
    <cfRule type="expression" dxfId="120" priority="4">
      <formula>TRUE</formula>
    </cfRule>
  </conditionalFormatting>
  <conditionalFormatting sqref="Z21">
    <cfRule type="expression" dxfId="119" priority="15">
      <formula>TRUE</formula>
    </cfRule>
  </conditionalFormatting>
  <conditionalFormatting sqref="Z27">
    <cfRule type="expression" dxfId="118" priority="18">
      <formula>TRUE</formula>
    </cfRule>
  </conditionalFormatting>
  <conditionalFormatting sqref="Z2:Z61">
    <cfRule type="expression" dxfId="117" priority="41">
      <formula>TRUE</formula>
    </cfRule>
  </conditionalFormatting>
  <conditionalFormatting sqref="Z31">
    <cfRule type="expression" dxfId="116" priority="21">
      <formula>TRUE</formula>
    </cfRule>
  </conditionalFormatting>
  <conditionalFormatting sqref="Z33">
    <cfRule type="expression" dxfId="115" priority="24">
      <formula>TRUE</formula>
    </cfRule>
  </conditionalFormatting>
  <conditionalFormatting sqref="Z36">
    <cfRule type="expression" dxfId="114" priority="27">
      <formula>TRUE</formula>
    </cfRule>
  </conditionalFormatting>
  <conditionalFormatting sqref="Z39">
    <cfRule type="expression" dxfId="113" priority="30">
      <formula>TRUE</formula>
    </cfRule>
  </conditionalFormatting>
  <conditionalFormatting sqref="Z46">
    <cfRule type="expression" dxfId="112" priority="33">
      <formula>TRUE</formula>
    </cfRule>
  </conditionalFormatting>
  <conditionalFormatting sqref="Z56">
    <cfRule type="expression" dxfId="111" priority="36">
      <formula>TRUE</formula>
    </cfRule>
  </conditionalFormatting>
  <conditionalFormatting sqref="Z61">
    <cfRule type="expression" dxfId="110" priority="39">
      <formula>TRUE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34998626667073579"/>
  </sheetPr>
  <dimension ref="A1:Z61"/>
  <sheetViews>
    <sheetView workbookViewId="0">
      <selection activeCell="A14" sqref="A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2</v>
      </c>
      <c r="B1" s="3" t="s">
        <v>158</v>
      </c>
      <c r="C1" s="3" t="s">
        <v>159</v>
      </c>
      <c r="D1" s="3" t="s">
        <v>160</v>
      </c>
      <c r="E1" s="3" t="s">
        <v>161</v>
      </c>
      <c r="F1" s="3" t="s">
        <v>162</v>
      </c>
      <c r="G1" s="3" t="s">
        <v>163</v>
      </c>
      <c r="H1" s="3" t="s">
        <v>164</v>
      </c>
      <c r="I1" s="3" t="s">
        <v>165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  <c r="O1" s="3" t="s">
        <v>171</v>
      </c>
      <c r="P1" s="3" t="s">
        <v>172</v>
      </c>
      <c r="Q1" s="3" t="s">
        <v>173</v>
      </c>
      <c r="R1" s="3" t="s">
        <v>174</v>
      </c>
      <c r="S1" s="3" t="s">
        <v>175</v>
      </c>
      <c r="T1" s="3" t="s">
        <v>176</v>
      </c>
      <c r="U1" s="3" t="s">
        <v>177</v>
      </c>
      <c r="V1" s="3" t="s">
        <v>178</v>
      </c>
      <c r="W1" s="3" t="s">
        <v>179</v>
      </c>
      <c r="X1" s="3" t="s">
        <v>180</v>
      </c>
      <c r="Y1" s="3" t="s">
        <v>181</v>
      </c>
      <c r="Z1" s="3" t="s">
        <v>182</v>
      </c>
    </row>
    <row r="2" spans="1:26" ht="30" x14ac:dyDescent="0.25">
      <c r="A2" s="3" t="s">
        <v>79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</row>
    <row r="3" spans="1:26" x14ac:dyDescent="0.25">
      <c r="A3" s="3" t="s">
        <v>46</v>
      </c>
      <c r="B3" s="3">
        <v>2024</v>
      </c>
      <c r="C3" s="3">
        <v>2025</v>
      </c>
      <c r="D3" s="3">
        <v>2026</v>
      </c>
      <c r="E3" s="3">
        <v>2027</v>
      </c>
      <c r="F3" s="3">
        <v>2028</v>
      </c>
      <c r="G3" s="3">
        <v>2029</v>
      </c>
      <c r="H3" s="3">
        <v>2030</v>
      </c>
      <c r="I3" s="3">
        <v>2031</v>
      </c>
      <c r="J3" s="3">
        <v>2032</v>
      </c>
      <c r="K3" s="3">
        <v>2033</v>
      </c>
      <c r="L3" s="3">
        <v>2034</v>
      </c>
      <c r="M3" s="3">
        <v>2035</v>
      </c>
      <c r="N3" s="3">
        <v>2036</v>
      </c>
      <c r="O3" s="3">
        <v>2037</v>
      </c>
      <c r="P3" s="3">
        <v>2038</v>
      </c>
      <c r="Q3" s="3">
        <v>2039</v>
      </c>
      <c r="R3" s="3">
        <v>2040</v>
      </c>
      <c r="S3" s="3">
        <v>2041</v>
      </c>
      <c r="T3" s="3">
        <v>2042</v>
      </c>
      <c r="U3" s="3">
        <v>2043</v>
      </c>
      <c r="V3" s="3">
        <v>2044</v>
      </c>
      <c r="W3" s="3">
        <v>2045</v>
      </c>
      <c r="X3" s="3">
        <v>2046</v>
      </c>
      <c r="Y3" s="3">
        <v>2047</v>
      </c>
      <c r="Z3" s="3">
        <v>2048</v>
      </c>
    </row>
    <row r="4" spans="1:26" x14ac:dyDescent="0.25">
      <c r="A4" s="3" t="s">
        <v>80</v>
      </c>
      <c r="B4" s="3">
        <v>50</v>
      </c>
      <c r="C4" s="3">
        <v>50</v>
      </c>
      <c r="D4" s="3">
        <v>50</v>
      </c>
      <c r="E4" s="3">
        <v>50</v>
      </c>
      <c r="F4" s="3">
        <v>50</v>
      </c>
      <c r="G4" s="3">
        <v>50</v>
      </c>
      <c r="H4" s="3">
        <v>50</v>
      </c>
      <c r="I4" s="3">
        <v>50</v>
      </c>
      <c r="J4" s="3">
        <v>50</v>
      </c>
      <c r="K4" s="3">
        <v>50</v>
      </c>
      <c r="L4" s="3">
        <v>50</v>
      </c>
      <c r="M4" s="3">
        <v>50</v>
      </c>
      <c r="N4" s="3">
        <v>50</v>
      </c>
      <c r="O4" s="3">
        <v>50</v>
      </c>
      <c r="P4" s="3">
        <v>50</v>
      </c>
      <c r="Q4" s="3">
        <v>50</v>
      </c>
      <c r="R4" s="3">
        <v>50</v>
      </c>
      <c r="S4" s="3">
        <v>50</v>
      </c>
      <c r="T4" s="3">
        <v>50</v>
      </c>
      <c r="U4" s="3">
        <v>50</v>
      </c>
      <c r="V4" s="3">
        <v>50</v>
      </c>
      <c r="W4" s="3">
        <v>50</v>
      </c>
      <c r="X4" s="3">
        <v>50</v>
      </c>
      <c r="Y4" s="3">
        <v>50</v>
      </c>
      <c r="Z4" s="3">
        <v>50</v>
      </c>
    </row>
    <row r="5" spans="1:26" x14ac:dyDescent="0.25">
      <c r="A5" s="3" t="s">
        <v>81</v>
      </c>
      <c r="B5" s="3">
        <v>2</v>
      </c>
      <c r="C5" s="3">
        <v>1.905</v>
      </c>
      <c r="D5" s="3">
        <v>1.8535999999999999</v>
      </c>
      <c r="E5" s="3">
        <v>1.8116000000000001</v>
      </c>
      <c r="F5" s="3">
        <v>1.7746</v>
      </c>
      <c r="G5" s="3">
        <v>1.7410000000000001</v>
      </c>
      <c r="H5" s="3">
        <v>1.71</v>
      </c>
      <c r="I5" s="3">
        <v>1.6806000000000001</v>
      </c>
      <c r="J5" s="3">
        <v>1.653</v>
      </c>
      <c r="K5" s="3">
        <v>1.6266</v>
      </c>
      <c r="L5" s="3">
        <v>1.6012</v>
      </c>
      <c r="M5" s="3">
        <v>1.5768</v>
      </c>
      <c r="N5" s="3">
        <v>1.5531999999999999</v>
      </c>
      <c r="O5" s="3">
        <v>1.5304</v>
      </c>
      <c r="P5" s="3">
        <v>1.5082</v>
      </c>
      <c r="Q5" s="3">
        <v>1.4865999999999999</v>
      </c>
      <c r="R5" s="3">
        <v>1.4656</v>
      </c>
      <c r="S5" s="3">
        <v>1.4450000000000001</v>
      </c>
      <c r="T5" s="3">
        <v>1.4248000000000001</v>
      </c>
      <c r="U5" s="3">
        <v>1.4052</v>
      </c>
      <c r="V5" s="3">
        <v>1.3857999999999999</v>
      </c>
      <c r="W5" s="3">
        <v>1.3557999999999999</v>
      </c>
      <c r="X5" s="3">
        <v>1.3258000000000001</v>
      </c>
      <c r="Y5" s="3">
        <v>1.2958000000000001</v>
      </c>
      <c r="Z5" s="3">
        <v>1.2658</v>
      </c>
    </row>
    <row r="6" spans="1:26" x14ac:dyDescent="0.25">
      <c r="A6" s="17" t="s">
        <v>82</v>
      </c>
      <c r="B6" s="18">
        <v>-43091.781462999999</v>
      </c>
      <c r="C6" s="18">
        <v>77102.527073999998</v>
      </c>
      <c r="D6" s="18">
        <v>98009.649577000004</v>
      </c>
      <c r="E6" s="18">
        <v>48921.470545999997</v>
      </c>
      <c r="F6" s="18">
        <v>42520.250152000001</v>
      </c>
      <c r="G6" s="18">
        <v>29418.36505600001</v>
      </c>
      <c r="H6" s="18">
        <v>26199.019965</v>
      </c>
      <c r="I6" s="18">
        <v>24271.323367000001</v>
      </c>
      <c r="J6" s="18">
        <v>22195.290923</v>
      </c>
      <c r="K6" s="18">
        <v>29651.405088</v>
      </c>
      <c r="L6" s="18">
        <v>23150.90238</v>
      </c>
      <c r="M6" s="18">
        <v>31760.316190000001</v>
      </c>
      <c r="N6" s="18">
        <v>40731.451749</v>
      </c>
      <c r="O6" s="18">
        <v>34771.594109999998</v>
      </c>
      <c r="P6" s="18">
        <v>33563.446246</v>
      </c>
      <c r="Q6" s="18">
        <v>35908.313916999999</v>
      </c>
      <c r="R6" s="18">
        <v>34011.618032999999</v>
      </c>
      <c r="S6" s="18">
        <v>30744.753311</v>
      </c>
      <c r="T6" s="18">
        <v>49358.111111000013</v>
      </c>
      <c r="U6" s="18">
        <v>54887.852997999988</v>
      </c>
      <c r="V6" s="18">
        <v>70111.198667999997</v>
      </c>
      <c r="W6" s="18">
        <v>72902.345056000006</v>
      </c>
      <c r="X6" s="18">
        <v>58734.081793999998</v>
      </c>
      <c r="Y6" s="18">
        <v>75314.006703999999</v>
      </c>
      <c r="Z6" s="18">
        <v>65399.58920799999</v>
      </c>
    </row>
    <row r="7" spans="1:26" x14ac:dyDescent="0.25">
      <c r="A7" s="17" t="s">
        <v>83</v>
      </c>
      <c r="B7" s="18">
        <v>3151774.8103439999</v>
      </c>
      <c r="C7" s="18">
        <v>4701340.0236220006</v>
      </c>
      <c r="D7" s="18">
        <v>5198913.6216490008</v>
      </c>
      <c r="E7" s="18">
        <v>4995541.572985</v>
      </c>
      <c r="F7" s="18">
        <v>4370140.8590469994</v>
      </c>
      <c r="G7" s="18">
        <v>4173428.8507750002</v>
      </c>
      <c r="H7" s="18">
        <v>3805151.9716150002</v>
      </c>
      <c r="I7" s="18">
        <v>3742099.4504</v>
      </c>
      <c r="J7" s="18">
        <v>3810443.2895889999</v>
      </c>
      <c r="K7" s="18">
        <v>3873945.720063</v>
      </c>
      <c r="L7" s="18">
        <v>3994023.0497519998</v>
      </c>
      <c r="M7" s="18">
        <v>4213541.446916</v>
      </c>
      <c r="N7" s="18">
        <v>4359902.435571</v>
      </c>
      <c r="O7" s="18">
        <v>4443850.979208</v>
      </c>
      <c r="P7" s="18">
        <v>4259413.1706900001</v>
      </c>
      <c r="Q7" s="18">
        <v>4376459.9846270001</v>
      </c>
      <c r="R7" s="18">
        <v>4459087.1331899986</v>
      </c>
      <c r="S7" s="18">
        <v>4456244.1468030009</v>
      </c>
      <c r="T7" s="18">
        <v>4469038.2266380005</v>
      </c>
      <c r="U7" s="18">
        <v>4562433.9753770009</v>
      </c>
      <c r="V7" s="18">
        <v>4607799.5868500005</v>
      </c>
      <c r="W7" s="18">
        <v>4586217.9897079999</v>
      </c>
      <c r="X7" s="18">
        <v>4671617.5632569985</v>
      </c>
      <c r="Y7" s="18">
        <v>4587693.9653449999</v>
      </c>
      <c r="Z7" s="18">
        <v>4729343.3722840007</v>
      </c>
    </row>
    <row r="8" spans="1:26" x14ac:dyDescent="0.25">
      <c r="A8" s="17" t="s">
        <v>84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7" t="s">
        <v>85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 t="s">
        <v>86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x14ac:dyDescent="0.25">
      <c r="A11" s="17" t="s">
        <v>87</v>
      </c>
      <c r="B11" s="18">
        <v>3979502.7462960002</v>
      </c>
      <c r="C11" s="18">
        <v>873406.44285599992</v>
      </c>
      <c r="D11" s="18">
        <v>440680.90737999999</v>
      </c>
      <c r="E11" s="18">
        <v>409346.23249600001</v>
      </c>
      <c r="F11" s="18">
        <v>412389.05840899999</v>
      </c>
      <c r="G11" s="18">
        <v>380654.09893500002</v>
      </c>
      <c r="H11" s="18">
        <v>347601.05673900002</v>
      </c>
      <c r="I11" s="18">
        <v>358359.00161700009</v>
      </c>
      <c r="J11" s="18">
        <v>361365.36171199998</v>
      </c>
      <c r="K11" s="18">
        <v>367007.02520500001</v>
      </c>
      <c r="L11" s="18">
        <v>382151.9988319999</v>
      </c>
      <c r="M11" s="18">
        <v>386946.394379</v>
      </c>
      <c r="N11" s="18">
        <v>411551.60147500009</v>
      </c>
      <c r="O11" s="18">
        <v>397658.84061700013</v>
      </c>
      <c r="P11" s="18">
        <v>405456.58923899999</v>
      </c>
      <c r="Q11" s="18">
        <v>404186.80001200002</v>
      </c>
      <c r="R11" s="18">
        <v>393894.57396000001</v>
      </c>
      <c r="S11" s="18">
        <v>401986.17647800001</v>
      </c>
      <c r="T11" s="18">
        <v>392438.60065799992</v>
      </c>
      <c r="U11" s="18">
        <v>388997.83869300003</v>
      </c>
      <c r="V11" s="18">
        <v>387026.40014300001</v>
      </c>
      <c r="W11" s="18">
        <v>386451.90264099999</v>
      </c>
      <c r="X11" s="18">
        <v>377366.54206699989</v>
      </c>
      <c r="Y11" s="18">
        <v>382964.36984399997</v>
      </c>
      <c r="Z11" s="18">
        <v>386942.65258599998</v>
      </c>
    </row>
    <row r="12" spans="1:26" x14ac:dyDescent="0.25">
      <c r="A12" s="17" t="s">
        <v>88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7" t="s">
        <v>89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 t="s">
        <v>90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 t="s">
        <v>91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7" t="s">
        <v>233</v>
      </c>
      <c r="B16" s="18">
        <f t="array" ref="B16">B4*1000*VLOOKUP(B3,Scarcity!$B$5:$I$35,2,0)*(IF(MIN(IF(VALUE(LEFT(Scarcity!$D$5:$I$5,2))&gt;=B5,VALUE(LEFT(Scarcity!$D$5:$I$5,2)),MAX(VALUE(LEFT(Scarcity!$D$5:$I$5,2)))))&gt;MAX(IF(VALUE(LEFT(Scarcity!$D$5:$I$5,2))&lt;B5,VALUE(LEFT(Scarcity!$D$5:$I$5,2)),0)),IF(MAX(IF(VALUE(LEFT(Scarcity!$D$5:$I$5,2))&lt;B5,VALUE(LEFT(Scarcity!$D$5:$I$5,2)),0))&gt;0, VLOOKUP(B3, Scarcity!$B$5:$I$35, MATCH(CONCATENATE(MAX(IF(VALUE(LEFT(Scarcity!$D$5:$I$5,2))&lt;B5,VALUE(LEFT(Scarcity!$D$5:$I$5,2)),0)), " HR Capacity Credit (%)"), Scarcity!$B$5:$I$5, 0),0), 0)+(VLOOKUP(B3, Scarcity!$B$5:$I$35, MATCH(CONCATENATE(MIN(IF(VALUE(LEFT(Scarcity!$D$5:$I$5,2))&gt;=B5,VALUE(LEFT(Scarcity!$D$5:$I$5,2)),MAX(VALUE(LEFT(Scarcity!$D$5:$I$5,2))))), " HR Capacity Credit (%)"), Scarcity!$B$5:$I$5, 0),0)-IF(MAX(IF(VALUE(LEFT(Scarcity!$D$5:$I$5,2))&lt;B5,VALUE(LEFT(Scarcity!$D$5:$I$5,2)),0))&gt;0, VLOOKUP(B3, Scarcity!$B$5:$I$35, MATCH(CONCATENATE(MAX(IF(VALUE(LEFT(Scarcity!$D$5:$I$5,2))&lt;B5,VALUE(LEFT(Scarcity!$D$5:$I$5,2)),0)), " HR Capacity Credit (%)"), Scarcity!$B$5:$I$5, 0),0), 0))*((B5-MAX(IF(VALUE(LEFT(Scarcity!$D$5:$I$5,2))&lt;B5,VALUE(LEFT(Scarcity!$D$5:$I$5,2)),0)))/(MIN(IF(VALUE(LEFT(Scarcity!$D$5:$I$5,2))&gt;=B5,VALUE(LEFT(Scarcity!$D$5:$I$5,2)),MAX(VALUE(LEFT(Scarcity!$D$5:$I$5,2)))))-MAX(IF(VALUE(LEFT(Scarcity!$D$5:$I$5,2))&lt;B5,VALUE(LEFT(Scarcity!$D$5:$I$5,2)),0)))),VLOOKUP(B3, Scarcity!$B$5:$I$35, MATCH(CONCATENATE(MIN(IF(VALUE(LEFT(Scarcity!$D$5:$I$5,2))&gt;=B5,VALUE(LEFT(Scarcity!$D$5:$I$5,2)),MAX(VALUE(LEFT(Scarcity!$D$5:$I$5,2))))), " HR Capacity Credit (%)"), Scarcity!$B$5:$I$5, 0),0))/100)</f>
        <v>209000</v>
      </c>
      <c r="C16" s="18">
        <f t="array" ref="C16">C4*1000*VLOOKUP(C3,Scarcity!$B$5:$I$35,2,0)*(IF(MIN(IF(VALUE(LEFT(Scarcity!$D$5:$I$5,2))&gt;=C5,VALUE(LEFT(Scarcity!$D$5:$I$5,2)),MAX(VALUE(LEFT(Scarcity!$D$5:$I$5,2)))))&gt;MAX(IF(VALUE(LEFT(Scarcity!$D$5:$I$5,2))&lt;C5,VALUE(LEFT(Scarcity!$D$5:$I$5,2)),0)),IF(MAX(IF(VALUE(LEFT(Scarcity!$D$5:$I$5,2))&lt;C5,VALUE(LEFT(Scarcity!$D$5:$I$5,2)),0))&gt;0, VLOOKUP(C3, Scarcity!$B$5:$I$35, MATCH(CONCATENATE(MAX(IF(VALUE(LEFT(Scarcity!$D$5:$I$5,2))&lt;C5,VALUE(LEFT(Scarcity!$D$5:$I$5,2)),0)), " HR Capacity Credit (%)"), Scarcity!$B$5:$I$5, 0),0), 0)+(VLOOKUP(C3, Scarcity!$B$5:$I$35, MATCH(CONCATENATE(MIN(IF(VALUE(LEFT(Scarcity!$D$5:$I$5,2))&gt;=C5,VALUE(LEFT(Scarcity!$D$5:$I$5,2)),MAX(VALUE(LEFT(Scarcity!$D$5:$I$5,2))))), " HR Capacity Credit (%)"), Scarcity!$B$5:$I$5, 0),0)-IF(MAX(IF(VALUE(LEFT(Scarcity!$D$5:$I$5,2))&lt;C5,VALUE(LEFT(Scarcity!$D$5:$I$5,2)),0))&gt;0, VLOOKUP(C3, Scarcity!$B$5:$I$35, MATCH(CONCATENATE(MAX(IF(VALUE(LEFT(Scarcity!$D$5:$I$5,2))&lt;C5,VALUE(LEFT(Scarcity!$D$5:$I$5,2)),0)), " HR Capacity Credit (%)"), Scarcity!$B$5:$I$5, 0),0), 0))*((C5-MAX(IF(VALUE(LEFT(Scarcity!$D$5:$I$5,2))&lt;C5,VALUE(LEFT(Scarcity!$D$5:$I$5,2)),0)))/(MIN(IF(VALUE(LEFT(Scarcity!$D$5:$I$5,2))&gt;=C5,VALUE(LEFT(Scarcity!$D$5:$I$5,2)),MAX(VALUE(LEFT(Scarcity!$D$5:$I$5,2)))))-MAX(IF(VALUE(LEFT(Scarcity!$D$5:$I$5,2))&lt;C5,VALUE(LEFT(Scarcity!$D$5:$I$5,2)),0)))),VLOOKUP(C3, Scarcity!$B$5:$I$35, MATCH(CONCATENATE(MIN(IF(VALUE(LEFT(Scarcity!$D$5:$I$5,2))&gt;=C5,VALUE(LEFT(Scarcity!$D$5:$I$5,2)),MAX(VALUE(LEFT(Scarcity!$D$5:$I$5,2))))), " HR Capacity Credit (%)"), Scarcity!$B$5:$I$5, 0),0))/100)</f>
        <v>398621.24999999994</v>
      </c>
      <c r="D16" s="18">
        <f t="array" ref="D16">D4*1000*VLOOKUP(D3,Scarcity!$B$5:$I$35,2,0)*(IF(MIN(IF(VALUE(LEFT(Scarcity!$D$5:$I$5,2))&gt;=D5,VALUE(LEFT(Scarcity!$D$5:$I$5,2)),MAX(VALUE(LEFT(Scarcity!$D$5:$I$5,2)))))&gt;MAX(IF(VALUE(LEFT(Scarcity!$D$5:$I$5,2))&lt;D5,VALUE(LEFT(Scarcity!$D$5:$I$5,2)),0)),IF(MAX(IF(VALUE(LEFT(Scarcity!$D$5:$I$5,2))&lt;D5,VALUE(LEFT(Scarcity!$D$5:$I$5,2)),0))&gt;0, VLOOKUP(D3, Scarcity!$B$5:$I$35, MATCH(CONCATENATE(MAX(IF(VALUE(LEFT(Scarcity!$D$5:$I$5,2))&lt;D5,VALUE(LEFT(Scarcity!$D$5:$I$5,2)),0)), " HR Capacity Credit (%)"), Scarcity!$B$5:$I$5, 0),0), 0)+(VLOOKUP(D3, Scarcity!$B$5:$I$35, MATCH(CONCATENATE(MIN(IF(VALUE(LEFT(Scarcity!$D$5:$I$5,2))&gt;=D5,VALUE(LEFT(Scarcity!$D$5:$I$5,2)),MAX(VALUE(LEFT(Scarcity!$D$5:$I$5,2))))), " HR Capacity Credit (%)"), Scarcity!$B$5:$I$5, 0),0)-IF(MAX(IF(VALUE(LEFT(Scarcity!$D$5:$I$5,2))&lt;D5,VALUE(LEFT(Scarcity!$D$5:$I$5,2)),0))&gt;0, VLOOKUP(D3, Scarcity!$B$5:$I$35, MATCH(CONCATENATE(MAX(IF(VALUE(LEFT(Scarcity!$D$5:$I$5,2))&lt;D5,VALUE(LEFT(Scarcity!$D$5:$I$5,2)),0)), " HR Capacity Credit (%)"), Scarcity!$B$5:$I$5, 0),0), 0))*((D5-MAX(IF(VALUE(LEFT(Scarcity!$D$5:$I$5,2))&lt;D5,VALUE(LEFT(Scarcity!$D$5:$I$5,2)),0)))/(MIN(IF(VALUE(LEFT(Scarcity!$D$5:$I$5,2))&gt;=D5,VALUE(LEFT(Scarcity!$D$5:$I$5,2)),MAX(VALUE(LEFT(Scarcity!$D$5:$I$5,2)))))-MAX(IF(VALUE(LEFT(Scarcity!$D$5:$I$5,2))&lt;D5,VALUE(LEFT(Scarcity!$D$5:$I$5,2)),0)))),VLOOKUP(D3, Scarcity!$B$5:$I$35, MATCH(CONCATENATE(MIN(IF(VALUE(LEFT(Scarcity!$D$5:$I$5,2))&gt;=D5,VALUE(LEFT(Scarcity!$D$5:$I$5,2)),MAX(VALUE(LEFT(Scarcity!$D$5:$I$5,2))))), " HR Capacity Credit (%)"), Scarcity!$B$5:$I$5, 0),0))/100)</f>
        <v>451473.69999999995</v>
      </c>
      <c r="E16" s="18">
        <f t="array" ref="E16">E4*1000*VLOOKUP(E3,Scarcity!$B$5:$I$35,2,0)*(IF(MIN(IF(VALUE(LEFT(Scarcity!$D$5:$I$5,2))&gt;=E5,VALUE(LEFT(Scarcity!$D$5:$I$5,2)),MAX(VALUE(LEFT(Scarcity!$D$5:$I$5,2)))))&gt;MAX(IF(VALUE(LEFT(Scarcity!$D$5:$I$5,2))&lt;E5,VALUE(LEFT(Scarcity!$D$5:$I$5,2)),0)),IF(MAX(IF(VALUE(LEFT(Scarcity!$D$5:$I$5,2))&lt;E5,VALUE(LEFT(Scarcity!$D$5:$I$5,2)),0))&gt;0, VLOOKUP(E3, Scarcity!$B$5:$I$35, MATCH(CONCATENATE(MAX(IF(VALUE(LEFT(Scarcity!$D$5:$I$5,2))&lt;E5,VALUE(LEFT(Scarcity!$D$5:$I$5,2)),0)), " HR Capacity Credit (%)"), Scarcity!$B$5:$I$5, 0),0), 0)+(VLOOKUP(E3, Scarcity!$B$5:$I$35, MATCH(CONCATENATE(MIN(IF(VALUE(LEFT(Scarcity!$D$5:$I$5,2))&gt;=E5,VALUE(LEFT(Scarcity!$D$5:$I$5,2)),MAX(VALUE(LEFT(Scarcity!$D$5:$I$5,2))))), " HR Capacity Credit (%)"), Scarcity!$B$5:$I$5, 0),0)-IF(MAX(IF(VALUE(LEFT(Scarcity!$D$5:$I$5,2))&lt;E5,VALUE(LEFT(Scarcity!$D$5:$I$5,2)),0))&gt;0, VLOOKUP(E3, Scarcity!$B$5:$I$35, MATCH(CONCATENATE(MAX(IF(VALUE(LEFT(Scarcity!$D$5:$I$5,2))&lt;E5,VALUE(LEFT(Scarcity!$D$5:$I$5,2)),0)), " HR Capacity Credit (%)"), Scarcity!$B$5:$I$5, 0),0), 0))*((E5-MAX(IF(VALUE(LEFT(Scarcity!$D$5:$I$5,2))&lt;E5,VALUE(LEFT(Scarcity!$D$5:$I$5,2)),0)))/(MIN(IF(VALUE(LEFT(Scarcity!$D$5:$I$5,2))&gt;=E5,VALUE(LEFT(Scarcity!$D$5:$I$5,2)),MAX(VALUE(LEFT(Scarcity!$D$5:$I$5,2)))))-MAX(IF(VALUE(LEFT(Scarcity!$D$5:$I$5,2))&lt;E5,VALUE(LEFT(Scarcity!$D$5:$I$5,2)),0)))),VLOOKUP(E3, Scarcity!$B$5:$I$35, MATCH(CONCATENATE(MIN(IF(VALUE(LEFT(Scarcity!$D$5:$I$5,2))&gt;=E5,VALUE(LEFT(Scarcity!$D$5:$I$5,2)),MAX(VALUE(LEFT(Scarcity!$D$5:$I$5,2))))), " HR Capacity Credit (%)"), Scarcity!$B$5:$I$5, 0),0))/100)</f>
        <v>455137.16400000005</v>
      </c>
      <c r="F16" s="18">
        <f t="array" ref="F16">F4*1000*VLOOKUP(F3,Scarcity!$B$5:$I$35,2,0)*(IF(MIN(IF(VALUE(LEFT(Scarcity!$D$5:$I$5,2))&gt;=F5,VALUE(LEFT(Scarcity!$D$5:$I$5,2)),MAX(VALUE(LEFT(Scarcity!$D$5:$I$5,2)))))&gt;MAX(IF(VALUE(LEFT(Scarcity!$D$5:$I$5,2))&lt;F5,VALUE(LEFT(Scarcity!$D$5:$I$5,2)),0)),IF(MAX(IF(VALUE(LEFT(Scarcity!$D$5:$I$5,2))&lt;F5,VALUE(LEFT(Scarcity!$D$5:$I$5,2)),0))&gt;0, VLOOKUP(F3, Scarcity!$B$5:$I$35, MATCH(CONCATENATE(MAX(IF(VALUE(LEFT(Scarcity!$D$5:$I$5,2))&lt;F5,VALUE(LEFT(Scarcity!$D$5:$I$5,2)),0)), " HR Capacity Credit (%)"), Scarcity!$B$5:$I$5, 0),0), 0)+(VLOOKUP(F3, Scarcity!$B$5:$I$35, MATCH(CONCATENATE(MIN(IF(VALUE(LEFT(Scarcity!$D$5:$I$5,2))&gt;=F5,VALUE(LEFT(Scarcity!$D$5:$I$5,2)),MAX(VALUE(LEFT(Scarcity!$D$5:$I$5,2))))), " HR Capacity Credit (%)"), Scarcity!$B$5:$I$5, 0),0)-IF(MAX(IF(VALUE(LEFT(Scarcity!$D$5:$I$5,2))&lt;F5,VALUE(LEFT(Scarcity!$D$5:$I$5,2)),0))&gt;0, VLOOKUP(F3, Scarcity!$B$5:$I$35, MATCH(CONCATENATE(MAX(IF(VALUE(LEFT(Scarcity!$D$5:$I$5,2))&lt;F5,VALUE(LEFT(Scarcity!$D$5:$I$5,2)),0)), " HR Capacity Credit (%)"), Scarcity!$B$5:$I$5, 0),0), 0))*((F5-MAX(IF(VALUE(LEFT(Scarcity!$D$5:$I$5,2))&lt;F5,VALUE(LEFT(Scarcity!$D$5:$I$5,2)),0)))/(MIN(IF(VALUE(LEFT(Scarcity!$D$5:$I$5,2))&gt;=F5,VALUE(LEFT(Scarcity!$D$5:$I$5,2)),MAX(VALUE(LEFT(Scarcity!$D$5:$I$5,2)))))-MAX(IF(VALUE(LEFT(Scarcity!$D$5:$I$5,2))&lt;F5,VALUE(LEFT(Scarcity!$D$5:$I$5,2)),0)))),VLOOKUP(F3, Scarcity!$B$5:$I$35, MATCH(CONCATENATE(MIN(IF(VALUE(LEFT(Scarcity!$D$5:$I$5,2))&gt;=F5,VALUE(LEFT(Scarcity!$D$5:$I$5,2)),MAX(VALUE(LEFT(Scarcity!$D$5:$I$5,2))))), " HR Capacity Credit (%)"), Scarcity!$B$5:$I$5, 0),0))/100)</f>
        <v>461832.0120000001</v>
      </c>
      <c r="G16" s="18">
        <f t="array" ref="G16">G4*1000*VLOOKUP(G3,Scarcity!$B$5:$I$35,2,0)*(IF(MIN(IF(VALUE(LEFT(Scarcity!$D$5:$I$5,2))&gt;=G5,VALUE(LEFT(Scarcity!$D$5:$I$5,2)),MAX(VALUE(LEFT(Scarcity!$D$5:$I$5,2)))))&gt;MAX(IF(VALUE(LEFT(Scarcity!$D$5:$I$5,2))&lt;G5,VALUE(LEFT(Scarcity!$D$5:$I$5,2)),0)),IF(MAX(IF(VALUE(LEFT(Scarcity!$D$5:$I$5,2))&lt;G5,VALUE(LEFT(Scarcity!$D$5:$I$5,2)),0))&gt;0, VLOOKUP(G3, Scarcity!$B$5:$I$35, MATCH(CONCATENATE(MAX(IF(VALUE(LEFT(Scarcity!$D$5:$I$5,2))&lt;G5,VALUE(LEFT(Scarcity!$D$5:$I$5,2)),0)), " HR Capacity Credit (%)"), Scarcity!$B$5:$I$5, 0),0), 0)+(VLOOKUP(G3, Scarcity!$B$5:$I$35, MATCH(CONCATENATE(MIN(IF(VALUE(LEFT(Scarcity!$D$5:$I$5,2))&gt;=G5,VALUE(LEFT(Scarcity!$D$5:$I$5,2)),MAX(VALUE(LEFT(Scarcity!$D$5:$I$5,2))))), " HR Capacity Credit (%)"), Scarcity!$B$5:$I$5, 0),0)-IF(MAX(IF(VALUE(LEFT(Scarcity!$D$5:$I$5,2))&lt;G5,VALUE(LEFT(Scarcity!$D$5:$I$5,2)),0))&gt;0, VLOOKUP(G3, Scarcity!$B$5:$I$35, MATCH(CONCATENATE(MAX(IF(VALUE(LEFT(Scarcity!$D$5:$I$5,2))&lt;G5,VALUE(LEFT(Scarcity!$D$5:$I$5,2)),0)), " HR Capacity Credit (%)"), Scarcity!$B$5:$I$5, 0),0), 0))*((G5-MAX(IF(VALUE(LEFT(Scarcity!$D$5:$I$5,2))&lt;G5,VALUE(LEFT(Scarcity!$D$5:$I$5,2)),0)))/(MIN(IF(VALUE(LEFT(Scarcity!$D$5:$I$5,2))&gt;=G5,VALUE(LEFT(Scarcity!$D$5:$I$5,2)),MAX(VALUE(LEFT(Scarcity!$D$5:$I$5,2)))))-MAX(IF(VALUE(LEFT(Scarcity!$D$5:$I$5,2))&lt;G5,VALUE(LEFT(Scarcity!$D$5:$I$5,2)),0)))),VLOOKUP(G3, Scarcity!$B$5:$I$35, MATCH(CONCATENATE(MIN(IF(VALUE(LEFT(Scarcity!$D$5:$I$5,2))&gt;=G5,VALUE(LEFT(Scarcity!$D$5:$I$5,2)),MAX(VALUE(LEFT(Scarcity!$D$5:$I$5,2))))), " HR Capacity Credit (%)"), Scarcity!$B$5:$I$5, 0),0))/100)</f>
        <v>465162.75000000006</v>
      </c>
      <c r="H16" s="18">
        <f t="array" ref="H16">H4*1000*VLOOKUP(H3,Scarcity!$B$5:$I$35,2,0)*(IF(MIN(IF(VALUE(LEFT(Scarcity!$D$5:$I$5,2))&gt;=H5,VALUE(LEFT(Scarcity!$D$5:$I$5,2)),MAX(VALUE(LEFT(Scarcity!$D$5:$I$5,2)))))&gt;MAX(IF(VALUE(LEFT(Scarcity!$D$5:$I$5,2))&lt;H5,VALUE(LEFT(Scarcity!$D$5:$I$5,2)),0)),IF(MAX(IF(VALUE(LEFT(Scarcity!$D$5:$I$5,2))&lt;H5,VALUE(LEFT(Scarcity!$D$5:$I$5,2)),0))&gt;0, VLOOKUP(H3, Scarcity!$B$5:$I$35, MATCH(CONCATENATE(MAX(IF(VALUE(LEFT(Scarcity!$D$5:$I$5,2))&lt;H5,VALUE(LEFT(Scarcity!$D$5:$I$5,2)),0)), " HR Capacity Credit (%)"), Scarcity!$B$5:$I$5, 0),0), 0)+(VLOOKUP(H3, Scarcity!$B$5:$I$35, MATCH(CONCATENATE(MIN(IF(VALUE(LEFT(Scarcity!$D$5:$I$5,2))&gt;=H5,VALUE(LEFT(Scarcity!$D$5:$I$5,2)),MAX(VALUE(LEFT(Scarcity!$D$5:$I$5,2))))), " HR Capacity Credit (%)"), Scarcity!$B$5:$I$5, 0),0)-IF(MAX(IF(VALUE(LEFT(Scarcity!$D$5:$I$5,2))&lt;H5,VALUE(LEFT(Scarcity!$D$5:$I$5,2)),0))&gt;0, VLOOKUP(H3, Scarcity!$B$5:$I$35, MATCH(CONCATENATE(MAX(IF(VALUE(LEFT(Scarcity!$D$5:$I$5,2))&lt;H5,VALUE(LEFT(Scarcity!$D$5:$I$5,2)),0)), " HR Capacity Credit (%)"), Scarcity!$B$5:$I$5, 0),0), 0))*((H5-MAX(IF(VALUE(LEFT(Scarcity!$D$5:$I$5,2))&lt;H5,VALUE(LEFT(Scarcity!$D$5:$I$5,2)),0)))/(MIN(IF(VALUE(LEFT(Scarcity!$D$5:$I$5,2))&gt;=H5,VALUE(LEFT(Scarcity!$D$5:$I$5,2)),MAX(VALUE(LEFT(Scarcity!$D$5:$I$5,2)))))-MAX(IF(VALUE(LEFT(Scarcity!$D$5:$I$5,2))&lt;H5,VALUE(LEFT(Scarcity!$D$5:$I$5,2)),0)))),VLOOKUP(H3, Scarcity!$B$5:$I$35, MATCH(CONCATENATE(MIN(IF(VALUE(LEFT(Scarcity!$D$5:$I$5,2))&gt;=H5,VALUE(LEFT(Scarcity!$D$5:$I$5,2)),MAX(VALUE(LEFT(Scarcity!$D$5:$I$5,2))))), " HR Capacity Credit (%)"), Scarcity!$B$5:$I$5, 0),0))/100)</f>
        <v>395122.1</v>
      </c>
      <c r="I16" s="18">
        <f t="array" ref="I16">I4*1000*VLOOKUP(I3,Scarcity!$B$5:$I$35,2,0)*(IF(MIN(IF(VALUE(LEFT(Scarcity!$D$5:$I$5,2))&gt;=I5,VALUE(LEFT(Scarcity!$D$5:$I$5,2)),MAX(VALUE(LEFT(Scarcity!$D$5:$I$5,2)))))&gt;MAX(IF(VALUE(LEFT(Scarcity!$D$5:$I$5,2))&lt;I5,VALUE(LEFT(Scarcity!$D$5:$I$5,2)),0)),IF(MAX(IF(VALUE(LEFT(Scarcity!$D$5:$I$5,2))&lt;I5,VALUE(LEFT(Scarcity!$D$5:$I$5,2)),0))&gt;0, VLOOKUP(I3, Scarcity!$B$5:$I$35, MATCH(CONCATENATE(MAX(IF(VALUE(LEFT(Scarcity!$D$5:$I$5,2))&lt;I5,VALUE(LEFT(Scarcity!$D$5:$I$5,2)),0)), " HR Capacity Credit (%)"), Scarcity!$B$5:$I$5, 0),0), 0)+(VLOOKUP(I3, Scarcity!$B$5:$I$35, MATCH(CONCATENATE(MIN(IF(VALUE(LEFT(Scarcity!$D$5:$I$5,2))&gt;=I5,VALUE(LEFT(Scarcity!$D$5:$I$5,2)),MAX(VALUE(LEFT(Scarcity!$D$5:$I$5,2))))), " HR Capacity Credit (%)"), Scarcity!$B$5:$I$5, 0),0)-IF(MAX(IF(VALUE(LEFT(Scarcity!$D$5:$I$5,2))&lt;I5,VALUE(LEFT(Scarcity!$D$5:$I$5,2)),0))&gt;0, VLOOKUP(I3, Scarcity!$B$5:$I$35, MATCH(CONCATENATE(MAX(IF(VALUE(LEFT(Scarcity!$D$5:$I$5,2))&lt;I5,VALUE(LEFT(Scarcity!$D$5:$I$5,2)),0)), " HR Capacity Credit (%)"), Scarcity!$B$5:$I$5, 0),0), 0))*((I5-MAX(IF(VALUE(LEFT(Scarcity!$D$5:$I$5,2))&lt;I5,VALUE(LEFT(Scarcity!$D$5:$I$5,2)),0)))/(MIN(IF(VALUE(LEFT(Scarcity!$D$5:$I$5,2))&gt;=I5,VALUE(LEFT(Scarcity!$D$5:$I$5,2)),MAX(VALUE(LEFT(Scarcity!$D$5:$I$5,2)))))-MAX(IF(VALUE(LEFT(Scarcity!$D$5:$I$5,2))&lt;I5,VALUE(LEFT(Scarcity!$D$5:$I$5,2)),0)))),VLOOKUP(I3, Scarcity!$B$5:$I$35, MATCH(CONCATENATE(MIN(IF(VALUE(LEFT(Scarcity!$D$5:$I$5,2))&gt;=I5,VALUE(LEFT(Scarcity!$D$5:$I$5,2)),MAX(VALUE(LEFT(Scarcity!$D$5:$I$5,2))))), " HR Capacity Credit (%)"), Scarcity!$B$5:$I$5, 0),0))/100)</f>
        <v>335549.41200000001</v>
      </c>
      <c r="J16" s="18">
        <f t="array" ref="J16">J4*1000*VLOOKUP(J3,Scarcity!$B$5:$I$35,2,0)*(IF(MIN(IF(VALUE(LEFT(Scarcity!$D$5:$I$5,2))&gt;=J5,VALUE(LEFT(Scarcity!$D$5:$I$5,2)),MAX(VALUE(LEFT(Scarcity!$D$5:$I$5,2)))))&gt;MAX(IF(VALUE(LEFT(Scarcity!$D$5:$I$5,2))&lt;J5,VALUE(LEFT(Scarcity!$D$5:$I$5,2)),0)),IF(MAX(IF(VALUE(LEFT(Scarcity!$D$5:$I$5,2))&lt;J5,VALUE(LEFT(Scarcity!$D$5:$I$5,2)),0))&gt;0, VLOOKUP(J3, Scarcity!$B$5:$I$35, MATCH(CONCATENATE(MAX(IF(VALUE(LEFT(Scarcity!$D$5:$I$5,2))&lt;J5,VALUE(LEFT(Scarcity!$D$5:$I$5,2)),0)), " HR Capacity Credit (%)"), Scarcity!$B$5:$I$5, 0),0), 0)+(VLOOKUP(J3, Scarcity!$B$5:$I$35, MATCH(CONCATENATE(MIN(IF(VALUE(LEFT(Scarcity!$D$5:$I$5,2))&gt;=J5,VALUE(LEFT(Scarcity!$D$5:$I$5,2)),MAX(VALUE(LEFT(Scarcity!$D$5:$I$5,2))))), " HR Capacity Credit (%)"), Scarcity!$B$5:$I$5, 0),0)-IF(MAX(IF(VALUE(LEFT(Scarcity!$D$5:$I$5,2))&lt;J5,VALUE(LEFT(Scarcity!$D$5:$I$5,2)),0))&gt;0, VLOOKUP(J3, Scarcity!$B$5:$I$35, MATCH(CONCATENATE(MAX(IF(VALUE(LEFT(Scarcity!$D$5:$I$5,2))&lt;J5,VALUE(LEFT(Scarcity!$D$5:$I$5,2)),0)), " HR Capacity Credit (%)"), Scarcity!$B$5:$I$5, 0),0), 0))*((J5-MAX(IF(VALUE(LEFT(Scarcity!$D$5:$I$5,2))&lt;J5,VALUE(LEFT(Scarcity!$D$5:$I$5,2)),0)))/(MIN(IF(VALUE(LEFT(Scarcity!$D$5:$I$5,2))&gt;=J5,VALUE(LEFT(Scarcity!$D$5:$I$5,2)),MAX(VALUE(LEFT(Scarcity!$D$5:$I$5,2)))))-MAX(IF(VALUE(LEFT(Scarcity!$D$5:$I$5,2))&lt;J5,VALUE(LEFT(Scarcity!$D$5:$I$5,2)),0)))),VLOOKUP(J3, Scarcity!$B$5:$I$35, MATCH(CONCATENATE(MIN(IF(VALUE(LEFT(Scarcity!$D$5:$I$5,2))&gt;=J5,VALUE(LEFT(Scarcity!$D$5:$I$5,2)),MAX(VALUE(LEFT(Scarcity!$D$5:$I$5,2))))), " HR Capacity Credit (%)"), Scarcity!$B$5:$I$5, 0),0))/100)</f>
        <v>278556.74</v>
      </c>
      <c r="K16" s="18">
        <f t="array" ref="K16">K4*1000*VLOOKUP(K3,Scarcity!$B$5:$I$35,2,0)*(IF(MIN(IF(VALUE(LEFT(Scarcity!$D$5:$I$5,2))&gt;=K5,VALUE(LEFT(Scarcity!$D$5:$I$5,2)),MAX(VALUE(LEFT(Scarcity!$D$5:$I$5,2)))))&gt;MAX(IF(VALUE(LEFT(Scarcity!$D$5:$I$5,2))&lt;K5,VALUE(LEFT(Scarcity!$D$5:$I$5,2)),0)),IF(MAX(IF(VALUE(LEFT(Scarcity!$D$5:$I$5,2))&lt;K5,VALUE(LEFT(Scarcity!$D$5:$I$5,2)),0))&gt;0, VLOOKUP(K3, Scarcity!$B$5:$I$35, MATCH(CONCATENATE(MAX(IF(VALUE(LEFT(Scarcity!$D$5:$I$5,2))&lt;K5,VALUE(LEFT(Scarcity!$D$5:$I$5,2)),0)), " HR Capacity Credit (%)"), Scarcity!$B$5:$I$5, 0),0), 0)+(VLOOKUP(K3, Scarcity!$B$5:$I$35, MATCH(CONCATENATE(MIN(IF(VALUE(LEFT(Scarcity!$D$5:$I$5,2))&gt;=K5,VALUE(LEFT(Scarcity!$D$5:$I$5,2)),MAX(VALUE(LEFT(Scarcity!$D$5:$I$5,2))))), " HR Capacity Credit (%)"), Scarcity!$B$5:$I$5, 0),0)-IF(MAX(IF(VALUE(LEFT(Scarcity!$D$5:$I$5,2))&lt;K5,VALUE(LEFT(Scarcity!$D$5:$I$5,2)),0))&gt;0, VLOOKUP(K3, Scarcity!$B$5:$I$35, MATCH(CONCATENATE(MAX(IF(VALUE(LEFT(Scarcity!$D$5:$I$5,2))&lt;K5,VALUE(LEFT(Scarcity!$D$5:$I$5,2)),0)), " HR Capacity Credit (%)"), Scarcity!$B$5:$I$5, 0),0), 0))*((K5-MAX(IF(VALUE(LEFT(Scarcity!$D$5:$I$5,2))&lt;K5,VALUE(LEFT(Scarcity!$D$5:$I$5,2)),0)))/(MIN(IF(VALUE(LEFT(Scarcity!$D$5:$I$5,2))&gt;=K5,VALUE(LEFT(Scarcity!$D$5:$I$5,2)),MAX(VALUE(LEFT(Scarcity!$D$5:$I$5,2)))))-MAX(IF(VALUE(LEFT(Scarcity!$D$5:$I$5,2))&lt;K5,VALUE(LEFT(Scarcity!$D$5:$I$5,2)),0)))),VLOOKUP(K3, Scarcity!$B$5:$I$35, MATCH(CONCATENATE(MIN(IF(VALUE(LEFT(Scarcity!$D$5:$I$5,2))&gt;=K5,VALUE(LEFT(Scarcity!$D$5:$I$5,2)),MAX(VALUE(LEFT(Scarcity!$D$5:$I$5,2))))), " HR Capacity Credit (%)"), Scarcity!$B$5:$I$5, 0),0))/100)</f>
        <v>223959.37200000003</v>
      </c>
      <c r="L16" s="18">
        <f t="array" ref="L16">L4*1000*VLOOKUP(L3,Scarcity!$B$5:$I$35,2,0)*(IF(MIN(IF(VALUE(LEFT(Scarcity!$D$5:$I$5,2))&gt;=L5,VALUE(LEFT(Scarcity!$D$5:$I$5,2)),MAX(VALUE(LEFT(Scarcity!$D$5:$I$5,2)))))&gt;MAX(IF(VALUE(LEFT(Scarcity!$D$5:$I$5,2))&lt;L5,VALUE(LEFT(Scarcity!$D$5:$I$5,2)),0)),IF(MAX(IF(VALUE(LEFT(Scarcity!$D$5:$I$5,2))&lt;L5,VALUE(LEFT(Scarcity!$D$5:$I$5,2)),0))&gt;0, VLOOKUP(L3, Scarcity!$B$5:$I$35, MATCH(CONCATENATE(MAX(IF(VALUE(LEFT(Scarcity!$D$5:$I$5,2))&lt;L5,VALUE(LEFT(Scarcity!$D$5:$I$5,2)),0)), " HR Capacity Credit (%)"), Scarcity!$B$5:$I$5, 0),0), 0)+(VLOOKUP(L3, Scarcity!$B$5:$I$35, MATCH(CONCATENATE(MIN(IF(VALUE(LEFT(Scarcity!$D$5:$I$5,2))&gt;=L5,VALUE(LEFT(Scarcity!$D$5:$I$5,2)),MAX(VALUE(LEFT(Scarcity!$D$5:$I$5,2))))), " HR Capacity Credit (%)"), Scarcity!$B$5:$I$5, 0),0)-IF(MAX(IF(VALUE(LEFT(Scarcity!$D$5:$I$5,2))&lt;L5,VALUE(LEFT(Scarcity!$D$5:$I$5,2)),0))&gt;0, VLOOKUP(L3, Scarcity!$B$5:$I$35, MATCH(CONCATENATE(MAX(IF(VALUE(LEFT(Scarcity!$D$5:$I$5,2))&lt;L5,VALUE(LEFT(Scarcity!$D$5:$I$5,2)),0)), " HR Capacity Credit (%)"), Scarcity!$B$5:$I$5, 0),0), 0))*((L5-MAX(IF(VALUE(LEFT(Scarcity!$D$5:$I$5,2))&lt;L5,VALUE(LEFT(Scarcity!$D$5:$I$5,2)),0)))/(MIN(IF(VALUE(LEFT(Scarcity!$D$5:$I$5,2))&gt;=L5,VALUE(LEFT(Scarcity!$D$5:$I$5,2)),MAX(VALUE(LEFT(Scarcity!$D$5:$I$5,2)))))-MAX(IF(VALUE(LEFT(Scarcity!$D$5:$I$5,2))&lt;L5,VALUE(LEFT(Scarcity!$D$5:$I$5,2)),0)))),VLOOKUP(L3, Scarcity!$B$5:$I$35, MATCH(CONCATENATE(MIN(IF(VALUE(LEFT(Scarcity!$D$5:$I$5,2))&gt;=L5,VALUE(LEFT(Scarcity!$D$5:$I$5,2)),MAX(VALUE(LEFT(Scarcity!$D$5:$I$5,2))))), " HR Capacity Credit (%)"), Scarcity!$B$5:$I$5, 0),0))/100)</f>
        <v>171576.46800000002</v>
      </c>
      <c r="M16" s="18">
        <f t="array" ref="M16">M4*1000*VLOOKUP(M3,Scarcity!$B$5:$I$35,2,0)*(IF(MIN(IF(VALUE(LEFT(Scarcity!$D$5:$I$5,2))&gt;=M5,VALUE(LEFT(Scarcity!$D$5:$I$5,2)),MAX(VALUE(LEFT(Scarcity!$D$5:$I$5,2)))))&gt;MAX(IF(VALUE(LEFT(Scarcity!$D$5:$I$5,2))&lt;M5,VALUE(LEFT(Scarcity!$D$5:$I$5,2)),0)),IF(MAX(IF(VALUE(LEFT(Scarcity!$D$5:$I$5,2))&lt;M5,VALUE(LEFT(Scarcity!$D$5:$I$5,2)),0))&gt;0, VLOOKUP(M3, Scarcity!$B$5:$I$35, MATCH(CONCATENATE(MAX(IF(VALUE(LEFT(Scarcity!$D$5:$I$5,2))&lt;M5,VALUE(LEFT(Scarcity!$D$5:$I$5,2)),0)), " HR Capacity Credit (%)"), Scarcity!$B$5:$I$5, 0),0), 0)+(VLOOKUP(M3, Scarcity!$B$5:$I$35, MATCH(CONCATENATE(MIN(IF(VALUE(LEFT(Scarcity!$D$5:$I$5,2))&gt;=M5,VALUE(LEFT(Scarcity!$D$5:$I$5,2)),MAX(VALUE(LEFT(Scarcity!$D$5:$I$5,2))))), " HR Capacity Credit (%)"), Scarcity!$B$5:$I$5, 0),0)-IF(MAX(IF(VALUE(LEFT(Scarcity!$D$5:$I$5,2))&lt;M5,VALUE(LEFT(Scarcity!$D$5:$I$5,2)),0))&gt;0, VLOOKUP(M3, Scarcity!$B$5:$I$35, MATCH(CONCATENATE(MAX(IF(VALUE(LEFT(Scarcity!$D$5:$I$5,2))&lt;M5,VALUE(LEFT(Scarcity!$D$5:$I$5,2)),0)), " HR Capacity Credit (%)"), Scarcity!$B$5:$I$5, 0),0), 0))*((M5-MAX(IF(VALUE(LEFT(Scarcity!$D$5:$I$5,2))&lt;M5,VALUE(LEFT(Scarcity!$D$5:$I$5,2)),0)))/(MIN(IF(VALUE(LEFT(Scarcity!$D$5:$I$5,2))&gt;=M5,VALUE(LEFT(Scarcity!$D$5:$I$5,2)),MAX(VALUE(LEFT(Scarcity!$D$5:$I$5,2)))))-MAX(IF(VALUE(LEFT(Scarcity!$D$5:$I$5,2))&lt;M5,VALUE(LEFT(Scarcity!$D$5:$I$5,2)),0)))),VLOOKUP(M3, Scarcity!$B$5:$I$35, MATCH(CONCATENATE(MIN(IF(VALUE(LEFT(Scarcity!$D$5:$I$5,2))&gt;=M5,VALUE(LEFT(Scarcity!$D$5:$I$5,2)),MAX(VALUE(LEFT(Scarcity!$D$5:$I$5,2))))), " HR Capacity Credit (%)"), Scarcity!$B$5:$I$5, 0),0))/100)</f>
        <v>121249.12800000001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x14ac:dyDescent="0.25">
      <c r="A17" s="17" t="s">
        <v>92</v>
      </c>
      <c r="B17" s="18">
        <v>1054742.6659602921</v>
      </c>
      <c r="C17" s="18">
        <v>1121985.333876014</v>
      </c>
      <c r="D17" s="18">
        <v>1233511.8262181841</v>
      </c>
      <c r="E17" s="18">
        <v>1175284.1637956109</v>
      </c>
      <c r="F17" s="18">
        <v>1029423.375925159</v>
      </c>
      <c r="G17" s="18">
        <v>981933.84343034599</v>
      </c>
      <c r="H17" s="18">
        <v>895562.1334978774</v>
      </c>
      <c r="I17" s="18">
        <v>882206.82265404658</v>
      </c>
      <c r="J17" s="18">
        <v>899562.53246554581</v>
      </c>
      <c r="K17" s="18">
        <v>915720.87883697893</v>
      </c>
      <c r="L17" s="18">
        <v>945549.32429036079</v>
      </c>
      <c r="M17" s="18">
        <v>1002443.83671163</v>
      </c>
      <c r="N17" s="18">
        <v>1041418.721787972</v>
      </c>
      <c r="O17" s="18">
        <v>1059798.0443640309</v>
      </c>
      <c r="P17" s="18">
        <v>1019061.474821888</v>
      </c>
      <c r="Q17" s="18">
        <v>1051194.1884773809</v>
      </c>
      <c r="R17" s="18">
        <v>1068094.8732305579</v>
      </c>
      <c r="S17" s="18">
        <v>1065712.200538954</v>
      </c>
      <c r="T17" s="18">
        <v>1074878.9345651721</v>
      </c>
      <c r="U17" s="18">
        <v>1100811.34364729</v>
      </c>
      <c r="V17" s="18">
        <v>1117166.5200558261</v>
      </c>
      <c r="W17" s="18">
        <v>1121250.811000444</v>
      </c>
      <c r="X17" s="18">
        <v>1130345.912885912</v>
      </c>
      <c r="Y17" s="18">
        <v>1118317.609323211</v>
      </c>
      <c r="Z17" s="18">
        <v>1154129.636883955</v>
      </c>
    </row>
    <row r="18" spans="1:26" x14ac:dyDescent="0.25">
      <c r="A18" s="17" t="s">
        <v>5</v>
      </c>
      <c r="B18" s="18">
        <f t="shared" ref="B18:Z18" si="0">SUM(B6:B17)</f>
        <v>8351928.4411372924</v>
      </c>
      <c r="C18" s="18">
        <f t="shared" si="0"/>
        <v>7172455.577428014</v>
      </c>
      <c r="D18" s="18">
        <f t="shared" si="0"/>
        <v>7422589.704824185</v>
      </c>
      <c r="E18" s="18">
        <f t="shared" si="0"/>
        <v>7084230.6038226103</v>
      </c>
      <c r="F18" s="18">
        <f t="shared" si="0"/>
        <v>6316305.5555331586</v>
      </c>
      <c r="G18" s="18">
        <f t="shared" si="0"/>
        <v>6030597.9081963459</v>
      </c>
      <c r="H18" s="18">
        <f t="shared" si="0"/>
        <v>5469636.2818168774</v>
      </c>
      <c r="I18" s="18">
        <f t="shared" si="0"/>
        <v>5342486.0100380462</v>
      </c>
      <c r="J18" s="18">
        <f t="shared" si="0"/>
        <v>5372123.2146895453</v>
      </c>
      <c r="K18" s="18">
        <f t="shared" si="0"/>
        <v>5410284.4011929799</v>
      </c>
      <c r="L18" s="18">
        <f t="shared" si="0"/>
        <v>5516451.7432543598</v>
      </c>
      <c r="M18" s="18">
        <f t="shared" si="0"/>
        <v>5755941.1221966296</v>
      </c>
      <c r="N18" s="18">
        <f t="shared" si="0"/>
        <v>5853604.2105829725</v>
      </c>
      <c r="O18" s="18">
        <f t="shared" si="0"/>
        <v>5936079.4582990315</v>
      </c>
      <c r="P18" s="18">
        <f t="shared" si="0"/>
        <v>5717494.6809968883</v>
      </c>
      <c r="Q18" s="18">
        <f t="shared" si="0"/>
        <v>5867749.2870333809</v>
      </c>
      <c r="R18" s="18">
        <f t="shared" si="0"/>
        <v>5955088.1984135564</v>
      </c>
      <c r="S18" s="18">
        <f t="shared" si="0"/>
        <v>5954687.2771309549</v>
      </c>
      <c r="T18" s="18">
        <f t="shared" si="0"/>
        <v>5985713.8729721718</v>
      </c>
      <c r="U18" s="18">
        <f t="shared" si="0"/>
        <v>6107131.0107152909</v>
      </c>
      <c r="V18" s="18">
        <f t="shared" si="0"/>
        <v>6182103.705716827</v>
      </c>
      <c r="W18" s="18">
        <f t="shared" si="0"/>
        <v>6166823.0484054442</v>
      </c>
      <c r="X18" s="18">
        <f t="shared" si="0"/>
        <v>6238064.1000039103</v>
      </c>
      <c r="Y18" s="18">
        <f t="shared" si="0"/>
        <v>6164289.9512162106</v>
      </c>
      <c r="Z18" s="18">
        <f t="shared" si="0"/>
        <v>6335815.2509619556</v>
      </c>
    </row>
    <row r="19" spans="1:26" x14ac:dyDescent="0.25">
      <c r="A19" s="17" t="s">
        <v>8</v>
      </c>
      <c r="B19" s="18">
        <f t="shared" ref="B19:Z19" si="1">B18/B4/1000</f>
        <v>167.03856882274584</v>
      </c>
      <c r="C19" s="18">
        <f t="shared" si="1"/>
        <v>143.4491115485603</v>
      </c>
      <c r="D19" s="18">
        <f t="shared" si="1"/>
        <v>148.4517940964837</v>
      </c>
      <c r="E19" s="18">
        <f t="shared" si="1"/>
        <v>141.6846120764522</v>
      </c>
      <c r="F19" s="18">
        <f t="shared" si="1"/>
        <v>126.32611111066318</v>
      </c>
      <c r="G19" s="18">
        <f t="shared" si="1"/>
        <v>120.61195816392691</v>
      </c>
      <c r="H19" s="18">
        <f t="shared" si="1"/>
        <v>109.39272563633754</v>
      </c>
      <c r="I19" s="18">
        <f t="shared" si="1"/>
        <v>106.84972020076093</v>
      </c>
      <c r="J19" s="18">
        <f t="shared" si="1"/>
        <v>107.44246429379091</v>
      </c>
      <c r="K19" s="18">
        <f t="shared" si="1"/>
        <v>108.20568802385959</v>
      </c>
      <c r="L19" s="18">
        <f t="shared" si="1"/>
        <v>110.32903486508719</v>
      </c>
      <c r="M19" s="18">
        <f t="shared" si="1"/>
        <v>115.11882244393259</v>
      </c>
      <c r="N19" s="18">
        <f t="shared" si="1"/>
        <v>117.07208421165944</v>
      </c>
      <c r="O19" s="18">
        <f t="shared" si="1"/>
        <v>118.72158916598063</v>
      </c>
      <c r="P19" s="18">
        <f t="shared" si="1"/>
        <v>114.34989361993776</v>
      </c>
      <c r="Q19" s="18">
        <f t="shared" si="1"/>
        <v>117.35498574066762</v>
      </c>
      <c r="R19" s="18">
        <f t="shared" si="1"/>
        <v>119.10176396827113</v>
      </c>
      <c r="S19" s="18">
        <f t="shared" si="1"/>
        <v>119.0937455426191</v>
      </c>
      <c r="T19" s="18">
        <f t="shared" si="1"/>
        <v>119.71427745944344</v>
      </c>
      <c r="U19" s="18">
        <f t="shared" si="1"/>
        <v>122.14262021430582</v>
      </c>
      <c r="V19" s="18">
        <f t="shared" si="1"/>
        <v>123.64207411433655</v>
      </c>
      <c r="W19" s="18">
        <f t="shared" si="1"/>
        <v>123.3364609681089</v>
      </c>
      <c r="X19" s="18">
        <f t="shared" si="1"/>
        <v>124.76128200007821</v>
      </c>
      <c r="Y19" s="18">
        <f t="shared" si="1"/>
        <v>123.28579902432421</v>
      </c>
      <c r="Z19" s="18">
        <f t="shared" si="1"/>
        <v>126.71630501923912</v>
      </c>
    </row>
    <row r="20" spans="1:26" x14ac:dyDescent="0.25">
      <c r="A20" s="17" t="s">
        <v>9</v>
      </c>
      <c r="B20" s="18">
        <f>B19/B5</f>
        <v>83.519284411372922</v>
      </c>
      <c r="C20" s="18">
        <f>C19/B5</f>
        <v>71.724555774280148</v>
      </c>
      <c r="D20" s="18">
        <f>D19/B5</f>
        <v>74.225897048241848</v>
      </c>
      <c r="E20" s="18">
        <f>E19/B5</f>
        <v>70.842306038226099</v>
      </c>
      <c r="F20" s="18">
        <f>F19/B5</f>
        <v>63.163055555331589</v>
      </c>
      <c r="G20" s="18">
        <f>G19/B5</f>
        <v>60.305979081963457</v>
      </c>
      <c r="H20" s="18">
        <f>H19/B5</f>
        <v>54.696362818168772</v>
      </c>
      <c r="I20" s="18">
        <f>I19/B5</f>
        <v>53.424860100380464</v>
      </c>
      <c r="J20" s="18">
        <f>J19/B5</f>
        <v>53.721232146895453</v>
      </c>
      <c r="K20" s="18">
        <f>K19/B5</f>
        <v>54.102844011929797</v>
      </c>
      <c r="L20" s="18">
        <f>L19/B5</f>
        <v>55.164517432543597</v>
      </c>
      <c r="M20" s="18">
        <f>M19/B5</f>
        <v>57.559411221966293</v>
      </c>
      <c r="N20" s="18">
        <f>N19/B5</f>
        <v>58.536042105829722</v>
      </c>
      <c r="O20" s="18">
        <f>O19/B5</f>
        <v>59.360794582990316</v>
      </c>
      <c r="P20" s="18">
        <f>P19/B5</f>
        <v>57.17494680996888</v>
      </c>
      <c r="Q20" s="18">
        <f>Q19/B5</f>
        <v>58.677492870333808</v>
      </c>
      <c r="R20" s="18">
        <f>R19/B5</f>
        <v>59.550881984135565</v>
      </c>
      <c r="S20" s="18">
        <f>S19/B5</f>
        <v>59.546872771309552</v>
      </c>
      <c r="T20" s="18">
        <f>T19/B5</f>
        <v>59.857138729721719</v>
      </c>
      <c r="U20" s="18">
        <f>U19/B5</f>
        <v>61.071310107152911</v>
      </c>
      <c r="V20" s="18">
        <f>V19/B5</f>
        <v>61.821037057168276</v>
      </c>
      <c r="W20" s="18">
        <f>W19/B5</f>
        <v>61.668230484054448</v>
      </c>
      <c r="X20" s="18">
        <f>X19/B5</f>
        <v>62.380641000039105</v>
      </c>
      <c r="Y20" s="18">
        <f>Y19/B5</f>
        <v>61.642899512162103</v>
      </c>
      <c r="Z20" s="18">
        <f>Z19/B5</f>
        <v>63.358152509619558</v>
      </c>
    </row>
    <row r="21" spans="1:26" x14ac:dyDescent="0.25">
      <c r="A21" s="17" t="s">
        <v>10</v>
      </c>
      <c r="B21" s="19">
        <v>49.124835599999997</v>
      </c>
      <c r="C21" s="19">
        <v>86.263079615048113</v>
      </c>
      <c r="D21" s="19">
        <v>93.039023162134953</v>
      </c>
      <c r="E21" s="19">
        <v>91.250164083314928</v>
      </c>
      <c r="F21" s="19">
        <v>80.366129456403328</v>
      </c>
      <c r="G21" s="19">
        <v>76.915651924181503</v>
      </c>
      <c r="H21" s="19">
        <v>72.033295766081864</v>
      </c>
      <c r="I21" s="19">
        <v>73.386419532706583</v>
      </c>
      <c r="J21" s="19">
        <v>72.802561000201649</v>
      </c>
      <c r="K21" s="19">
        <v>75.803332103774736</v>
      </c>
      <c r="L21" s="19">
        <v>77.708739278874177</v>
      </c>
      <c r="M21" s="19">
        <v>82.722074243192964</v>
      </c>
      <c r="N21" s="19">
        <v>87.054618422182173</v>
      </c>
      <c r="O21" s="19">
        <v>91.307372207701704</v>
      </c>
      <c r="P21" s="19">
        <v>89.185244291208065</v>
      </c>
      <c r="Q21" s="19">
        <v>91.134008251491096</v>
      </c>
      <c r="R21" s="19">
        <v>92.461358260553126</v>
      </c>
      <c r="S21" s="19">
        <v>96.539688581314877</v>
      </c>
      <c r="T21" s="19">
        <v>97.735986337263668</v>
      </c>
      <c r="U21" s="19">
        <v>99.688739443970007</v>
      </c>
      <c r="V21" s="19">
        <v>100.95629479963441</v>
      </c>
      <c r="W21" s="19">
        <v>103.5529330776417</v>
      </c>
      <c r="X21" s="19">
        <v>107.6304817619551</v>
      </c>
      <c r="Y21" s="19">
        <v>108.6640023460411</v>
      </c>
      <c r="Z21" s="19">
        <v>113.75188478432609</v>
      </c>
    </row>
    <row r="22" spans="1:26" x14ac:dyDescent="0.25">
      <c r="A22" s="17" t="s">
        <v>93</v>
      </c>
      <c r="B22" s="20">
        <v>7.4191919487301163</v>
      </c>
      <c r="C22" s="20">
        <v>-7.9753348912248301</v>
      </c>
      <c r="D22" s="20">
        <v>-9.669484562944886</v>
      </c>
      <c r="E22" s="20">
        <v>-5.029462528983923</v>
      </c>
      <c r="F22" s="20">
        <v>-5.0661381116015498</v>
      </c>
      <c r="G22" s="20">
        <v>-3.7330877769453719</v>
      </c>
      <c r="H22" s="20">
        <v>-3.6220799822100549</v>
      </c>
      <c r="I22" s="20">
        <v>-3.348819796276552</v>
      </c>
      <c r="J22" s="20">
        <v>-3.1344662373698489</v>
      </c>
      <c r="K22" s="20">
        <v>-4.0827679788914857</v>
      </c>
      <c r="L22" s="20">
        <v>-3.1611666500022171</v>
      </c>
      <c r="M22" s="20">
        <v>-4.1407398351088256</v>
      </c>
      <c r="N22" s="20">
        <v>-5.1335009106046954</v>
      </c>
      <c r="O22" s="20">
        <v>-4.2417782782516849</v>
      </c>
      <c r="P22" s="20">
        <v>-4.2401170984479091</v>
      </c>
      <c r="Q22" s="20">
        <v>-4.5103043126271798</v>
      </c>
      <c r="R22" s="20">
        <v>-4.268792349266386</v>
      </c>
      <c r="S22" s="20">
        <v>-3.7516640917971018</v>
      </c>
      <c r="T22" s="20">
        <v>-6.0400141597349242</v>
      </c>
      <c r="U22" s="20">
        <v>-6.6722879755703106</v>
      </c>
      <c r="V22" s="20">
        <v>-8.5320171678142689</v>
      </c>
      <c r="W22" s="20">
        <v>-8.8441405442486332</v>
      </c>
      <c r="X22" s="20">
        <v>-7.0319161090913784</v>
      </c>
      <c r="Y22" s="20">
        <v>-9.1104762660380292</v>
      </c>
      <c r="Z22" s="20">
        <v>-7.7289461505085084</v>
      </c>
    </row>
    <row r="23" spans="1:26" x14ac:dyDescent="0.25">
      <c r="A23" s="17" t="s">
        <v>94</v>
      </c>
      <c r="B23" s="20">
        <v>641.58480569938035</v>
      </c>
      <c r="C23" s="20">
        <v>572.17874356826201</v>
      </c>
      <c r="D23" s="20">
        <v>602.92242149245214</v>
      </c>
      <c r="E23" s="20">
        <v>604.38907741000685</v>
      </c>
      <c r="F23" s="20">
        <v>612.84676973976104</v>
      </c>
      <c r="G23" s="20">
        <v>623.31777699823363</v>
      </c>
      <c r="H23" s="20">
        <v>617.83514066773364</v>
      </c>
      <c r="I23" s="20">
        <v>606.82751192872752</v>
      </c>
      <c r="J23" s="20">
        <v>633.26573202608438</v>
      </c>
      <c r="K23" s="20">
        <v>628.36858211411516</v>
      </c>
      <c r="L23" s="20">
        <v>641.98535043405559</v>
      </c>
      <c r="M23" s="20">
        <v>646.06949967854007</v>
      </c>
      <c r="N23" s="20">
        <v>644.89285968375384</v>
      </c>
      <c r="O23" s="20">
        <v>636.03158252316757</v>
      </c>
      <c r="P23" s="20">
        <v>633.32673627556539</v>
      </c>
      <c r="Q23" s="20">
        <v>646.06818820766534</v>
      </c>
      <c r="R23" s="20">
        <v>658.11263554865388</v>
      </c>
      <c r="S23" s="20">
        <v>638.88873669799659</v>
      </c>
      <c r="T23" s="20">
        <v>641.85312283332144</v>
      </c>
      <c r="U23" s="20">
        <v>651.39188343883268</v>
      </c>
      <c r="V23" s="20">
        <v>658.70296300805512</v>
      </c>
      <c r="W23" s="20">
        <v>653.32105557400064</v>
      </c>
      <c r="X23" s="20">
        <v>654.76277296088529</v>
      </c>
      <c r="Y23" s="20">
        <v>651.62953797469561</v>
      </c>
      <c r="Z23" s="20">
        <v>656.91193137794528</v>
      </c>
    </row>
    <row r="24" spans="1:26" x14ac:dyDescent="0.25">
      <c r="A24" s="17" t="s">
        <v>95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25">
      <c r="A25" s="17" t="s">
        <v>96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 s="17" t="s">
        <v>97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x14ac:dyDescent="0.25">
      <c r="A27" s="17" t="s">
        <v>98</v>
      </c>
      <c r="B27" s="20">
        <v>11.9688967891276</v>
      </c>
      <c r="C27" s="20">
        <v>92.928233084505138</v>
      </c>
      <c r="D27" s="20">
        <v>1.1852605675409229</v>
      </c>
      <c r="E27" s="20">
        <v>1.1121026938141141</v>
      </c>
      <c r="F27" s="20">
        <v>1.077965968695644</v>
      </c>
      <c r="G27" s="20">
        <v>0.98990944873341935</v>
      </c>
      <c r="H27" s="20">
        <v>0.92820343719242049</v>
      </c>
      <c r="I27" s="20">
        <v>0.9406779010811035</v>
      </c>
      <c r="J27" s="20">
        <v>0.95118364016622992</v>
      </c>
      <c r="K27" s="20">
        <v>0.93867472144671338</v>
      </c>
      <c r="L27" s="20">
        <v>1.034406439059314</v>
      </c>
      <c r="M27" s="20">
        <v>1.026890490315536</v>
      </c>
      <c r="N27" s="20">
        <v>1.096528802472837</v>
      </c>
      <c r="O27" s="20">
        <v>1.0609884238840639</v>
      </c>
      <c r="P27" s="20">
        <v>1.072032991684281</v>
      </c>
      <c r="Q27" s="20">
        <v>1.064570965045978</v>
      </c>
      <c r="R27" s="20">
        <v>1.072193387344671</v>
      </c>
      <c r="S27" s="20">
        <v>1.0593404746585029</v>
      </c>
      <c r="T27" s="20">
        <v>1.0473542120007899</v>
      </c>
      <c r="U27" s="20">
        <v>1.056283630080199</v>
      </c>
      <c r="V27" s="20">
        <v>1.038362986962194</v>
      </c>
      <c r="W27" s="20">
        <v>1.042211235195134</v>
      </c>
      <c r="X27" s="20">
        <v>1.038041536382861</v>
      </c>
      <c r="Y27" s="20">
        <v>1.0392761320533539</v>
      </c>
      <c r="Z27" s="20">
        <v>1.035609206022917</v>
      </c>
    </row>
    <row r="28" spans="1:26" x14ac:dyDescent="0.25">
      <c r="A28" s="17" t="s">
        <v>99</v>
      </c>
      <c r="B28" s="19">
        <v>4912.4835599999997</v>
      </c>
      <c r="C28" s="19">
        <v>8216.5583333333343</v>
      </c>
      <c r="D28" s="19">
        <v>8622.8566666666666</v>
      </c>
      <c r="E28" s="19">
        <v>8265.4398626666662</v>
      </c>
      <c r="F28" s="19">
        <v>7130.8866666666681</v>
      </c>
      <c r="G28" s="19">
        <v>6695.5074999999997</v>
      </c>
      <c r="H28" s="19">
        <v>6158.8467879999998</v>
      </c>
      <c r="I28" s="19">
        <v>6166.6608333333343</v>
      </c>
      <c r="J28" s="19">
        <v>6017.1316666666671</v>
      </c>
      <c r="K28" s="19">
        <v>6165.085</v>
      </c>
      <c r="L28" s="19">
        <v>6221.3616666666667</v>
      </c>
      <c r="M28" s="19">
        <v>6521.8083333333334</v>
      </c>
      <c r="N28" s="19">
        <v>6760.6616666666669</v>
      </c>
      <c r="O28" s="19">
        <v>6986.8401213333336</v>
      </c>
      <c r="P28" s="19">
        <v>6725.4592720000001</v>
      </c>
      <c r="Q28" s="19">
        <v>6773.9908333333342</v>
      </c>
      <c r="R28" s="19">
        <v>6775.5683333333327</v>
      </c>
      <c r="S28" s="19">
        <v>6974.9925000000003</v>
      </c>
      <c r="T28" s="19">
        <v>6962.711666666667</v>
      </c>
      <c r="U28" s="19">
        <v>7004.1308333333336</v>
      </c>
      <c r="V28" s="19">
        <v>6995.2616666666681</v>
      </c>
      <c r="W28" s="19">
        <v>7019.8533333333326</v>
      </c>
      <c r="X28" s="19">
        <v>7134.8246360000003</v>
      </c>
      <c r="Y28" s="19">
        <v>7040.3407120000002</v>
      </c>
      <c r="Z28" s="19">
        <v>7199.3567880000001</v>
      </c>
    </row>
    <row r="29" spans="1:26" x14ac:dyDescent="0.25">
      <c r="A29" s="17" t="s">
        <v>100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x14ac:dyDescent="0.25">
      <c r="A30" s="17" t="s">
        <v>101</v>
      </c>
      <c r="B30" s="19">
        <v>4912.4835599999997</v>
      </c>
      <c r="C30" s="19">
        <v>8216.5583333333343</v>
      </c>
      <c r="D30" s="19">
        <v>8622.8566666666666</v>
      </c>
      <c r="E30" s="19">
        <v>8265.4398626666662</v>
      </c>
      <c r="F30" s="19">
        <v>7130.8866666666681</v>
      </c>
      <c r="G30" s="19">
        <v>6695.5074999999997</v>
      </c>
      <c r="H30" s="19">
        <v>6158.8467879999998</v>
      </c>
      <c r="I30" s="19">
        <v>6166.6608333333343</v>
      </c>
      <c r="J30" s="19">
        <v>6017.1316666666671</v>
      </c>
      <c r="K30" s="19">
        <v>6165.085</v>
      </c>
      <c r="L30" s="19">
        <v>6221.3616666666667</v>
      </c>
      <c r="M30" s="19">
        <v>6521.8083333333334</v>
      </c>
      <c r="N30" s="19">
        <v>6760.6616666666669</v>
      </c>
      <c r="O30" s="19">
        <v>6986.8401213333336</v>
      </c>
      <c r="P30" s="19">
        <v>6725.4592720000001</v>
      </c>
      <c r="Q30" s="19">
        <v>6773.9908333333342</v>
      </c>
      <c r="R30" s="19">
        <v>6775.5683333333327</v>
      </c>
      <c r="S30" s="19">
        <v>6974.9925000000003</v>
      </c>
      <c r="T30" s="19">
        <v>6962.711666666667</v>
      </c>
      <c r="U30" s="19">
        <v>7004.1308333333336</v>
      </c>
      <c r="V30" s="19">
        <v>6995.2616666666681</v>
      </c>
      <c r="W30" s="19">
        <v>7019.8533333333326</v>
      </c>
      <c r="X30" s="19">
        <v>7134.8246360000003</v>
      </c>
      <c r="Y30" s="19">
        <v>7040.3407120000002</v>
      </c>
      <c r="Z30" s="19">
        <v>7199.3567880000001</v>
      </c>
    </row>
    <row r="31" spans="1:26" x14ac:dyDescent="0.25">
      <c r="A31" s="17" t="s">
        <v>102</v>
      </c>
      <c r="B31" s="19">
        <v>5808.1502353333344</v>
      </c>
      <c r="C31" s="19">
        <v>9667.6225043333325</v>
      </c>
      <c r="D31" s="19">
        <v>10135.974564</v>
      </c>
      <c r="E31" s="19">
        <v>9726.9778359166667</v>
      </c>
      <c r="F31" s="19">
        <v>8393.0301968333315</v>
      </c>
      <c r="G31" s="19">
        <v>7880.437539583334</v>
      </c>
      <c r="H31" s="19">
        <v>7233.1423087500007</v>
      </c>
      <c r="I31" s="19">
        <v>7247.7245249166663</v>
      </c>
      <c r="J31" s="19">
        <v>7081.0432278333328</v>
      </c>
      <c r="K31" s="19">
        <v>7262.5741264999997</v>
      </c>
      <c r="L31" s="19">
        <v>7323.5311336666664</v>
      </c>
      <c r="M31" s="19">
        <v>7670.2032619166666</v>
      </c>
      <c r="N31" s="19">
        <v>7934.4393735000003</v>
      </c>
      <c r="O31" s="19">
        <v>8197.4096308333337</v>
      </c>
      <c r="P31" s="19">
        <v>7915.6885215000002</v>
      </c>
      <c r="Q31" s="19">
        <v>7961.3949365833332</v>
      </c>
      <c r="R31" s="19">
        <v>7967.5035115833334</v>
      </c>
      <c r="S31" s="19">
        <v>8194.964303499999</v>
      </c>
      <c r="T31" s="19">
        <v>8171.8535430000002</v>
      </c>
      <c r="U31" s="19">
        <v>8226.2416129166668</v>
      </c>
      <c r="V31" s="19">
        <v>8217.4235340833329</v>
      </c>
      <c r="W31" s="19">
        <v>8243.0106906666679</v>
      </c>
      <c r="X31" s="19">
        <v>8352.5003545</v>
      </c>
      <c r="Y31" s="19">
        <v>8266.7474789166663</v>
      </c>
      <c r="Z31" s="19">
        <v>8461.6437913333339</v>
      </c>
    </row>
    <row r="32" spans="1:26" x14ac:dyDescent="0.25">
      <c r="A32" s="17" t="s">
        <v>103</v>
      </c>
      <c r="B32" s="18">
        <v>3108683.0288809999</v>
      </c>
      <c r="C32" s="18">
        <v>4778442.5506960005</v>
      </c>
      <c r="D32" s="18">
        <v>5296923.2712259991</v>
      </c>
      <c r="E32" s="18">
        <v>5044463.0435309997</v>
      </c>
      <c r="F32" s="18">
        <v>4412661.1091990015</v>
      </c>
      <c r="G32" s="18">
        <v>4202847.2158310004</v>
      </c>
      <c r="H32" s="18">
        <v>3831350.9915800001</v>
      </c>
      <c r="I32" s="18">
        <v>3766370.7737670001</v>
      </c>
      <c r="J32" s="18">
        <v>3832638.5805120012</v>
      </c>
      <c r="K32" s="18">
        <v>3903597.125151</v>
      </c>
      <c r="L32" s="18">
        <v>4017173.9521320011</v>
      </c>
      <c r="M32" s="18">
        <v>4245301.7631059997</v>
      </c>
      <c r="N32" s="18">
        <v>4400633.8873199997</v>
      </c>
      <c r="O32" s="18">
        <v>4478622.5733180009</v>
      </c>
      <c r="P32" s="18">
        <v>4292976.6169359991</v>
      </c>
      <c r="Q32" s="18">
        <v>4412368.2985439999</v>
      </c>
      <c r="R32" s="18">
        <v>4493098.7512230007</v>
      </c>
      <c r="S32" s="18">
        <v>4486988.9001140008</v>
      </c>
      <c r="T32" s="18">
        <v>4518396.3377489997</v>
      </c>
      <c r="U32" s="18">
        <v>4617321.8283749996</v>
      </c>
      <c r="V32" s="18">
        <v>4677910.7855179999</v>
      </c>
      <c r="W32" s="18">
        <v>4659120.334764</v>
      </c>
      <c r="X32" s="18">
        <v>4730351.6450509997</v>
      </c>
      <c r="Y32" s="18">
        <v>4663007.9720490007</v>
      </c>
      <c r="Z32" s="18">
        <v>4794742.9614920001</v>
      </c>
    </row>
    <row r="33" spans="1:26" x14ac:dyDescent="0.25">
      <c r="A33" s="17" t="s">
        <v>104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x14ac:dyDescent="0.25">
      <c r="A34" s="17" t="s">
        <v>105</v>
      </c>
      <c r="B34" s="19">
        <v>227.33333333333329</v>
      </c>
      <c r="C34" s="19">
        <v>366.25</v>
      </c>
      <c r="D34" s="19">
        <v>386</v>
      </c>
      <c r="E34" s="19">
        <v>367.08333333333331</v>
      </c>
      <c r="F34" s="19">
        <v>316</v>
      </c>
      <c r="G34" s="19">
        <v>297</v>
      </c>
      <c r="H34" s="19">
        <v>272.25</v>
      </c>
      <c r="I34" s="19">
        <v>274.83333333333331</v>
      </c>
      <c r="J34" s="19">
        <v>266.33333333333331</v>
      </c>
      <c r="K34" s="19">
        <v>273.33333333333331</v>
      </c>
      <c r="L34" s="19">
        <v>275.83333333333331</v>
      </c>
      <c r="M34" s="19">
        <v>290.5</v>
      </c>
      <c r="N34" s="19">
        <v>299.5</v>
      </c>
      <c r="O34" s="19">
        <v>310.83333333333331</v>
      </c>
      <c r="P34" s="19">
        <v>298.91666666666669</v>
      </c>
      <c r="Q34" s="19">
        <v>303.5</v>
      </c>
      <c r="R34" s="19">
        <v>302.83333333333331</v>
      </c>
      <c r="S34" s="19">
        <v>310.33333333333331</v>
      </c>
      <c r="T34" s="19">
        <v>310.16666666666669</v>
      </c>
      <c r="U34" s="19">
        <v>314.41666666666669</v>
      </c>
      <c r="V34" s="19">
        <v>318.91666666666669</v>
      </c>
      <c r="W34" s="19">
        <v>317.41666666666669</v>
      </c>
      <c r="X34" s="19">
        <v>322.16666666666669</v>
      </c>
      <c r="Y34" s="19">
        <v>318.16666666666669</v>
      </c>
      <c r="Z34" s="19">
        <v>329.58333333333331</v>
      </c>
    </row>
    <row r="35" spans="1:26" x14ac:dyDescent="0.25">
      <c r="A35" s="17" t="s">
        <v>106</v>
      </c>
      <c r="B35" s="19">
        <v>6674</v>
      </c>
      <c r="C35" s="19">
        <v>193</v>
      </c>
      <c r="D35" s="19">
        <v>7663</v>
      </c>
      <c r="E35" s="19">
        <v>7701.5</v>
      </c>
      <c r="F35" s="19">
        <v>7779.833333333333</v>
      </c>
      <c r="G35" s="19">
        <v>7722</v>
      </c>
      <c r="H35" s="19">
        <v>7825.416666666667</v>
      </c>
      <c r="I35" s="19">
        <v>7815.333333333333</v>
      </c>
      <c r="J35" s="19">
        <v>7824.583333333333</v>
      </c>
      <c r="K35" s="19">
        <v>7854.916666666667</v>
      </c>
      <c r="L35" s="19">
        <v>7676</v>
      </c>
      <c r="M35" s="19">
        <v>7771.416666666667</v>
      </c>
      <c r="N35" s="19">
        <v>7753</v>
      </c>
      <c r="O35" s="19">
        <v>7797</v>
      </c>
      <c r="P35" s="19">
        <v>7741.583333333333</v>
      </c>
      <c r="Q35" s="19">
        <v>7751.75</v>
      </c>
      <c r="R35" s="19">
        <v>7747.166666666667</v>
      </c>
      <c r="S35" s="19">
        <v>7669.833333333333</v>
      </c>
      <c r="T35" s="19">
        <v>7773.916666666667</v>
      </c>
      <c r="U35" s="19">
        <v>7657.416666666667</v>
      </c>
      <c r="V35" s="19">
        <v>7674</v>
      </c>
      <c r="W35" s="19">
        <v>7662.333333333333</v>
      </c>
      <c r="X35" s="19">
        <v>7655.75</v>
      </c>
      <c r="Y35" s="19">
        <v>7662</v>
      </c>
      <c r="Z35" s="19">
        <v>7654.333333333333</v>
      </c>
    </row>
    <row r="36" spans="1:26" x14ac:dyDescent="0.25">
      <c r="A36" s="17" t="s">
        <v>107</v>
      </c>
      <c r="B36" s="19">
        <v>1882.666666666667</v>
      </c>
      <c r="C36" s="19">
        <v>8200.75</v>
      </c>
      <c r="D36" s="19">
        <v>711</v>
      </c>
      <c r="E36" s="19">
        <v>691.41666666666663</v>
      </c>
      <c r="F36" s="19">
        <v>688.16666666666663</v>
      </c>
      <c r="G36" s="19">
        <v>741</v>
      </c>
      <c r="H36" s="19">
        <v>662.33333333333337</v>
      </c>
      <c r="I36" s="19">
        <v>669.83333333333337</v>
      </c>
      <c r="J36" s="19">
        <v>693.08333333333337</v>
      </c>
      <c r="K36" s="19">
        <v>631.75</v>
      </c>
      <c r="L36" s="19">
        <v>808.16666666666663</v>
      </c>
      <c r="M36" s="19">
        <v>698.08333333333337</v>
      </c>
      <c r="N36" s="19">
        <v>731.5</v>
      </c>
      <c r="O36" s="19">
        <v>652.16666666666663</v>
      </c>
      <c r="P36" s="19">
        <v>719.5</v>
      </c>
      <c r="Q36" s="19">
        <v>704.75</v>
      </c>
      <c r="R36" s="19">
        <v>734</v>
      </c>
      <c r="S36" s="19">
        <v>779.83333333333337</v>
      </c>
      <c r="T36" s="19">
        <v>675.91666666666663</v>
      </c>
      <c r="U36" s="19">
        <v>788.16666666666663</v>
      </c>
      <c r="V36" s="19">
        <v>791.08333333333337</v>
      </c>
      <c r="W36" s="19">
        <v>780.25</v>
      </c>
      <c r="X36" s="19">
        <v>782.08333333333337</v>
      </c>
      <c r="Y36" s="19">
        <v>779.83333333333337</v>
      </c>
      <c r="Z36" s="19">
        <v>800.08333333333337</v>
      </c>
    </row>
    <row r="37" spans="1:26" x14ac:dyDescent="0.25">
      <c r="A37" s="17" t="s">
        <v>108</v>
      </c>
      <c r="B37" s="19">
        <v>34.930297736794166</v>
      </c>
      <c r="C37" s="19">
        <v>64.185365765087525</v>
      </c>
      <c r="D37" s="19">
        <v>61.469738523297188</v>
      </c>
      <c r="E37" s="19">
        <v>58.881763401750383</v>
      </c>
      <c r="F37" s="19">
        <v>56.547829334424343</v>
      </c>
      <c r="G37" s="19">
        <v>56.947324430165509</v>
      </c>
      <c r="H37" s="19">
        <v>55.196219312328758</v>
      </c>
      <c r="I37" s="19">
        <v>53.433774060587893</v>
      </c>
      <c r="J37" s="19">
        <v>53.939931298307528</v>
      </c>
      <c r="K37" s="19">
        <v>51.408522764174279</v>
      </c>
      <c r="L37" s="19">
        <v>51.730015077064301</v>
      </c>
      <c r="M37" s="19">
        <v>50.048043537385837</v>
      </c>
      <c r="N37" s="19">
        <v>50.367375685963118</v>
      </c>
      <c r="O37" s="19">
        <v>47.877153571946351</v>
      </c>
      <c r="P37" s="19">
        <v>49.528700480156012</v>
      </c>
      <c r="Q37" s="19">
        <v>46.921272110654492</v>
      </c>
      <c r="R37" s="19">
        <v>47.952048103976928</v>
      </c>
      <c r="S37" s="19">
        <v>46.066214772688348</v>
      </c>
      <c r="T37" s="19">
        <v>45.401584523125948</v>
      </c>
      <c r="U37" s="19">
        <v>44.643470879880141</v>
      </c>
      <c r="V37" s="19">
        <v>45.989788940184809</v>
      </c>
      <c r="W37" s="19">
        <v>42.137343167827247</v>
      </c>
      <c r="X37" s="19">
        <v>40.999457192465748</v>
      </c>
      <c r="Y37" s="19">
        <v>40.9234830695586</v>
      </c>
      <c r="Z37" s="19">
        <v>39.312582612543643</v>
      </c>
    </row>
    <row r="38" spans="1:26" x14ac:dyDescent="0.25">
      <c r="A38" s="17" t="s">
        <v>109</v>
      </c>
      <c r="B38" s="21">
        <v>0.28162420004778538</v>
      </c>
      <c r="C38" s="21">
        <v>0.38211948487588809</v>
      </c>
      <c r="D38" s="21">
        <v>0.39935134902089381</v>
      </c>
      <c r="E38" s="21">
        <v>0.38026921780903661</v>
      </c>
      <c r="F38" s="21">
        <v>0.35163931888802341</v>
      </c>
      <c r="G38" s="21">
        <v>0.33171679969491852</v>
      </c>
      <c r="H38" s="21">
        <v>0.32810877442365172</v>
      </c>
      <c r="I38" s="21">
        <v>0.31666201903401642</v>
      </c>
      <c r="J38" s="21">
        <v>0.30517115327446859</v>
      </c>
      <c r="K38" s="21">
        <v>0.31556235676309657</v>
      </c>
      <c r="L38" s="21">
        <v>0.33074057611359958</v>
      </c>
      <c r="M38" s="21">
        <v>0.34222984725651912</v>
      </c>
      <c r="N38" s="21">
        <v>0.36963691653240999</v>
      </c>
      <c r="O38" s="21">
        <v>0.38255323110719652</v>
      </c>
      <c r="P38" s="21">
        <v>0.36691161114225629</v>
      </c>
      <c r="Q38" s="21">
        <v>0.38112579357044613</v>
      </c>
      <c r="R38" s="21">
        <v>0.39050476370504872</v>
      </c>
      <c r="S38" s="21">
        <v>0.40955892663177862</v>
      </c>
      <c r="T38" s="21">
        <v>0.38805312257005697</v>
      </c>
      <c r="U38" s="21">
        <v>0.41287676419880309</v>
      </c>
      <c r="V38" s="21">
        <v>0.40919108381480029</v>
      </c>
      <c r="W38" s="21">
        <v>0.42413868867201121</v>
      </c>
      <c r="X38" s="21">
        <v>0.45246346142567762</v>
      </c>
      <c r="Y38" s="21">
        <v>0.45308806072937602</v>
      </c>
      <c r="Z38" s="21">
        <v>0.46715052574728388</v>
      </c>
    </row>
    <row r="39" spans="1:26" x14ac:dyDescent="0.25">
      <c r="A39" s="17" t="s">
        <v>110</v>
      </c>
      <c r="B39" s="21">
        <v>0.13982809653916209</v>
      </c>
      <c r="C39" s="21">
        <v>0.48860350076103498</v>
      </c>
      <c r="D39" s="21">
        <v>0.40068493150684931</v>
      </c>
      <c r="E39" s="21">
        <v>0.38669140030441401</v>
      </c>
      <c r="F39" s="21">
        <v>0.3842307984213722</v>
      </c>
      <c r="G39" s="21">
        <v>0.42620814307458138</v>
      </c>
      <c r="H39" s="21">
        <v>0.4192446727549467</v>
      </c>
      <c r="I39" s="21">
        <v>0.40581240487062398</v>
      </c>
      <c r="J39" s="21">
        <v>0.40438107164541592</v>
      </c>
      <c r="K39" s="21">
        <v>0.38816590563165898</v>
      </c>
      <c r="L39" s="21">
        <v>0.39871575342465748</v>
      </c>
      <c r="M39" s="21">
        <v>0.35366248097412478</v>
      </c>
      <c r="N39" s="21">
        <v>0.38374696417729198</v>
      </c>
      <c r="O39" s="21">
        <v>0.36149162861491629</v>
      </c>
      <c r="P39" s="21">
        <v>0.39385464231354639</v>
      </c>
      <c r="Q39" s="21">
        <v>0.34884893455098942</v>
      </c>
      <c r="R39" s="21">
        <v>0.38543564055859142</v>
      </c>
      <c r="S39" s="21">
        <v>0.37664573820395741</v>
      </c>
      <c r="T39" s="21">
        <v>0.35854261796042619</v>
      </c>
      <c r="U39" s="21">
        <v>0.36366057838660582</v>
      </c>
      <c r="V39" s="21">
        <v>0.37101548269581058</v>
      </c>
      <c r="W39" s="21">
        <v>0.31970129375951301</v>
      </c>
      <c r="X39" s="21">
        <v>0.29918188736681889</v>
      </c>
      <c r="Y39" s="21">
        <v>0.33486491628614917</v>
      </c>
      <c r="Z39" s="21">
        <v>0.31703476017000609</v>
      </c>
    </row>
    <row r="40" spans="1:26" x14ac:dyDescent="0.25">
      <c r="A40" s="17" t="s">
        <v>111</v>
      </c>
      <c r="B40" s="19">
        <v>99</v>
      </c>
      <c r="C40" s="19">
        <v>164.83333333333329</v>
      </c>
      <c r="D40" s="19">
        <v>174.66666666666671</v>
      </c>
      <c r="E40" s="19">
        <v>166.91666666666671</v>
      </c>
      <c r="F40" s="19">
        <v>143.58333333333329</v>
      </c>
      <c r="G40" s="19">
        <v>135</v>
      </c>
      <c r="H40" s="19">
        <v>123.75</v>
      </c>
      <c r="I40" s="19">
        <v>123.8333333333333</v>
      </c>
      <c r="J40" s="19">
        <v>120.8333333333333</v>
      </c>
      <c r="K40" s="19">
        <v>124.3333333333333</v>
      </c>
      <c r="L40" s="19">
        <v>125.1666666666667</v>
      </c>
      <c r="M40" s="19">
        <v>131.25</v>
      </c>
      <c r="N40" s="19">
        <v>135.91666666666671</v>
      </c>
      <c r="O40" s="19">
        <v>140.75</v>
      </c>
      <c r="P40" s="19">
        <v>135.25</v>
      </c>
      <c r="Q40" s="19">
        <v>136.08333333333329</v>
      </c>
      <c r="R40" s="19">
        <v>136.58333333333329</v>
      </c>
      <c r="S40" s="19">
        <v>140.41666666666671</v>
      </c>
      <c r="T40" s="19">
        <v>140</v>
      </c>
      <c r="U40" s="19">
        <v>140.75</v>
      </c>
      <c r="V40" s="19">
        <v>140.91666666666671</v>
      </c>
      <c r="W40" s="19">
        <v>141.91666666666671</v>
      </c>
      <c r="X40" s="19">
        <v>143.75</v>
      </c>
      <c r="Y40" s="19">
        <v>142.08333333333329</v>
      </c>
      <c r="Z40" s="19">
        <v>145.16666666666671</v>
      </c>
    </row>
    <row r="41" spans="1:26" x14ac:dyDescent="0.25">
      <c r="A41" s="17" t="s">
        <v>112</v>
      </c>
      <c r="B41" s="19">
        <v>128.33333333333329</v>
      </c>
      <c r="C41" s="19">
        <v>201.41666666666671</v>
      </c>
      <c r="D41" s="19">
        <v>211.33333333333329</v>
      </c>
      <c r="E41" s="19">
        <v>200.16666666666671</v>
      </c>
      <c r="F41" s="19">
        <v>172.41666666666671</v>
      </c>
      <c r="G41" s="19">
        <v>162</v>
      </c>
      <c r="H41" s="19">
        <v>148.5</v>
      </c>
      <c r="I41" s="19">
        <v>151</v>
      </c>
      <c r="J41" s="19">
        <v>145.5</v>
      </c>
      <c r="K41" s="19">
        <v>149</v>
      </c>
      <c r="L41" s="19">
        <v>150.66666666666671</v>
      </c>
      <c r="M41" s="19">
        <v>159.25</v>
      </c>
      <c r="N41" s="19">
        <v>163.58333333333329</v>
      </c>
      <c r="O41" s="19">
        <v>170.08333333333329</v>
      </c>
      <c r="P41" s="19">
        <v>163.66666666666671</v>
      </c>
      <c r="Q41" s="19">
        <v>167.41666666666671</v>
      </c>
      <c r="R41" s="19">
        <v>166.25</v>
      </c>
      <c r="S41" s="19">
        <v>169.91666666666671</v>
      </c>
      <c r="T41" s="19">
        <v>170.16666666666671</v>
      </c>
      <c r="U41" s="19">
        <v>173.66666666666671</v>
      </c>
      <c r="V41" s="19">
        <v>178</v>
      </c>
      <c r="W41" s="19">
        <v>175.5</v>
      </c>
      <c r="X41" s="19">
        <v>178.41666666666671</v>
      </c>
      <c r="Y41" s="19">
        <v>176.08333333333329</v>
      </c>
      <c r="Z41" s="19">
        <v>184.41666666666671</v>
      </c>
    </row>
    <row r="42" spans="1:26" x14ac:dyDescent="0.25">
      <c r="A42" s="17" t="s">
        <v>113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5">
      <c r="A43" s="17" t="s">
        <v>114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7" t="s">
        <v>115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x14ac:dyDescent="0.25">
      <c r="A45" s="17" t="s">
        <v>116</v>
      </c>
      <c r="B45" s="19">
        <v>6674</v>
      </c>
      <c r="C45" s="19">
        <v>193</v>
      </c>
      <c r="D45" s="19">
        <v>7663</v>
      </c>
      <c r="E45" s="19">
        <v>7701.5</v>
      </c>
      <c r="F45" s="19">
        <v>7779.833333333333</v>
      </c>
      <c r="G45" s="19">
        <v>7722</v>
      </c>
      <c r="H45" s="19">
        <v>7825.416666666667</v>
      </c>
      <c r="I45" s="19">
        <v>7815.333333333333</v>
      </c>
      <c r="J45" s="19">
        <v>7824.583333333333</v>
      </c>
      <c r="K45" s="19">
        <v>7854.916666666667</v>
      </c>
      <c r="L45" s="19">
        <v>7676</v>
      </c>
      <c r="M45" s="19">
        <v>7771.416666666667</v>
      </c>
      <c r="N45" s="19">
        <v>7753</v>
      </c>
      <c r="O45" s="19">
        <v>7797</v>
      </c>
      <c r="P45" s="19">
        <v>7741.583333333333</v>
      </c>
      <c r="Q45" s="19">
        <v>7751.75</v>
      </c>
      <c r="R45" s="19">
        <v>7747.166666666667</v>
      </c>
      <c r="S45" s="19">
        <v>7669.833333333333</v>
      </c>
      <c r="T45" s="19">
        <v>7773.916666666667</v>
      </c>
      <c r="U45" s="19">
        <v>7657.416666666667</v>
      </c>
      <c r="V45" s="19">
        <v>7674</v>
      </c>
      <c r="W45" s="19">
        <v>7662.333333333333</v>
      </c>
      <c r="X45" s="19">
        <v>7655.75</v>
      </c>
      <c r="Y45" s="19">
        <v>7662</v>
      </c>
      <c r="Z45" s="19">
        <v>7654.333333333333</v>
      </c>
    </row>
    <row r="46" spans="1:26" x14ac:dyDescent="0.25">
      <c r="A46" s="17" t="s">
        <v>117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17" t="s">
        <v>118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5">
      <c r="A48" s="17" t="s">
        <v>119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7" t="s">
        <v>120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x14ac:dyDescent="0.25">
      <c r="A50" s="17" t="s">
        <v>121</v>
      </c>
      <c r="B50" s="20">
        <v>13.362560336976321</v>
      </c>
      <c r="C50" s="20">
        <v>2.8731541095890401</v>
      </c>
      <c r="D50" s="20">
        <v>1.1545844748858449</v>
      </c>
      <c r="E50" s="20">
        <v>1.068971461187215</v>
      </c>
      <c r="F50" s="20">
        <v>1.013759107468124</v>
      </c>
      <c r="G50" s="20">
        <v>0.93070433789954354</v>
      </c>
      <c r="H50" s="20">
        <v>0.87418150684931495</v>
      </c>
      <c r="I50" s="20">
        <v>0.87956050228310501</v>
      </c>
      <c r="J50" s="20">
        <v>0.89128756830601086</v>
      </c>
      <c r="K50" s="20">
        <v>0.88559246575342476</v>
      </c>
      <c r="L50" s="20">
        <v>0.95473059360730594</v>
      </c>
      <c r="M50" s="20">
        <v>0.95928767123287673</v>
      </c>
      <c r="N50" s="20">
        <v>1.026450364298725</v>
      </c>
      <c r="O50" s="20">
        <v>1.006183789954338</v>
      </c>
      <c r="P50" s="20">
        <v>1.003470319634703</v>
      </c>
      <c r="Q50" s="20">
        <v>1.00290296803653</v>
      </c>
      <c r="R50" s="20">
        <v>0.99668715846994527</v>
      </c>
      <c r="S50" s="20">
        <v>0.98673630136986312</v>
      </c>
      <c r="T50" s="20">
        <v>0.98728538812785371</v>
      </c>
      <c r="U50" s="20">
        <v>0.98446461187214607</v>
      </c>
      <c r="V50" s="20">
        <v>0.97044854280510029</v>
      </c>
      <c r="W50" s="20">
        <v>0.97003652968036536</v>
      </c>
      <c r="X50" s="20">
        <v>0.97003652968036536</v>
      </c>
      <c r="Y50" s="20">
        <v>0.97003652968036536</v>
      </c>
      <c r="Z50" s="20">
        <v>0.96746812386156655</v>
      </c>
    </row>
    <row r="51" spans="1:26" x14ac:dyDescent="0.25">
      <c r="A51" s="17" t="s">
        <v>122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x14ac:dyDescent="0.25">
      <c r="A52" s="17" t="s">
        <v>123</v>
      </c>
      <c r="B52" s="20">
        <v>33.782973967820283</v>
      </c>
      <c r="C52" s="20">
        <v>32.092580003805168</v>
      </c>
      <c r="D52" s="20">
        <v>33.835392313546421</v>
      </c>
      <c r="E52" s="20">
        <v>34.779561643835613</v>
      </c>
      <c r="F52" s="20">
        <v>35.96647607392228</v>
      </c>
      <c r="G52" s="20">
        <v>36.170728025114158</v>
      </c>
      <c r="H52" s="20">
        <v>37.477622146118719</v>
      </c>
      <c r="I52" s="20">
        <v>37.825425894216131</v>
      </c>
      <c r="J52" s="20">
        <v>37.324988710534313</v>
      </c>
      <c r="K52" s="20">
        <v>38.659296137747333</v>
      </c>
      <c r="L52" s="20">
        <v>38.252162100456623</v>
      </c>
      <c r="M52" s="20">
        <v>37.929933409436828</v>
      </c>
      <c r="N52" s="20">
        <v>38.273274419398909</v>
      </c>
      <c r="O52" s="20">
        <v>37.983146023592091</v>
      </c>
      <c r="P52" s="20">
        <v>38.264024353120242</v>
      </c>
      <c r="Q52" s="20">
        <v>36.868840753424649</v>
      </c>
      <c r="R52" s="20">
        <v>36.724033185336971</v>
      </c>
      <c r="S52" s="20">
        <v>34.400042903348549</v>
      </c>
      <c r="T52" s="20">
        <v>31.959392884322689</v>
      </c>
      <c r="U52" s="20">
        <v>31.175861206240491</v>
      </c>
      <c r="V52" s="20">
        <v>28.94151971387371</v>
      </c>
      <c r="W52" s="20">
        <v>26.690732686453579</v>
      </c>
      <c r="X52" s="20">
        <v>26.676256659056321</v>
      </c>
      <c r="Y52" s="20">
        <v>26.640807743531202</v>
      </c>
      <c r="Z52" s="20">
        <v>26.675078172434731</v>
      </c>
    </row>
    <row r="53" spans="1:26" x14ac:dyDescent="0.25">
      <c r="A53" s="17" t="s">
        <v>124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x14ac:dyDescent="0.25">
      <c r="A54" s="17" t="s">
        <v>125</v>
      </c>
      <c r="B54" s="18"/>
      <c r="C54" s="18"/>
      <c r="D54" s="20">
        <v>1.3182183219178081</v>
      </c>
      <c r="E54" s="20">
        <v>1.2515959855403349</v>
      </c>
      <c r="F54" s="20">
        <v>1.188437310261081</v>
      </c>
      <c r="G54" s="20">
        <v>0.99029680365296813</v>
      </c>
      <c r="H54" s="20">
        <v>1.058910768645358</v>
      </c>
      <c r="I54" s="20">
        <v>1.122911434550989</v>
      </c>
      <c r="J54" s="20">
        <v>1.0312556921675771</v>
      </c>
      <c r="K54" s="20">
        <v>0.95704661339421615</v>
      </c>
      <c r="L54" s="20">
        <v>1.146879661339421</v>
      </c>
      <c r="M54" s="20">
        <v>1.145842465753425</v>
      </c>
      <c r="N54" s="20">
        <v>1.2873330297510619</v>
      </c>
      <c r="O54" s="20">
        <v>1.1971921613394221</v>
      </c>
      <c r="P54" s="20">
        <v>1.2410665905631659</v>
      </c>
      <c r="Q54" s="20">
        <v>1.1805885654490109</v>
      </c>
      <c r="R54" s="20">
        <v>1.3232988008500299</v>
      </c>
      <c r="S54" s="20">
        <v>1.2195303462709279</v>
      </c>
      <c r="T54" s="20">
        <v>1.254435882800609</v>
      </c>
      <c r="U54" s="20">
        <v>1.2412584665144599</v>
      </c>
      <c r="V54" s="20">
        <v>1.2522939435336971</v>
      </c>
      <c r="W54" s="20">
        <v>1.2824358828006091</v>
      </c>
      <c r="X54" s="20">
        <v>1.2824358828006091</v>
      </c>
      <c r="Y54" s="20">
        <v>1.2824358828006091</v>
      </c>
      <c r="Z54" s="20">
        <v>1.2791150576806309</v>
      </c>
    </row>
    <row r="55" spans="1:26" x14ac:dyDescent="0.25">
      <c r="A55" s="17" t="s">
        <v>126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x14ac:dyDescent="0.25">
      <c r="A56" s="17" t="s">
        <v>127</v>
      </c>
      <c r="B56" s="20">
        <v>88.411883477812566</v>
      </c>
      <c r="C56" s="20">
        <v>91.24254763646249</v>
      </c>
      <c r="D56" s="20">
        <v>95.698305463340802</v>
      </c>
      <c r="E56" s="20">
        <v>93.803961379429325</v>
      </c>
      <c r="F56" s="20">
        <v>88.565012292192122</v>
      </c>
      <c r="G56" s="20">
        <v>87.086461786828892</v>
      </c>
      <c r="H56" s="20">
        <v>83.761201598804334</v>
      </c>
      <c r="I56" s="20">
        <v>81.934273257390714</v>
      </c>
      <c r="J56" s="20">
        <v>83.158131136101389</v>
      </c>
      <c r="K56" s="20">
        <v>83.819722318337014</v>
      </c>
      <c r="L56" s="20">
        <v>86.208380368398196</v>
      </c>
      <c r="M56" s="20">
        <v>88.14755181025177</v>
      </c>
      <c r="N56" s="20">
        <v>89.454912945108418</v>
      </c>
      <c r="O56" s="20">
        <v>90.222898559373149</v>
      </c>
      <c r="P56" s="20">
        <v>88.387047297089325</v>
      </c>
      <c r="Q56" s="20">
        <v>89.74903360990254</v>
      </c>
      <c r="R56" s="20">
        <v>91.225473943084609</v>
      </c>
      <c r="S56" s="20">
        <v>89.859080275351275</v>
      </c>
      <c r="T56" s="20">
        <v>90.40071216399015</v>
      </c>
      <c r="U56" s="20">
        <v>91.966901663331356</v>
      </c>
      <c r="V56" s="20">
        <v>93.289001541861211</v>
      </c>
      <c r="W56" s="20">
        <v>93.008261095185262</v>
      </c>
      <c r="X56" s="20">
        <v>93.446887008075691</v>
      </c>
      <c r="Y56" s="20">
        <v>92.834583892821328</v>
      </c>
      <c r="Z56" s="20">
        <v>94.46862437964397</v>
      </c>
    </row>
    <row r="57" spans="1:26" x14ac:dyDescent="0.25">
      <c r="A57" s="17" t="s">
        <v>128</v>
      </c>
      <c r="B57" s="18">
        <v>108282.8366666667</v>
      </c>
      <c r="C57" s="18">
        <v>115542.0416666667</v>
      </c>
      <c r="D57" s="18">
        <v>128291.0033333333</v>
      </c>
      <c r="E57" s="18">
        <v>121484.035</v>
      </c>
      <c r="F57" s="18">
        <v>110169.78416666661</v>
      </c>
      <c r="G57" s="18">
        <v>103684.8808333333</v>
      </c>
      <c r="H57" s="18">
        <v>97461.505833333329</v>
      </c>
      <c r="I57" s="18">
        <v>96318.970833333355</v>
      </c>
      <c r="J57" s="18">
        <v>97273.160833333328</v>
      </c>
      <c r="K57" s="18">
        <v>101249.5275</v>
      </c>
      <c r="L57" s="18">
        <v>103254.3691666667</v>
      </c>
      <c r="M57" s="18">
        <v>108233.47166666669</v>
      </c>
      <c r="N57" s="18">
        <v>113043.6925</v>
      </c>
      <c r="O57" s="18">
        <v>112925.13833333331</v>
      </c>
      <c r="P57" s="18">
        <v>110718.09333333329</v>
      </c>
      <c r="Q57" s="18">
        <v>111837.36</v>
      </c>
      <c r="R57" s="18">
        <v>114851.6183333333</v>
      </c>
      <c r="S57" s="18">
        <v>111444.4491666667</v>
      </c>
      <c r="T57" s="18">
        <v>112058.8075</v>
      </c>
      <c r="U57" s="18">
        <v>115648.77250000001</v>
      </c>
      <c r="V57" s="18">
        <v>119277.3216666667</v>
      </c>
      <c r="W57" s="18">
        <v>120470.4408333333</v>
      </c>
      <c r="X57" s="18">
        <v>121256.755</v>
      </c>
      <c r="Y57" s="18">
        <v>120830.7583333333</v>
      </c>
      <c r="Z57" s="18">
        <v>123420.1316666667</v>
      </c>
    </row>
    <row r="58" spans="1:26" x14ac:dyDescent="0.25">
      <c r="A58" s="17" t="s">
        <v>129</v>
      </c>
      <c r="B58" s="19">
        <v>4634</v>
      </c>
      <c r="C58" s="19">
        <v>7340</v>
      </c>
      <c r="D58" s="19">
        <v>7099</v>
      </c>
      <c r="E58" s="19">
        <v>6845</v>
      </c>
      <c r="F58" s="19">
        <v>6258</v>
      </c>
      <c r="G58" s="19">
        <v>5252</v>
      </c>
      <c r="H58" s="19">
        <v>3180</v>
      </c>
      <c r="I58" s="19">
        <v>3411</v>
      </c>
      <c r="J58" s="19">
        <v>3401</v>
      </c>
      <c r="K58" s="19">
        <v>3523</v>
      </c>
      <c r="L58" s="19">
        <v>3521</v>
      </c>
      <c r="M58" s="19">
        <v>4162</v>
      </c>
      <c r="N58" s="19">
        <v>6269</v>
      </c>
      <c r="O58" s="19">
        <v>6473</v>
      </c>
      <c r="P58" s="19">
        <v>4101</v>
      </c>
      <c r="Q58" s="19">
        <v>6295</v>
      </c>
      <c r="R58" s="19">
        <v>5658</v>
      </c>
      <c r="S58" s="19">
        <v>6201</v>
      </c>
      <c r="T58" s="19">
        <v>7224</v>
      </c>
      <c r="U58" s="19">
        <v>7701</v>
      </c>
      <c r="V58" s="19">
        <v>11663</v>
      </c>
      <c r="W58" s="19">
        <v>14737</v>
      </c>
      <c r="X58" s="19">
        <v>16599</v>
      </c>
      <c r="Y58" s="19">
        <v>13749</v>
      </c>
      <c r="Z58" s="19">
        <v>14062</v>
      </c>
    </row>
    <row r="59" spans="1:26" x14ac:dyDescent="0.25">
      <c r="A59" s="17" t="s">
        <v>130</v>
      </c>
      <c r="B59" s="19">
        <v>3221</v>
      </c>
      <c r="C59" s="19">
        <v>3390</v>
      </c>
      <c r="D59" s="19">
        <v>3707</v>
      </c>
      <c r="E59" s="19">
        <v>3579</v>
      </c>
      <c r="F59" s="19">
        <v>3538</v>
      </c>
      <c r="G59" s="19">
        <v>3242</v>
      </c>
      <c r="H59" s="19">
        <v>3334</v>
      </c>
      <c r="I59" s="19">
        <v>3335</v>
      </c>
      <c r="J59" s="19">
        <v>3251</v>
      </c>
      <c r="K59" s="19">
        <v>3491</v>
      </c>
      <c r="L59" s="19">
        <v>3463</v>
      </c>
      <c r="M59" s="19">
        <v>3554</v>
      </c>
      <c r="N59" s="19">
        <v>3651</v>
      </c>
      <c r="O59" s="19">
        <v>3569</v>
      </c>
      <c r="P59" s="19">
        <v>3743</v>
      </c>
      <c r="Q59" s="19">
        <v>3486</v>
      </c>
      <c r="R59" s="19">
        <v>3651</v>
      </c>
      <c r="S59" s="19">
        <v>3385</v>
      </c>
      <c r="T59" s="19">
        <v>3316</v>
      </c>
      <c r="U59" s="19">
        <v>3335</v>
      </c>
      <c r="V59" s="19">
        <v>3252</v>
      </c>
      <c r="W59" s="19">
        <v>3315</v>
      </c>
      <c r="X59" s="19">
        <v>3217</v>
      </c>
      <c r="Y59" s="19">
        <v>3220</v>
      </c>
      <c r="Z59" s="19">
        <v>3258</v>
      </c>
    </row>
    <row r="60" spans="1:26" x14ac:dyDescent="0.25">
      <c r="A60" s="17" t="s">
        <v>131</v>
      </c>
      <c r="B60" s="19">
        <v>1676</v>
      </c>
      <c r="C60" s="19">
        <v>1748</v>
      </c>
      <c r="D60" s="19">
        <v>1914</v>
      </c>
      <c r="E60" s="19">
        <v>1843</v>
      </c>
      <c r="F60" s="19">
        <v>1590</v>
      </c>
      <c r="G60" s="19">
        <v>1525</v>
      </c>
      <c r="H60" s="19">
        <v>1383</v>
      </c>
      <c r="I60" s="19">
        <v>1420</v>
      </c>
      <c r="J60" s="19">
        <v>1416</v>
      </c>
      <c r="K60" s="19">
        <v>1451</v>
      </c>
      <c r="L60" s="19">
        <v>1468</v>
      </c>
      <c r="M60" s="19">
        <v>1557</v>
      </c>
      <c r="N60" s="19">
        <v>1615</v>
      </c>
      <c r="O60" s="19">
        <v>1659</v>
      </c>
      <c r="P60" s="19">
        <v>1624</v>
      </c>
      <c r="Q60" s="19">
        <v>1632</v>
      </c>
      <c r="R60" s="19">
        <v>1638</v>
      </c>
      <c r="S60" s="19">
        <v>1688</v>
      </c>
      <c r="T60" s="19">
        <v>1700</v>
      </c>
      <c r="U60" s="19">
        <v>1720</v>
      </c>
      <c r="V60" s="19">
        <v>1729</v>
      </c>
      <c r="W60" s="19">
        <v>1713</v>
      </c>
      <c r="X60" s="19">
        <v>1760</v>
      </c>
      <c r="Y60" s="19">
        <v>1734</v>
      </c>
      <c r="Z60" s="19">
        <v>1786</v>
      </c>
    </row>
    <row r="61" spans="1:26" x14ac:dyDescent="0.25">
      <c r="A61" s="17" t="s">
        <v>132</v>
      </c>
      <c r="B61" s="19">
        <v>939</v>
      </c>
      <c r="C61" s="19">
        <v>956</v>
      </c>
      <c r="D61" s="19">
        <v>1050</v>
      </c>
      <c r="E61" s="19">
        <v>1006</v>
      </c>
      <c r="F61" s="19">
        <v>881</v>
      </c>
      <c r="G61" s="19">
        <v>845</v>
      </c>
      <c r="H61" s="19">
        <v>758</v>
      </c>
      <c r="I61" s="19">
        <v>753</v>
      </c>
      <c r="J61" s="19">
        <v>793</v>
      </c>
      <c r="K61" s="19">
        <v>788</v>
      </c>
      <c r="L61" s="19">
        <v>823</v>
      </c>
      <c r="M61" s="19">
        <v>872</v>
      </c>
      <c r="N61" s="19">
        <v>903</v>
      </c>
      <c r="O61" s="19">
        <v>909</v>
      </c>
      <c r="P61" s="19">
        <v>855</v>
      </c>
      <c r="Q61" s="19">
        <v>916</v>
      </c>
      <c r="R61" s="19">
        <v>929</v>
      </c>
      <c r="S61" s="19">
        <v>937</v>
      </c>
      <c r="T61" s="19">
        <v>931</v>
      </c>
      <c r="U61" s="19">
        <v>964</v>
      </c>
      <c r="V61" s="19">
        <v>953</v>
      </c>
      <c r="W61" s="19">
        <v>959</v>
      </c>
      <c r="X61" s="19">
        <v>969</v>
      </c>
      <c r="Y61" s="19">
        <v>955</v>
      </c>
      <c r="Z61" s="19">
        <v>1004</v>
      </c>
    </row>
  </sheetData>
  <conditionalFormatting sqref="A1">
    <cfRule type="expression" dxfId="109" priority="2">
      <formula>TRUE</formula>
    </cfRule>
  </conditionalFormatting>
  <conditionalFormatting sqref="A15:Z15">
    <cfRule type="expression" dxfId="108" priority="10">
      <formula>TRUE</formula>
    </cfRule>
  </conditionalFormatting>
  <conditionalFormatting sqref="A17:Z17">
    <cfRule type="expression" dxfId="107" priority="13">
      <formula>TRUE</formula>
    </cfRule>
  </conditionalFormatting>
  <conditionalFormatting sqref="A18:Z21">
    <cfRule type="notContainsBlanks" dxfId="106" priority="1">
      <formula>LEN(TRIM(A18))&gt;0</formula>
    </cfRule>
  </conditionalFormatting>
  <conditionalFormatting sqref="A1:Z1">
    <cfRule type="expression" dxfId="105" priority="7">
      <formula>TRUE</formula>
    </cfRule>
  </conditionalFormatting>
  <conditionalFormatting sqref="A21:Z21">
    <cfRule type="expression" dxfId="104" priority="16">
      <formula>TRUE</formula>
    </cfRule>
  </conditionalFormatting>
  <conditionalFormatting sqref="A27:Z27">
    <cfRule type="expression" dxfId="103" priority="19">
      <formula>TRUE</formula>
    </cfRule>
  </conditionalFormatting>
  <conditionalFormatting sqref="A31:Z31">
    <cfRule type="expression" dxfId="102" priority="22">
      <formula>TRUE</formula>
    </cfRule>
  </conditionalFormatting>
  <conditionalFormatting sqref="A33:Z33">
    <cfRule type="expression" dxfId="101" priority="25">
      <formula>TRUE</formula>
    </cfRule>
  </conditionalFormatting>
  <conditionalFormatting sqref="A36:Z36">
    <cfRule type="expression" dxfId="100" priority="28">
      <formula>TRUE</formula>
    </cfRule>
  </conditionalFormatting>
  <conditionalFormatting sqref="A39:Z39">
    <cfRule type="expression" dxfId="99" priority="31">
      <formula>TRUE</formula>
    </cfRule>
  </conditionalFormatting>
  <conditionalFormatting sqref="A46:Z46">
    <cfRule type="expression" dxfId="98" priority="34">
      <formula>TRUE</formula>
    </cfRule>
  </conditionalFormatting>
  <conditionalFormatting sqref="A56:Z56">
    <cfRule type="expression" dxfId="97" priority="37">
      <formula>TRUE</formula>
    </cfRule>
  </conditionalFormatting>
  <conditionalFormatting sqref="A61:Z61">
    <cfRule type="expression" dxfId="96" priority="40">
      <formula>TRUE</formula>
    </cfRule>
  </conditionalFormatting>
  <conditionalFormatting sqref="B1">
    <cfRule type="expression" dxfId="95" priority="5">
      <formula>TRUE</formula>
    </cfRule>
  </conditionalFormatting>
  <conditionalFormatting sqref="B15">
    <cfRule type="expression" dxfId="94" priority="8">
      <formula>TRUE</formula>
    </cfRule>
  </conditionalFormatting>
  <conditionalFormatting sqref="B17">
    <cfRule type="expression" dxfId="93" priority="11">
      <formula>TRUE</formula>
    </cfRule>
  </conditionalFormatting>
  <conditionalFormatting sqref="B2">
    <cfRule type="expression" dxfId="92" priority="3">
      <formula>TRUE</formula>
    </cfRule>
  </conditionalFormatting>
  <conditionalFormatting sqref="B21">
    <cfRule type="expression" dxfId="91" priority="14">
      <formula>TRUE</formula>
    </cfRule>
  </conditionalFormatting>
  <conditionalFormatting sqref="B27">
    <cfRule type="expression" dxfId="90" priority="17">
      <formula>TRUE</formula>
    </cfRule>
  </conditionalFormatting>
  <conditionalFormatting sqref="B2:B61">
    <cfRule type="expression" dxfId="89" priority="42">
      <formula>TRUE</formula>
    </cfRule>
  </conditionalFormatting>
  <conditionalFormatting sqref="B31">
    <cfRule type="expression" dxfId="88" priority="20">
      <formula>TRUE</formula>
    </cfRule>
  </conditionalFormatting>
  <conditionalFormatting sqref="B33">
    <cfRule type="expression" dxfId="87" priority="23">
      <formula>TRUE</formula>
    </cfRule>
  </conditionalFormatting>
  <conditionalFormatting sqref="B36">
    <cfRule type="expression" dxfId="86" priority="26">
      <formula>TRUE</formula>
    </cfRule>
  </conditionalFormatting>
  <conditionalFormatting sqref="B39">
    <cfRule type="expression" dxfId="85" priority="29">
      <formula>TRUE</formula>
    </cfRule>
  </conditionalFormatting>
  <conditionalFormatting sqref="B46">
    <cfRule type="expression" dxfId="84" priority="32">
      <formula>TRUE</formula>
    </cfRule>
  </conditionalFormatting>
  <conditionalFormatting sqref="B56">
    <cfRule type="expression" dxfId="83" priority="35">
      <formula>TRUE</formula>
    </cfRule>
  </conditionalFormatting>
  <conditionalFormatting sqref="B61">
    <cfRule type="expression" dxfId="82" priority="38">
      <formula>TRUE</formula>
    </cfRule>
  </conditionalFormatting>
  <conditionalFormatting sqref="Z1">
    <cfRule type="expression" dxfId="81" priority="6">
      <formula>TRUE</formula>
    </cfRule>
  </conditionalFormatting>
  <conditionalFormatting sqref="Z15">
    <cfRule type="expression" dxfId="80" priority="9">
      <formula>TRUE</formula>
    </cfRule>
  </conditionalFormatting>
  <conditionalFormatting sqref="Z17">
    <cfRule type="expression" dxfId="79" priority="12">
      <formula>TRUE</formula>
    </cfRule>
  </conditionalFormatting>
  <conditionalFormatting sqref="Z2">
    <cfRule type="expression" dxfId="78" priority="4">
      <formula>TRUE</formula>
    </cfRule>
  </conditionalFormatting>
  <conditionalFormatting sqref="Z21">
    <cfRule type="expression" dxfId="77" priority="15">
      <formula>TRUE</formula>
    </cfRule>
  </conditionalFormatting>
  <conditionalFormatting sqref="Z27">
    <cfRule type="expression" dxfId="76" priority="18">
      <formula>TRUE</formula>
    </cfRule>
  </conditionalFormatting>
  <conditionalFormatting sqref="Z2:Z61">
    <cfRule type="expression" dxfId="75" priority="41">
      <formula>TRUE</formula>
    </cfRule>
  </conditionalFormatting>
  <conditionalFormatting sqref="Z31">
    <cfRule type="expression" dxfId="74" priority="21">
      <formula>TRUE</formula>
    </cfRule>
  </conditionalFormatting>
  <conditionalFormatting sqref="Z33">
    <cfRule type="expression" dxfId="73" priority="24">
      <formula>TRUE</formula>
    </cfRule>
  </conditionalFormatting>
  <conditionalFormatting sqref="Z36">
    <cfRule type="expression" dxfId="72" priority="27">
      <formula>TRUE</formula>
    </cfRule>
  </conditionalFormatting>
  <conditionalFormatting sqref="Z39">
    <cfRule type="expression" dxfId="71" priority="30">
      <formula>TRUE</formula>
    </cfRule>
  </conditionalFormatting>
  <conditionalFormatting sqref="Z46">
    <cfRule type="expression" dxfId="70" priority="33">
      <formula>TRUE</formula>
    </cfRule>
  </conditionalFormatting>
  <conditionalFormatting sqref="Z56">
    <cfRule type="expression" dxfId="69" priority="36">
      <formula>TRUE</formula>
    </cfRule>
  </conditionalFormatting>
  <conditionalFormatting sqref="Z61">
    <cfRule type="expression" dxfId="68" priority="39">
      <formula>TRUE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0.34998626667073579"/>
  </sheetPr>
  <dimension ref="A1:AA61"/>
  <sheetViews>
    <sheetView topLeftCell="A5" workbookViewId="0">
      <selection activeCell="A14" sqref="A14"/>
    </sheetView>
  </sheetViews>
  <sheetFormatPr defaultRowHeight="15" x14ac:dyDescent="0.25"/>
  <cols>
    <col min="1" max="1" width="45.7109375" customWidth="1"/>
    <col min="2" max="27" width="13.7109375" customWidth="1"/>
  </cols>
  <sheetData>
    <row r="1" spans="1:27" ht="60" x14ac:dyDescent="0.25">
      <c r="A1" s="3" t="s">
        <v>3</v>
      </c>
      <c r="B1" s="3" t="s">
        <v>207</v>
      </c>
      <c r="C1" s="3" t="s">
        <v>183</v>
      </c>
      <c r="D1" s="3" t="s">
        <v>184</v>
      </c>
      <c r="E1" s="3" t="s">
        <v>185</v>
      </c>
      <c r="F1" s="3" t="s">
        <v>186</v>
      </c>
      <c r="G1" s="3" t="s">
        <v>187</v>
      </c>
      <c r="H1" s="3" t="s">
        <v>188</v>
      </c>
      <c r="I1" s="3" t="s">
        <v>189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  <c r="O1" s="3" t="s">
        <v>195</v>
      </c>
      <c r="P1" s="3" t="s">
        <v>196</v>
      </c>
      <c r="Q1" s="3" t="s">
        <v>197</v>
      </c>
      <c r="R1" s="3" t="s">
        <v>198</v>
      </c>
      <c r="S1" s="3" t="s">
        <v>199</v>
      </c>
      <c r="T1" s="3" t="s">
        <v>200</v>
      </c>
      <c r="U1" s="3" t="s">
        <v>201</v>
      </c>
      <c r="V1" s="3" t="s">
        <v>202</v>
      </c>
      <c r="W1" s="3" t="s">
        <v>203</v>
      </c>
      <c r="X1" s="3" t="s">
        <v>204</v>
      </c>
      <c r="Y1" s="3" t="s">
        <v>205</v>
      </c>
      <c r="Z1" s="3" t="s">
        <v>206</v>
      </c>
      <c r="AA1" s="3" t="s">
        <v>207</v>
      </c>
    </row>
    <row r="2" spans="1:27" ht="30" x14ac:dyDescent="0.25">
      <c r="A2" s="3" t="s">
        <v>79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3" t="s">
        <v>3</v>
      </c>
    </row>
    <row r="3" spans="1:27" x14ac:dyDescent="0.25">
      <c r="A3" s="3" t="s">
        <v>46</v>
      </c>
      <c r="B3" s="3">
        <v>2024</v>
      </c>
      <c r="C3" s="3">
        <v>2025</v>
      </c>
      <c r="D3" s="3">
        <v>2026</v>
      </c>
      <c r="E3" s="3">
        <v>2027</v>
      </c>
      <c r="F3" s="3">
        <v>2028</v>
      </c>
      <c r="G3" s="3">
        <v>2029</v>
      </c>
      <c r="H3" s="3">
        <v>2030</v>
      </c>
      <c r="I3" s="3">
        <v>2031</v>
      </c>
      <c r="J3" s="3">
        <v>2032</v>
      </c>
      <c r="K3" s="3">
        <v>2033</v>
      </c>
      <c r="L3" s="3">
        <v>2034</v>
      </c>
      <c r="M3" s="3">
        <v>2035</v>
      </c>
      <c r="N3" s="3">
        <v>2036</v>
      </c>
      <c r="O3" s="3">
        <v>2037</v>
      </c>
      <c r="P3" s="3">
        <v>2038</v>
      </c>
      <c r="Q3" s="3">
        <v>2039</v>
      </c>
      <c r="R3" s="3">
        <v>2040</v>
      </c>
      <c r="S3" s="3">
        <v>2041</v>
      </c>
      <c r="T3" s="3">
        <v>2042</v>
      </c>
      <c r="U3" s="3">
        <v>2043</v>
      </c>
      <c r="V3" s="3">
        <v>2044</v>
      </c>
      <c r="W3" s="3">
        <v>2045</v>
      </c>
      <c r="X3" s="3">
        <v>2046</v>
      </c>
      <c r="Y3" s="3">
        <v>2047</v>
      </c>
      <c r="Z3" s="3">
        <v>2048</v>
      </c>
      <c r="AA3" s="3">
        <v>2024</v>
      </c>
    </row>
    <row r="4" spans="1:27" x14ac:dyDescent="0.25">
      <c r="A4" s="3" t="s">
        <v>80</v>
      </c>
      <c r="B4" s="3">
        <v>50</v>
      </c>
      <c r="C4" s="3">
        <v>50</v>
      </c>
      <c r="D4" s="3">
        <v>50</v>
      </c>
      <c r="E4" s="3">
        <v>50</v>
      </c>
      <c r="F4" s="3">
        <v>50</v>
      </c>
      <c r="G4" s="3">
        <v>50</v>
      </c>
      <c r="H4" s="3">
        <v>50</v>
      </c>
      <c r="I4" s="3">
        <v>50</v>
      </c>
      <c r="J4" s="3">
        <v>50</v>
      </c>
      <c r="K4" s="3">
        <v>50</v>
      </c>
      <c r="L4" s="3">
        <v>50</v>
      </c>
      <c r="M4" s="3">
        <v>50</v>
      </c>
      <c r="N4" s="3">
        <v>50</v>
      </c>
      <c r="O4" s="3">
        <v>50</v>
      </c>
      <c r="P4" s="3">
        <v>50</v>
      </c>
      <c r="Q4" s="3">
        <v>50</v>
      </c>
      <c r="R4" s="3">
        <v>50</v>
      </c>
      <c r="S4" s="3">
        <v>50</v>
      </c>
      <c r="T4" s="3">
        <v>50</v>
      </c>
      <c r="U4" s="3">
        <v>50</v>
      </c>
      <c r="V4" s="3">
        <v>50</v>
      </c>
      <c r="W4" s="3">
        <v>50</v>
      </c>
      <c r="X4" s="3">
        <v>50</v>
      </c>
      <c r="Y4" s="3">
        <v>50</v>
      </c>
      <c r="Z4" s="3">
        <v>50</v>
      </c>
      <c r="AA4" s="3">
        <v>50</v>
      </c>
    </row>
    <row r="5" spans="1:27" x14ac:dyDescent="0.25">
      <c r="A5" s="3" t="s">
        <v>81</v>
      </c>
      <c r="B5" s="3">
        <v>2</v>
      </c>
      <c r="C5" s="3">
        <v>1.905</v>
      </c>
      <c r="D5" s="3">
        <v>1.8535999999999999</v>
      </c>
      <c r="E5" s="3">
        <v>1.8116000000000001</v>
      </c>
      <c r="F5" s="3">
        <v>1.7746</v>
      </c>
      <c r="G5" s="3">
        <v>1.7410000000000001</v>
      </c>
      <c r="H5" s="3">
        <v>1.71</v>
      </c>
      <c r="I5" s="3">
        <v>1.6806000000000001</v>
      </c>
      <c r="J5" s="3">
        <v>1.653</v>
      </c>
      <c r="K5" s="3">
        <v>1.6266</v>
      </c>
      <c r="L5" s="3">
        <v>1.6012</v>
      </c>
      <c r="M5" s="3">
        <v>1.5768</v>
      </c>
      <c r="N5" s="3">
        <v>1.5531999999999999</v>
      </c>
      <c r="O5" s="3">
        <v>1.5304</v>
      </c>
      <c r="P5" s="3">
        <v>1.5082</v>
      </c>
      <c r="Q5" s="3">
        <v>1.4865999999999999</v>
      </c>
      <c r="R5" s="3">
        <v>1.4656</v>
      </c>
      <c r="S5" s="3">
        <v>1.4450000000000001</v>
      </c>
      <c r="T5" s="3">
        <v>1.4248000000000001</v>
      </c>
      <c r="U5" s="3">
        <v>1.4052</v>
      </c>
      <c r="V5" s="3">
        <v>1.3857999999999999</v>
      </c>
      <c r="W5" s="3">
        <v>1.3557999999999999</v>
      </c>
      <c r="X5" s="3">
        <v>1.3258000000000001</v>
      </c>
      <c r="Y5" s="3">
        <v>1.2958000000000001</v>
      </c>
      <c r="Z5" s="3">
        <v>1.2658</v>
      </c>
      <c r="AA5" s="3">
        <v>2</v>
      </c>
    </row>
    <row r="6" spans="1:27" x14ac:dyDescent="0.25">
      <c r="A6" s="17" t="s">
        <v>82</v>
      </c>
      <c r="B6" s="18">
        <v>-51571.490909</v>
      </c>
      <c r="C6" s="18">
        <v>49565.655612000002</v>
      </c>
      <c r="D6" s="18">
        <v>-46814.001837999996</v>
      </c>
      <c r="E6" s="18">
        <v>-127831.942119</v>
      </c>
      <c r="F6" s="18">
        <v>-190904.58781</v>
      </c>
      <c r="G6" s="18">
        <v>-224286.423981</v>
      </c>
      <c r="H6" s="18">
        <v>-265894.34910400002</v>
      </c>
      <c r="I6" s="18">
        <v>-261158.99817899999</v>
      </c>
      <c r="J6" s="18">
        <v>-247084.91581100001</v>
      </c>
      <c r="K6" s="18">
        <v>-247357.94586800001</v>
      </c>
      <c r="L6" s="18">
        <v>-229567.801072</v>
      </c>
      <c r="M6" s="18">
        <v>-199986.580078</v>
      </c>
      <c r="N6" s="18">
        <v>-168403.167514</v>
      </c>
      <c r="O6" s="18">
        <v>-148631.36791100001</v>
      </c>
      <c r="P6" s="18">
        <v>-175490.882254</v>
      </c>
      <c r="Q6" s="18">
        <v>-129039.164269</v>
      </c>
      <c r="R6" s="18">
        <v>-134235.66383199999</v>
      </c>
      <c r="S6" s="18">
        <v>-107047.274855</v>
      </c>
      <c r="T6" s="18">
        <v>-67435.953569000005</v>
      </c>
      <c r="U6" s="18">
        <v>-35094.883013000013</v>
      </c>
      <c r="V6" s="18">
        <v>11104.938838999989</v>
      </c>
      <c r="W6" s="18">
        <v>43176.892140000004</v>
      </c>
      <c r="X6" s="18">
        <v>29282.34978299998</v>
      </c>
      <c r="Y6" s="18">
        <v>56059.908140000007</v>
      </c>
      <c r="Z6" s="18">
        <v>54636.121921000013</v>
      </c>
      <c r="AA6" s="18">
        <v>-51571.490909</v>
      </c>
    </row>
    <row r="7" spans="1:27" x14ac:dyDescent="0.25">
      <c r="A7" s="17" t="s">
        <v>83</v>
      </c>
      <c r="B7" s="18">
        <v>2757027.3928319998</v>
      </c>
      <c r="C7" s="18">
        <v>4635412.8068570001</v>
      </c>
      <c r="D7" s="18">
        <v>4880683.8877019994</v>
      </c>
      <c r="E7" s="18">
        <v>4635565.4741709996</v>
      </c>
      <c r="F7" s="18">
        <v>4046477.744922</v>
      </c>
      <c r="G7" s="18">
        <v>3865894.3601250001</v>
      </c>
      <c r="H7" s="18">
        <v>3430650.447807</v>
      </c>
      <c r="I7" s="18">
        <v>3408107.07742</v>
      </c>
      <c r="J7" s="18">
        <v>3501922.3040009998</v>
      </c>
      <c r="K7" s="18">
        <v>3542217.2492940002</v>
      </c>
      <c r="L7" s="18">
        <v>3646190.4766770001</v>
      </c>
      <c r="M7" s="18">
        <v>3902711.3310179999</v>
      </c>
      <c r="N7" s="18">
        <v>4031023.456737</v>
      </c>
      <c r="O7" s="18">
        <v>4050344.8644429999</v>
      </c>
      <c r="P7" s="18">
        <v>3872959.6090770001</v>
      </c>
      <c r="Q7" s="18">
        <v>4036469.7527439999</v>
      </c>
      <c r="R7" s="18">
        <v>4111192.5394140002</v>
      </c>
      <c r="S7" s="18">
        <v>4129402.434415</v>
      </c>
      <c r="T7" s="18">
        <v>4140623.428822</v>
      </c>
      <c r="U7" s="18">
        <v>4238267.8857080014</v>
      </c>
      <c r="V7" s="18">
        <v>4322701.9976670006</v>
      </c>
      <c r="W7" s="18">
        <v>4263701.4150640015</v>
      </c>
      <c r="X7" s="18">
        <v>4383597.1856430015</v>
      </c>
      <c r="Y7" s="18">
        <v>4257530.7867639996</v>
      </c>
      <c r="Z7" s="18">
        <v>4446964.7661470007</v>
      </c>
      <c r="AA7" s="18">
        <v>2757027.3928319998</v>
      </c>
    </row>
    <row r="8" spans="1:27" x14ac:dyDescent="0.25">
      <c r="A8" s="17" t="s">
        <v>84</v>
      </c>
      <c r="B8" s="18">
        <v>1225046.0268359999</v>
      </c>
      <c r="C8" s="18">
        <v>739556.2727280003</v>
      </c>
      <c r="D8" s="18">
        <v>138997.982724</v>
      </c>
      <c r="E8" s="18">
        <v>145612.69846799999</v>
      </c>
      <c r="F8" s="18">
        <v>158189.539296</v>
      </c>
      <c r="G8" s="18">
        <v>145526.972916</v>
      </c>
      <c r="H8" s="18">
        <v>140437.32842400001</v>
      </c>
      <c r="I8" s="18">
        <v>147694.848792</v>
      </c>
      <c r="J8" s="18">
        <v>147030.92109600001</v>
      </c>
      <c r="K8" s="18">
        <v>134534.05839600001</v>
      </c>
      <c r="L8" s="18">
        <v>147686.43795600001</v>
      </c>
      <c r="M8" s="18">
        <v>136107.2487</v>
      </c>
      <c r="N8" s="18">
        <v>153685.86799200001</v>
      </c>
      <c r="O8" s="18">
        <v>145714.36448399999</v>
      </c>
      <c r="P8" s="18">
        <v>142575.26010000001</v>
      </c>
      <c r="Q8" s="18">
        <v>132929.21348400001</v>
      </c>
      <c r="R8" s="18">
        <v>139222.37252400001</v>
      </c>
      <c r="S8" s="18">
        <v>127457.349672</v>
      </c>
      <c r="T8" s="18">
        <v>130142.85409199999</v>
      </c>
      <c r="U8" s="18">
        <v>119085.63297599999</v>
      </c>
      <c r="V8" s="18">
        <v>113029.286868</v>
      </c>
      <c r="W8" s="18">
        <v>114613.391292</v>
      </c>
      <c r="X8" s="18">
        <v>100444.84604400001</v>
      </c>
      <c r="Y8" s="18">
        <v>109108.491672</v>
      </c>
      <c r="Z8" s="18">
        <v>95593.069380000015</v>
      </c>
      <c r="AA8" s="18">
        <v>1225046.0268359999</v>
      </c>
    </row>
    <row r="9" spans="1:27" x14ac:dyDescent="0.25">
      <c r="A9" s="17" t="s">
        <v>85</v>
      </c>
      <c r="B9" s="18">
        <v>1101748.434408</v>
      </c>
      <c r="C9" s="18">
        <v>151852.15051199999</v>
      </c>
      <c r="D9" s="18">
        <v>10385.163468000001</v>
      </c>
      <c r="E9" s="18">
        <v>8138.5218599999998</v>
      </c>
      <c r="F9" s="18">
        <v>7600.9643160000023</v>
      </c>
      <c r="G9" s="18">
        <v>7181.7163680000003</v>
      </c>
      <c r="H9" s="18">
        <v>4277.9325360000003</v>
      </c>
      <c r="I9" s="18">
        <v>5643.5009760000003</v>
      </c>
      <c r="J9" s="18">
        <v>7658.6632320000017</v>
      </c>
      <c r="K9" s="18">
        <v>7675.1132040000002</v>
      </c>
      <c r="L9" s="18">
        <v>4899.9503039999991</v>
      </c>
      <c r="M9" s="18">
        <v>3881.8112879999999</v>
      </c>
      <c r="N9" s="18">
        <v>7791.518267999998</v>
      </c>
      <c r="O9" s="18">
        <v>7207.2983519999998</v>
      </c>
      <c r="P9" s="18">
        <v>6891.1377360000006</v>
      </c>
      <c r="Q9" s="18">
        <v>7156.821132</v>
      </c>
      <c r="R9" s="18">
        <v>8114.8008239999999</v>
      </c>
      <c r="S9" s="18">
        <v>9311.2520519999998</v>
      </c>
      <c r="T9" s="18">
        <v>9637.9161479999984</v>
      </c>
      <c r="U9" s="18">
        <v>10256.995932</v>
      </c>
      <c r="V9" s="18">
        <v>14707.176792</v>
      </c>
      <c r="W9" s="18">
        <v>10757.161824000001</v>
      </c>
      <c r="X9" s="18">
        <v>11256.762215999999</v>
      </c>
      <c r="Y9" s="18">
        <v>10023.046872000001</v>
      </c>
      <c r="Z9" s="18">
        <v>9000.2690519999996</v>
      </c>
      <c r="AA9" s="18">
        <v>1101748.434408</v>
      </c>
    </row>
    <row r="10" spans="1:27" x14ac:dyDescent="0.25">
      <c r="A10" s="17" t="s">
        <v>86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x14ac:dyDescent="0.25">
      <c r="A11" s="17" t="s">
        <v>87</v>
      </c>
      <c r="B11" s="18">
        <v>3021551.007708</v>
      </c>
      <c r="C11" s="18">
        <v>130648.173708</v>
      </c>
      <c r="D11" s="18">
        <v>293753.24781700002</v>
      </c>
      <c r="E11" s="18">
        <v>266618.88223799987</v>
      </c>
      <c r="F11" s="18">
        <v>251160.30728000001</v>
      </c>
      <c r="G11" s="18">
        <v>231779.03136600001</v>
      </c>
      <c r="H11" s="18">
        <v>209435.087248</v>
      </c>
      <c r="I11" s="18">
        <v>204857.10921</v>
      </c>
      <c r="J11" s="18">
        <v>210174.69393800001</v>
      </c>
      <c r="K11" s="18">
        <v>230191.27303400001</v>
      </c>
      <c r="L11" s="18">
        <v>231933.187481</v>
      </c>
      <c r="M11" s="18">
        <v>255025.04853199999</v>
      </c>
      <c r="N11" s="18">
        <v>253918.50136900001</v>
      </c>
      <c r="O11" s="18">
        <v>254230.58809500001</v>
      </c>
      <c r="P11" s="18">
        <v>255726.52151699999</v>
      </c>
      <c r="Q11" s="18">
        <v>263907.48963099997</v>
      </c>
      <c r="R11" s="18">
        <v>246325.97039900001</v>
      </c>
      <c r="S11" s="18">
        <v>268729.92822100001</v>
      </c>
      <c r="T11" s="18">
        <v>258977.387881</v>
      </c>
      <c r="U11" s="18">
        <v>264089.393041</v>
      </c>
      <c r="V11" s="18">
        <v>262153.3861</v>
      </c>
      <c r="W11" s="18">
        <v>260270.38464199999</v>
      </c>
      <c r="X11" s="18">
        <v>266093.56215200003</v>
      </c>
      <c r="Y11" s="18">
        <v>266248.08785900002</v>
      </c>
      <c r="Z11" s="18">
        <v>278053.90201600001</v>
      </c>
      <c r="AA11" s="18">
        <v>3021551.007708</v>
      </c>
    </row>
    <row r="12" spans="1:27" x14ac:dyDescent="0.25">
      <c r="A12" s="17" t="s">
        <v>88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x14ac:dyDescent="0.25">
      <c r="A13" s="17" t="s">
        <v>89</v>
      </c>
      <c r="B13" s="18">
        <v>568379.911738</v>
      </c>
      <c r="C13" s="18">
        <v>277617.69539399998</v>
      </c>
      <c r="D13" s="18">
        <v>973201.70939699991</v>
      </c>
      <c r="E13" s="18">
        <v>1018475.515214</v>
      </c>
      <c r="F13" s="18">
        <v>1102646.299961</v>
      </c>
      <c r="G13" s="18">
        <v>1101586.835891</v>
      </c>
      <c r="H13" s="18">
        <v>1230422.466673</v>
      </c>
      <c r="I13" s="18">
        <v>1202041.8341949999</v>
      </c>
      <c r="J13" s="18">
        <v>1147276.1648560001</v>
      </c>
      <c r="K13" s="18">
        <v>1183707.505259</v>
      </c>
      <c r="L13" s="18">
        <v>1138622.1420140001</v>
      </c>
      <c r="M13" s="18">
        <v>1073712.5958690001</v>
      </c>
      <c r="N13" s="18">
        <v>1071956.8309229999</v>
      </c>
      <c r="O13" s="18">
        <v>1049319.3573159999</v>
      </c>
      <c r="P13" s="18">
        <v>1056302.3638309999</v>
      </c>
      <c r="Q13" s="18">
        <v>973992.12011199992</v>
      </c>
      <c r="R13" s="18">
        <v>966495.31160099991</v>
      </c>
      <c r="S13" s="18">
        <v>841004.79403999995</v>
      </c>
      <c r="T13" s="18">
        <v>788364.38993400009</v>
      </c>
      <c r="U13" s="18">
        <v>740038.97769500013</v>
      </c>
      <c r="V13" s="18">
        <v>669088.56830599997</v>
      </c>
      <c r="W13" s="18">
        <v>636338.68423899997</v>
      </c>
      <c r="X13" s="18">
        <v>593032.01073500002</v>
      </c>
      <c r="Y13" s="18">
        <v>597542.50205399992</v>
      </c>
      <c r="Z13" s="18">
        <v>569262.94357200002</v>
      </c>
      <c r="AA13" s="18">
        <v>568379.911738</v>
      </c>
    </row>
    <row r="14" spans="1:27" x14ac:dyDescent="0.25">
      <c r="A14" s="17" t="s">
        <v>90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>
        <v>-21173.829533</v>
      </c>
    </row>
    <row r="15" spans="1:27" x14ac:dyDescent="0.25">
      <c r="A15" s="17" t="s">
        <v>91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>
        <v>-161826.170148</v>
      </c>
    </row>
    <row r="16" spans="1:27" x14ac:dyDescent="0.25">
      <c r="A16" s="17" t="s">
        <v>233</v>
      </c>
      <c r="B16" s="18">
        <f t="array" ref="B16">B4*1000*VLOOKUP(B3,Scarcity!$B$5:$I$35,2,0)*(IF(MIN(IF(VALUE(LEFT(Scarcity!$D$5:$I$5,2))&gt;=B5,VALUE(LEFT(Scarcity!$D$5:$I$5,2)),MAX(VALUE(LEFT(Scarcity!$D$5:$I$5,2)))))&gt;MAX(IF(VALUE(LEFT(Scarcity!$D$5:$I$5,2))&lt;B5,VALUE(LEFT(Scarcity!$D$5:$I$5,2)),0)),IF(MAX(IF(VALUE(LEFT(Scarcity!$D$5:$I$5,2))&lt;B5,VALUE(LEFT(Scarcity!$D$5:$I$5,2)),0))&gt;0, VLOOKUP(B3, Scarcity!$B$5:$I$35, MATCH(CONCATENATE(MAX(IF(VALUE(LEFT(Scarcity!$D$5:$I$5,2))&lt;B5,VALUE(LEFT(Scarcity!$D$5:$I$5,2)),0)), " HR Capacity Credit (%)"), Scarcity!$B$5:$I$5, 0),0), 0)+(VLOOKUP(B3, Scarcity!$B$5:$I$35, MATCH(CONCATENATE(MIN(IF(VALUE(LEFT(Scarcity!$D$5:$I$5,2))&gt;=B5,VALUE(LEFT(Scarcity!$D$5:$I$5,2)),MAX(VALUE(LEFT(Scarcity!$D$5:$I$5,2))))), " HR Capacity Credit (%)"), Scarcity!$B$5:$I$5, 0),0)-IF(MAX(IF(VALUE(LEFT(Scarcity!$D$5:$I$5,2))&lt;B5,VALUE(LEFT(Scarcity!$D$5:$I$5,2)),0))&gt;0, VLOOKUP(B3, Scarcity!$B$5:$I$35, MATCH(CONCATENATE(MAX(IF(VALUE(LEFT(Scarcity!$D$5:$I$5,2))&lt;B5,VALUE(LEFT(Scarcity!$D$5:$I$5,2)),0)), " HR Capacity Credit (%)"), Scarcity!$B$5:$I$5, 0),0), 0))*((B5-MAX(IF(VALUE(LEFT(Scarcity!$D$5:$I$5,2))&lt;B5,VALUE(LEFT(Scarcity!$D$5:$I$5,2)),0)))/(MIN(IF(VALUE(LEFT(Scarcity!$D$5:$I$5,2))&gt;=B5,VALUE(LEFT(Scarcity!$D$5:$I$5,2)),MAX(VALUE(LEFT(Scarcity!$D$5:$I$5,2)))))-MAX(IF(VALUE(LEFT(Scarcity!$D$5:$I$5,2))&lt;B5,VALUE(LEFT(Scarcity!$D$5:$I$5,2)),0)))),VLOOKUP(B3, Scarcity!$B$5:$I$35, MATCH(CONCATENATE(MIN(IF(VALUE(LEFT(Scarcity!$D$5:$I$5,2))&gt;=B5,VALUE(LEFT(Scarcity!$D$5:$I$5,2)),MAX(VALUE(LEFT(Scarcity!$D$5:$I$5,2))))), " HR Capacity Credit (%)"), Scarcity!$B$5:$I$5, 0),0))/100)</f>
        <v>209000</v>
      </c>
      <c r="C16" s="18">
        <f t="array" ref="C16">C4*1000*VLOOKUP(C3,Scarcity!$B$5:$I$35,2,0)*(IF(MIN(IF(VALUE(LEFT(Scarcity!$D$5:$I$5,2))&gt;=C5,VALUE(LEFT(Scarcity!$D$5:$I$5,2)),MAX(VALUE(LEFT(Scarcity!$D$5:$I$5,2)))))&gt;MAX(IF(VALUE(LEFT(Scarcity!$D$5:$I$5,2))&lt;C5,VALUE(LEFT(Scarcity!$D$5:$I$5,2)),0)),IF(MAX(IF(VALUE(LEFT(Scarcity!$D$5:$I$5,2))&lt;C5,VALUE(LEFT(Scarcity!$D$5:$I$5,2)),0))&gt;0, VLOOKUP(C3, Scarcity!$B$5:$I$35, MATCH(CONCATENATE(MAX(IF(VALUE(LEFT(Scarcity!$D$5:$I$5,2))&lt;C5,VALUE(LEFT(Scarcity!$D$5:$I$5,2)),0)), " HR Capacity Credit (%)"), Scarcity!$B$5:$I$5, 0),0), 0)+(VLOOKUP(C3, Scarcity!$B$5:$I$35, MATCH(CONCATENATE(MIN(IF(VALUE(LEFT(Scarcity!$D$5:$I$5,2))&gt;=C5,VALUE(LEFT(Scarcity!$D$5:$I$5,2)),MAX(VALUE(LEFT(Scarcity!$D$5:$I$5,2))))), " HR Capacity Credit (%)"), Scarcity!$B$5:$I$5, 0),0)-IF(MAX(IF(VALUE(LEFT(Scarcity!$D$5:$I$5,2))&lt;C5,VALUE(LEFT(Scarcity!$D$5:$I$5,2)),0))&gt;0, VLOOKUP(C3, Scarcity!$B$5:$I$35, MATCH(CONCATENATE(MAX(IF(VALUE(LEFT(Scarcity!$D$5:$I$5,2))&lt;C5,VALUE(LEFT(Scarcity!$D$5:$I$5,2)),0)), " HR Capacity Credit (%)"), Scarcity!$B$5:$I$5, 0),0), 0))*((C5-MAX(IF(VALUE(LEFT(Scarcity!$D$5:$I$5,2))&lt;C5,VALUE(LEFT(Scarcity!$D$5:$I$5,2)),0)))/(MIN(IF(VALUE(LEFT(Scarcity!$D$5:$I$5,2))&gt;=C5,VALUE(LEFT(Scarcity!$D$5:$I$5,2)),MAX(VALUE(LEFT(Scarcity!$D$5:$I$5,2)))))-MAX(IF(VALUE(LEFT(Scarcity!$D$5:$I$5,2))&lt;C5,VALUE(LEFT(Scarcity!$D$5:$I$5,2)),0)))),VLOOKUP(C3, Scarcity!$B$5:$I$35, MATCH(CONCATENATE(MIN(IF(VALUE(LEFT(Scarcity!$D$5:$I$5,2))&gt;=C5,VALUE(LEFT(Scarcity!$D$5:$I$5,2)),MAX(VALUE(LEFT(Scarcity!$D$5:$I$5,2))))), " HR Capacity Credit (%)"), Scarcity!$B$5:$I$5, 0),0))/100)</f>
        <v>398621.24999999994</v>
      </c>
      <c r="D16" s="18">
        <f t="array" ref="D16">D4*1000*VLOOKUP(D3,Scarcity!$B$5:$I$35,2,0)*(IF(MIN(IF(VALUE(LEFT(Scarcity!$D$5:$I$5,2))&gt;=D5,VALUE(LEFT(Scarcity!$D$5:$I$5,2)),MAX(VALUE(LEFT(Scarcity!$D$5:$I$5,2)))))&gt;MAX(IF(VALUE(LEFT(Scarcity!$D$5:$I$5,2))&lt;D5,VALUE(LEFT(Scarcity!$D$5:$I$5,2)),0)),IF(MAX(IF(VALUE(LEFT(Scarcity!$D$5:$I$5,2))&lt;D5,VALUE(LEFT(Scarcity!$D$5:$I$5,2)),0))&gt;0, VLOOKUP(D3, Scarcity!$B$5:$I$35, MATCH(CONCATENATE(MAX(IF(VALUE(LEFT(Scarcity!$D$5:$I$5,2))&lt;D5,VALUE(LEFT(Scarcity!$D$5:$I$5,2)),0)), " HR Capacity Credit (%)"), Scarcity!$B$5:$I$5, 0),0), 0)+(VLOOKUP(D3, Scarcity!$B$5:$I$35, MATCH(CONCATENATE(MIN(IF(VALUE(LEFT(Scarcity!$D$5:$I$5,2))&gt;=D5,VALUE(LEFT(Scarcity!$D$5:$I$5,2)),MAX(VALUE(LEFT(Scarcity!$D$5:$I$5,2))))), " HR Capacity Credit (%)"), Scarcity!$B$5:$I$5, 0),0)-IF(MAX(IF(VALUE(LEFT(Scarcity!$D$5:$I$5,2))&lt;D5,VALUE(LEFT(Scarcity!$D$5:$I$5,2)),0))&gt;0, VLOOKUP(D3, Scarcity!$B$5:$I$35, MATCH(CONCATENATE(MAX(IF(VALUE(LEFT(Scarcity!$D$5:$I$5,2))&lt;D5,VALUE(LEFT(Scarcity!$D$5:$I$5,2)),0)), " HR Capacity Credit (%)"), Scarcity!$B$5:$I$5, 0),0), 0))*((D5-MAX(IF(VALUE(LEFT(Scarcity!$D$5:$I$5,2))&lt;D5,VALUE(LEFT(Scarcity!$D$5:$I$5,2)),0)))/(MIN(IF(VALUE(LEFT(Scarcity!$D$5:$I$5,2))&gt;=D5,VALUE(LEFT(Scarcity!$D$5:$I$5,2)),MAX(VALUE(LEFT(Scarcity!$D$5:$I$5,2)))))-MAX(IF(VALUE(LEFT(Scarcity!$D$5:$I$5,2))&lt;D5,VALUE(LEFT(Scarcity!$D$5:$I$5,2)),0)))),VLOOKUP(D3, Scarcity!$B$5:$I$35, MATCH(CONCATENATE(MIN(IF(VALUE(LEFT(Scarcity!$D$5:$I$5,2))&gt;=D5,VALUE(LEFT(Scarcity!$D$5:$I$5,2)),MAX(VALUE(LEFT(Scarcity!$D$5:$I$5,2))))), " HR Capacity Credit (%)"), Scarcity!$B$5:$I$5, 0),0))/100)</f>
        <v>451473.69999999995</v>
      </c>
      <c r="E16" s="18">
        <f t="array" ref="E16">E4*1000*VLOOKUP(E3,Scarcity!$B$5:$I$35,2,0)*(IF(MIN(IF(VALUE(LEFT(Scarcity!$D$5:$I$5,2))&gt;=E5,VALUE(LEFT(Scarcity!$D$5:$I$5,2)),MAX(VALUE(LEFT(Scarcity!$D$5:$I$5,2)))))&gt;MAX(IF(VALUE(LEFT(Scarcity!$D$5:$I$5,2))&lt;E5,VALUE(LEFT(Scarcity!$D$5:$I$5,2)),0)),IF(MAX(IF(VALUE(LEFT(Scarcity!$D$5:$I$5,2))&lt;E5,VALUE(LEFT(Scarcity!$D$5:$I$5,2)),0))&gt;0, VLOOKUP(E3, Scarcity!$B$5:$I$35, MATCH(CONCATENATE(MAX(IF(VALUE(LEFT(Scarcity!$D$5:$I$5,2))&lt;E5,VALUE(LEFT(Scarcity!$D$5:$I$5,2)),0)), " HR Capacity Credit (%)"), Scarcity!$B$5:$I$5, 0),0), 0)+(VLOOKUP(E3, Scarcity!$B$5:$I$35, MATCH(CONCATENATE(MIN(IF(VALUE(LEFT(Scarcity!$D$5:$I$5,2))&gt;=E5,VALUE(LEFT(Scarcity!$D$5:$I$5,2)),MAX(VALUE(LEFT(Scarcity!$D$5:$I$5,2))))), " HR Capacity Credit (%)"), Scarcity!$B$5:$I$5, 0),0)-IF(MAX(IF(VALUE(LEFT(Scarcity!$D$5:$I$5,2))&lt;E5,VALUE(LEFT(Scarcity!$D$5:$I$5,2)),0))&gt;0, VLOOKUP(E3, Scarcity!$B$5:$I$35, MATCH(CONCATENATE(MAX(IF(VALUE(LEFT(Scarcity!$D$5:$I$5,2))&lt;E5,VALUE(LEFT(Scarcity!$D$5:$I$5,2)),0)), " HR Capacity Credit (%)"), Scarcity!$B$5:$I$5, 0),0), 0))*((E5-MAX(IF(VALUE(LEFT(Scarcity!$D$5:$I$5,2))&lt;E5,VALUE(LEFT(Scarcity!$D$5:$I$5,2)),0)))/(MIN(IF(VALUE(LEFT(Scarcity!$D$5:$I$5,2))&gt;=E5,VALUE(LEFT(Scarcity!$D$5:$I$5,2)),MAX(VALUE(LEFT(Scarcity!$D$5:$I$5,2)))))-MAX(IF(VALUE(LEFT(Scarcity!$D$5:$I$5,2))&lt;E5,VALUE(LEFT(Scarcity!$D$5:$I$5,2)),0)))),VLOOKUP(E3, Scarcity!$B$5:$I$35, MATCH(CONCATENATE(MIN(IF(VALUE(LEFT(Scarcity!$D$5:$I$5,2))&gt;=E5,VALUE(LEFT(Scarcity!$D$5:$I$5,2)),MAX(VALUE(LEFT(Scarcity!$D$5:$I$5,2))))), " HR Capacity Credit (%)"), Scarcity!$B$5:$I$5, 0),0))/100)</f>
        <v>455137.16400000005</v>
      </c>
      <c r="F16" s="18">
        <f t="array" ref="F16">F4*1000*VLOOKUP(F3,Scarcity!$B$5:$I$35,2,0)*(IF(MIN(IF(VALUE(LEFT(Scarcity!$D$5:$I$5,2))&gt;=F5,VALUE(LEFT(Scarcity!$D$5:$I$5,2)),MAX(VALUE(LEFT(Scarcity!$D$5:$I$5,2)))))&gt;MAX(IF(VALUE(LEFT(Scarcity!$D$5:$I$5,2))&lt;F5,VALUE(LEFT(Scarcity!$D$5:$I$5,2)),0)),IF(MAX(IF(VALUE(LEFT(Scarcity!$D$5:$I$5,2))&lt;F5,VALUE(LEFT(Scarcity!$D$5:$I$5,2)),0))&gt;0, VLOOKUP(F3, Scarcity!$B$5:$I$35, MATCH(CONCATENATE(MAX(IF(VALUE(LEFT(Scarcity!$D$5:$I$5,2))&lt;F5,VALUE(LEFT(Scarcity!$D$5:$I$5,2)),0)), " HR Capacity Credit (%)"), Scarcity!$B$5:$I$5, 0),0), 0)+(VLOOKUP(F3, Scarcity!$B$5:$I$35, MATCH(CONCATENATE(MIN(IF(VALUE(LEFT(Scarcity!$D$5:$I$5,2))&gt;=F5,VALUE(LEFT(Scarcity!$D$5:$I$5,2)),MAX(VALUE(LEFT(Scarcity!$D$5:$I$5,2))))), " HR Capacity Credit (%)"), Scarcity!$B$5:$I$5, 0),0)-IF(MAX(IF(VALUE(LEFT(Scarcity!$D$5:$I$5,2))&lt;F5,VALUE(LEFT(Scarcity!$D$5:$I$5,2)),0))&gt;0, VLOOKUP(F3, Scarcity!$B$5:$I$35, MATCH(CONCATENATE(MAX(IF(VALUE(LEFT(Scarcity!$D$5:$I$5,2))&lt;F5,VALUE(LEFT(Scarcity!$D$5:$I$5,2)),0)), " HR Capacity Credit (%)"), Scarcity!$B$5:$I$5, 0),0), 0))*((F5-MAX(IF(VALUE(LEFT(Scarcity!$D$5:$I$5,2))&lt;F5,VALUE(LEFT(Scarcity!$D$5:$I$5,2)),0)))/(MIN(IF(VALUE(LEFT(Scarcity!$D$5:$I$5,2))&gt;=F5,VALUE(LEFT(Scarcity!$D$5:$I$5,2)),MAX(VALUE(LEFT(Scarcity!$D$5:$I$5,2)))))-MAX(IF(VALUE(LEFT(Scarcity!$D$5:$I$5,2))&lt;F5,VALUE(LEFT(Scarcity!$D$5:$I$5,2)),0)))),VLOOKUP(F3, Scarcity!$B$5:$I$35, MATCH(CONCATENATE(MIN(IF(VALUE(LEFT(Scarcity!$D$5:$I$5,2))&gt;=F5,VALUE(LEFT(Scarcity!$D$5:$I$5,2)),MAX(VALUE(LEFT(Scarcity!$D$5:$I$5,2))))), " HR Capacity Credit (%)"), Scarcity!$B$5:$I$5, 0),0))/100)</f>
        <v>461832.0120000001</v>
      </c>
      <c r="G16" s="18">
        <f t="array" ref="G16">G4*1000*VLOOKUP(G3,Scarcity!$B$5:$I$35,2,0)*(IF(MIN(IF(VALUE(LEFT(Scarcity!$D$5:$I$5,2))&gt;=G5,VALUE(LEFT(Scarcity!$D$5:$I$5,2)),MAX(VALUE(LEFT(Scarcity!$D$5:$I$5,2)))))&gt;MAX(IF(VALUE(LEFT(Scarcity!$D$5:$I$5,2))&lt;G5,VALUE(LEFT(Scarcity!$D$5:$I$5,2)),0)),IF(MAX(IF(VALUE(LEFT(Scarcity!$D$5:$I$5,2))&lt;G5,VALUE(LEFT(Scarcity!$D$5:$I$5,2)),0))&gt;0, VLOOKUP(G3, Scarcity!$B$5:$I$35, MATCH(CONCATENATE(MAX(IF(VALUE(LEFT(Scarcity!$D$5:$I$5,2))&lt;G5,VALUE(LEFT(Scarcity!$D$5:$I$5,2)),0)), " HR Capacity Credit (%)"), Scarcity!$B$5:$I$5, 0),0), 0)+(VLOOKUP(G3, Scarcity!$B$5:$I$35, MATCH(CONCATENATE(MIN(IF(VALUE(LEFT(Scarcity!$D$5:$I$5,2))&gt;=G5,VALUE(LEFT(Scarcity!$D$5:$I$5,2)),MAX(VALUE(LEFT(Scarcity!$D$5:$I$5,2))))), " HR Capacity Credit (%)"), Scarcity!$B$5:$I$5, 0),0)-IF(MAX(IF(VALUE(LEFT(Scarcity!$D$5:$I$5,2))&lt;G5,VALUE(LEFT(Scarcity!$D$5:$I$5,2)),0))&gt;0, VLOOKUP(G3, Scarcity!$B$5:$I$35, MATCH(CONCATENATE(MAX(IF(VALUE(LEFT(Scarcity!$D$5:$I$5,2))&lt;G5,VALUE(LEFT(Scarcity!$D$5:$I$5,2)),0)), " HR Capacity Credit (%)"), Scarcity!$B$5:$I$5, 0),0), 0))*((G5-MAX(IF(VALUE(LEFT(Scarcity!$D$5:$I$5,2))&lt;G5,VALUE(LEFT(Scarcity!$D$5:$I$5,2)),0)))/(MIN(IF(VALUE(LEFT(Scarcity!$D$5:$I$5,2))&gt;=G5,VALUE(LEFT(Scarcity!$D$5:$I$5,2)),MAX(VALUE(LEFT(Scarcity!$D$5:$I$5,2)))))-MAX(IF(VALUE(LEFT(Scarcity!$D$5:$I$5,2))&lt;G5,VALUE(LEFT(Scarcity!$D$5:$I$5,2)),0)))),VLOOKUP(G3, Scarcity!$B$5:$I$35, MATCH(CONCATENATE(MIN(IF(VALUE(LEFT(Scarcity!$D$5:$I$5,2))&gt;=G5,VALUE(LEFT(Scarcity!$D$5:$I$5,2)),MAX(VALUE(LEFT(Scarcity!$D$5:$I$5,2))))), " HR Capacity Credit (%)"), Scarcity!$B$5:$I$5, 0),0))/100)</f>
        <v>465162.75000000006</v>
      </c>
      <c r="H16" s="18">
        <f t="array" ref="H16">H4*1000*VLOOKUP(H3,Scarcity!$B$5:$I$35,2,0)*(IF(MIN(IF(VALUE(LEFT(Scarcity!$D$5:$I$5,2))&gt;=H5,VALUE(LEFT(Scarcity!$D$5:$I$5,2)),MAX(VALUE(LEFT(Scarcity!$D$5:$I$5,2)))))&gt;MAX(IF(VALUE(LEFT(Scarcity!$D$5:$I$5,2))&lt;H5,VALUE(LEFT(Scarcity!$D$5:$I$5,2)),0)),IF(MAX(IF(VALUE(LEFT(Scarcity!$D$5:$I$5,2))&lt;H5,VALUE(LEFT(Scarcity!$D$5:$I$5,2)),0))&gt;0, VLOOKUP(H3, Scarcity!$B$5:$I$35, MATCH(CONCATENATE(MAX(IF(VALUE(LEFT(Scarcity!$D$5:$I$5,2))&lt;H5,VALUE(LEFT(Scarcity!$D$5:$I$5,2)),0)), " HR Capacity Credit (%)"), Scarcity!$B$5:$I$5, 0),0), 0)+(VLOOKUP(H3, Scarcity!$B$5:$I$35, MATCH(CONCATENATE(MIN(IF(VALUE(LEFT(Scarcity!$D$5:$I$5,2))&gt;=H5,VALUE(LEFT(Scarcity!$D$5:$I$5,2)),MAX(VALUE(LEFT(Scarcity!$D$5:$I$5,2))))), " HR Capacity Credit (%)"), Scarcity!$B$5:$I$5, 0),0)-IF(MAX(IF(VALUE(LEFT(Scarcity!$D$5:$I$5,2))&lt;H5,VALUE(LEFT(Scarcity!$D$5:$I$5,2)),0))&gt;0, VLOOKUP(H3, Scarcity!$B$5:$I$35, MATCH(CONCATENATE(MAX(IF(VALUE(LEFT(Scarcity!$D$5:$I$5,2))&lt;H5,VALUE(LEFT(Scarcity!$D$5:$I$5,2)),0)), " HR Capacity Credit (%)"), Scarcity!$B$5:$I$5, 0),0), 0))*((H5-MAX(IF(VALUE(LEFT(Scarcity!$D$5:$I$5,2))&lt;H5,VALUE(LEFT(Scarcity!$D$5:$I$5,2)),0)))/(MIN(IF(VALUE(LEFT(Scarcity!$D$5:$I$5,2))&gt;=H5,VALUE(LEFT(Scarcity!$D$5:$I$5,2)),MAX(VALUE(LEFT(Scarcity!$D$5:$I$5,2)))))-MAX(IF(VALUE(LEFT(Scarcity!$D$5:$I$5,2))&lt;H5,VALUE(LEFT(Scarcity!$D$5:$I$5,2)),0)))),VLOOKUP(H3, Scarcity!$B$5:$I$35, MATCH(CONCATENATE(MIN(IF(VALUE(LEFT(Scarcity!$D$5:$I$5,2))&gt;=H5,VALUE(LEFT(Scarcity!$D$5:$I$5,2)),MAX(VALUE(LEFT(Scarcity!$D$5:$I$5,2))))), " HR Capacity Credit (%)"), Scarcity!$B$5:$I$5, 0),0))/100)</f>
        <v>395122.1</v>
      </c>
      <c r="I16" s="18">
        <f t="array" ref="I16">I4*1000*VLOOKUP(I3,Scarcity!$B$5:$I$35,2,0)*(IF(MIN(IF(VALUE(LEFT(Scarcity!$D$5:$I$5,2))&gt;=I5,VALUE(LEFT(Scarcity!$D$5:$I$5,2)),MAX(VALUE(LEFT(Scarcity!$D$5:$I$5,2)))))&gt;MAX(IF(VALUE(LEFT(Scarcity!$D$5:$I$5,2))&lt;I5,VALUE(LEFT(Scarcity!$D$5:$I$5,2)),0)),IF(MAX(IF(VALUE(LEFT(Scarcity!$D$5:$I$5,2))&lt;I5,VALUE(LEFT(Scarcity!$D$5:$I$5,2)),0))&gt;0, VLOOKUP(I3, Scarcity!$B$5:$I$35, MATCH(CONCATENATE(MAX(IF(VALUE(LEFT(Scarcity!$D$5:$I$5,2))&lt;I5,VALUE(LEFT(Scarcity!$D$5:$I$5,2)),0)), " HR Capacity Credit (%)"), Scarcity!$B$5:$I$5, 0),0), 0)+(VLOOKUP(I3, Scarcity!$B$5:$I$35, MATCH(CONCATENATE(MIN(IF(VALUE(LEFT(Scarcity!$D$5:$I$5,2))&gt;=I5,VALUE(LEFT(Scarcity!$D$5:$I$5,2)),MAX(VALUE(LEFT(Scarcity!$D$5:$I$5,2))))), " HR Capacity Credit (%)"), Scarcity!$B$5:$I$5, 0),0)-IF(MAX(IF(VALUE(LEFT(Scarcity!$D$5:$I$5,2))&lt;I5,VALUE(LEFT(Scarcity!$D$5:$I$5,2)),0))&gt;0, VLOOKUP(I3, Scarcity!$B$5:$I$35, MATCH(CONCATENATE(MAX(IF(VALUE(LEFT(Scarcity!$D$5:$I$5,2))&lt;I5,VALUE(LEFT(Scarcity!$D$5:$I$5,2)),0)), " HR Capacity Credit (%)"), Scarcity!$B$5:$I$5, 0),0), 0))*((I5-MAX(IF(VALUE(LEFT(Scarcity!$D$5:$I$5,2))&lt;I5,VALUE(LEFT(Scarcity!$D$5:$I$5,2)),0)))/(MIN(IF(VALUE(LEFT(Scarcity!$D$5:$I$5,2))&gt;=I5,VALUE(LEFT(Scarcity!$D$5:$I$5,2)),MAX(VALUE(LEFT(Scarcity!$D$5:$I$5,2)))))-MAX(IF(VALUE(LEFT(Scarcity!$D$5:$I$5,2))&lt;I5,VALUE(LEFT(Scarcity!$D$5:$I$5,2)),0)))),VLOOKUP(I3, Scarcity!$B$5:$I$35, MATCH(CONCATENATE(MIN(IF(VALUE(LEFT(Scarcity!$D$5:$I$5,2))&gt;=I5,VALUE(LEFT(Scarcity!$D$5:$I$5,2)),MAX(VALUE(LEFT(Scarcity!$D$5:$I$5,2))))), " HR Capacity Credit (%)"), Scarcity!$B$5:$I$5, 0),0))/100)</f>
        <v>335549.41200000001</v>
      </c>
      <c r="J16" s="18">
        <f t="array" ref="J16">J4*1000*VLOOKUP(J3,Scarcity!$B$5:$I$35,2,0)*(IF(MIN(IF(VALUE(LEFT(Scarcity!$D$5:$I$5,2))&gt;=J5,VALUE(LEFT(Scarcity!$D$5:$I$5,2)),MAX(VALUE(LEFT(Scarcity!$D$5:$I$5,2)))))&gt;MAX(IF(VALUE(LEFT(Scarcity!$D$5:$I$5,2))&lt;J5,VALUE(LEFT(Scarcity!$D$5:$I$5,2)),0)),IF(MAX(IF(VALUE(LEFT(Scarcity!$D$5:$I$5,2))&lt;J5,VALUE(LEFT(Scarcity!$D$5:$I$5,2)),0))&gt;0, VLOOKUP(J3, Scarcity!$B$5:$I$35, MATCH(CONCATENATE(MAX(IF(VALUE(LEFT(Scarcity!$D$5:$I$5,2))&lt;J5,VALUE(LEFT(Scarcity!$D$5:$I$5,2)),0)), " HR Capacity Credit (%)"), Scarcity!$B$5:$I$5, 0),0), 0)+(VLOOKUP(J3, Scarcity!$B$5:$I$35, MATCH(CONCATENATE(MIN(IF(VALUE(LEFT(Scarcity!$D$5:$I$5,2))&gt;=J5,VALUE(LEFT(Scarcity!$D$5:$I$5,2)),MAX(VALUE(LEFT(Scarcity!$D$5:$I$5,2))))), " HR Capacity Credit (%)"), Scarcity!$B$5:$I$5, 0),0)-IF(MAX(IF(VALUE(LEFT(Scarcity!$D$5:$I$5,2))&lt;J5,VALUE(LEFT(Scarcity!$D$5:$I$5,2)),0))&gt;0, VLOOKUP(J3, Scarcity!$B$5:$I$35, MATCH(CONCATENATE(MAX(IF(VALUE(LEFT(Scarcity!$D$5:$I$5,2))&lt;J5,VALUE(LEFT(Scarcity!$D$5:$I$5,2)),0)), " HR Capacity Credit (%)"), Scarcity!$B$5:$I$5, 0),0), 0))*((J5-MAX(IF(VALUE(LEFT(Scarcity!$D$5:$I$5,2))&lt;J5,VALUE(LEFT(Scarcity!$D$5:$I$5,2)),0)))/(MIN(IF(VALUE(LEFT(Scarcity!$D$5:$I$5,2))&gt;=J5,VALUE(LEFT(Scarcity!$D$5:$I$5,2)),MAX(VALUE(LEFT(Scarcity!$D$5:$I$5,2)))))-MAX(IF(VALUE(LEFT(Scarcity!$D$5:$I$5,2))&lt;J5,VALUE(LEFT(Scarcity!$D$5:$I$5,2)),0)))),VLOOKUP(J3, Scarcity!$B$5:$I$35, MATCH(CONCATENATE(MIN(IF(VALUE(LEFT(Scarcity!$D$5:$I$5,2))&gt;=J5,VALUE(LEFT(Scarcity!$D$5:$I$5,2)),MAX(VALUE(LEFT(Scarcity!$D$5:$I$5,2))))), " HR Capacity Credit (%)"), Scarcity!$B$5:$I$5, 0),0))/100)</f>
        <v>278556.74</v>
      </c>
      <c r="K16" s="18">
        <f t="array" ref="K16">K4*1000*VLOOKUP(K3,Scarcity!$B$5:$I$35,2,0)*(IF(MIN(IF(VALUE(LEFT(Scarcity!$D$5:$I$5,2))&gt;=K5,VALUE(LEFT(Scarcity!$D$5:$I$5,2)),MAX(VALUE(LEFT(Scarcity!$D$5:$I$5,2)))))&gt;MAX(IF(VALUE(LEFT(Scarcity!$D$5:$I$5,2))&lt;K5,VALUE(LEFT(Scarcity!$D$5:$I$5,2)),0)),IF(MAX(IF(VALUE(LEFT(Scarcity!$D$5:$I$5,2))&lt;K5,VALUE(LEFT(Scarcity!$D$5:$I$5,2)),0))&gt;0, VLOOKUP(K3, Scarcity!$B$5:$I$35, MATCH(CONCATENATE(MAX(IF(VALUE(LEFT(Scarcity!$D$5:$I$5,2))&lt;K5,VALUE(LEFT(Scarcity!$D$5:$I$5,2)),0)), " HR Capacity Credit (%)"), Scarcity!$B$5:$I$5, 0),0), 0)+(VLOOKUP(K3, Scarcity!$B$5:$I$35, MATCH(CONCATENATE(MIN(IF(VALUE(LEFT(Scarcity!$D$5:$I$5,2))&gt;=K5,VALUE(LEFT(Scarcity!$D$5:$I$5,2)),MAX(VALUE(LEFT(Scarcity!$D$5:$I$5,2))))), " HR Capacity Credit (%)"), Scarcity!$B$5:$I$5, 0),0)-IF(MAX(IF(VALUE(LEFT(Scarcity!$D$5:$I$5,2))&lt;K5,VALUE(LEFT(Scarcity!$D$5:$I$5,2)),0))&gt;0, VLOOKUP(K3, Scarcity!$B$5:$I$35, MATCH(CONCATENATE(MAX(IF(VALUE(LEFT(Scarcity!$D$5:$I$5,2))&lt;K5,VALUE(LEFT(Scarcity!$D$5:$I$5,2)),0)), " HR Capacity Credit (%)"), Scarcity!$B$5:$I$5, 0),0), 0))*((K5-MAX(IF(VALUE(LEFT(Scarcity!$D$5:$I$5,2))&lt;K5,VALUE(LEFT(Scarcity!$D$5:$I$5,2)),0)))/(MIN(IF(VALUE(LEFT(Scarcity!$D$5:$I$5,2))&gt;=K5,VALUE(LEFT(Scarcity!$D$5:$I$5,2)),MAX(VALUE(LEFT(Scarcity!$D$5:$I$5,2)))))-MAX(IF(VALUE(LEFT(Scarcity!$D$5:$I$5,2))&lt;K5,VALUE(LEFT(Scarcity!$D$5:$I$5,2)),0)))),VLOOKUP(K3, Scarcity!$B$5:$I$35, MATCH(CONCATENATE(MIN(IF(VALUE(LEFT(Scarcity!$D$5:$I$5,2))&gt;=K5,VALUE(LEFT(Scarcity!$D$5:$I$5,2)),MAX(VALUE(LEFT(Scarcity!$D$5:$I$5,2))))), " HR Capacity Credit (%)"), Scarcity!$B$5:$I$5, 0),0))/100)</f>
        <v>223959.37200000003</v>
      </c>
      <c r="L16" s="18">
        <f t="array" ref="L16">L4*1000*VLOOKUP(L3,Scarcity!$B$5:$I$35,2,0)*(IF(MIN(IF(VALUE(LEFT(Scarcity!$D$5:$I$5,2))&gt;=L5,VALUE(LEFT(Scarcity!$D$5:$I$5,2)),MAX(VALUE(LEFT(Scarcity!$D$5:$I$5,2)))))&gt;MAX(IF(VALUE(LEFT(Scarcity!$D$5:$I$5,2))&lt;L5,VALUE(LEFT(Scarcity!$D$5:$I$5,2)),0)),IF(MAX(IF(VALUE(LEFT(Scarcity!$D$5:$I$5,2))&lt;L5,VALUE(LEFT(Scarcity!$D$5:$I$5,2)),0))&gt;0, VLOOKUP(L3, Scarcity!$B$5:$I$35, MATCH(CONCATENATE(MAX(IF(VALUE(LEFT(Scarcity!$D$5:$I$5,2))&lt;L5,VALUE(LEFT(Scarcity!$D$5:$I$5,2)),0)), " HR Capacity Credit (%)"), Scarcity!$B$5:$I$5, 0),0), 0)+(VLOOKUP(L3, Scarcity!$B$5:$I$35, MATCH(CONCATENATE(MIN(IF(VALUE(LEFT(Scarcity!$D$5:$I$5,2))&gt;=L5,VALUE(LEFT(Scarcity!$D$5:$I$5,2)),MAX(VALUE(LEFT(Scarcity!$D$5:$I$5,2))))), " HR Capacity Credit (%)"), Scarcity!$B$5:$I$5, 0),0)-IF(MAX(IF(VALUE(LEFT(Scarcity!$D$5:$I$5,2))&lt;L5,VALUE(LEFT(Scarcity!$D$5:$I$5,2)),0))&gt;0, VLOOKUP(L3, Scarcity!$B$5:$I$35, MATCH(CONCATENATE(MAX(IF(VALUE(LEFT(Scarcity!$D$5:$I$5,2))&lt;L5,VALUE(LEFT(Scarcity!$D$5:$I$5,2)),0)), " HR Capacity Credit (%)"), Scarcity!$B$5:$I$5, 0),0), 0))*((L5-MAX(IF(VALUE(LEFT(Scarcity!$D$5:$I$5,2))&lt;L5,VALUE(LEFT(Scarcity!$D$5:$I$5,2)),0)))/(MIN(IF(VALUE(LEFT(Scarcity!$D$5:$I$5,2))&gt;=L5,VALUE(LEFT(Scarcity!$D$5:$I$5,2)),MAX(VALUE(LEFT(Scarcity!$D$5:$I$5,2)))))-MAX(IF(VALUE(LEFT(Scarcity!$D$5:$I$5,2))&lt;L5,VALUE(LEFT(Scarcity!$D$5:$I$5,2)),0)))),VLOOKUP(L3, Scarcity!$B$5:$I$35, MATCH(CONCATENATE(MIN(IF(VALUE(LEFT(Scarcity!$D$5:$I$5,2))&gt;=L5,VALUE(LEFT(Scarcity!$D$5:$I$5,2)),MAX(VALUE(LEFT(Scarcity!$D$5:$I$5,2))))), " HR Capacity Credit (%)"), Scarcity!$B$5:$I$5, 0),0))/100)</f>
        <v>171576.46800000002</v>
      </c>
      <c r="M16" s="18">
        <f t="array" ref="M16">M4*1000*VLOOKUP(M3,Scarcity!$B$5:$I$35,2,0)*(IF(MIN(IF(VALUE(LEFT(Scarcity!$D$5:$I$5,2))&gt;=M5,VALUE(LEFT(Scarcity!$D$5:$I$5,2)),MAX(VALUE(LEFT(Scarcity!$D$5:$I$5,2)))))&gt;MAX(IF(VALUE(LEFT(Scarcity!$D$5:$I$5,2))&lt;M5,VALUE(LEFT(Scarcity!$D$5:$I$5,2)),0)),IF(MAX(IF(VALUE(LEFT(Scarcity!$D$5:$I$5,2))&lt;M5,VALUE(LEFT(Scarcity!$D$5:$I$5,2)),0))&gt;0, VLOOKUP(M3, Scarcity!$B$5:$I$35, MATCH(CONCATENATE(MAX(IF(VALUE(LEFT(Scarcity!$D$5:$I$5,2))&lt;M5,VALUE(LEFT(Scarcity!$D$5:$I$5,2)),0)), " HR Capacity Credit (%)"), Scarcity!$B$5:$I$5, 0),0), 0)+(VLOOKUP(M3, Scarcity!$B$5:$I$35, MATCH(CONCATENATE(MIN(IF(VALUE(LEFT(Scarcity!$D$5:$I$5,2))&gt;=M5,VALUE(LEFT(Scarcity!$D$5:$I$5,2)),MAX(VALUE(LEFT(Scarcity!$D$5:$I$5,2))))), " HR Capacity Credit (%)"), Scarcity!$B$5:$I$5, 0),0)-IF(MAX(IF(VALUE(LEFT(Scarcity!$D$5:$I$5,2))&lt;M5,VALUE(LEFT(Scarcity!$D$5:$I$5,2)),0))&gt;0, VLOOKUP(M3, Scarcity!$B$5:$I$35, MATCH(CONCATENATE(MAX(IF(VALUE(LEFT(Scarcity!$D$5:$I$5,2))&lt;M5,VALUE(LEFT(Scarcity!$D$5:$I$5,2)),0)), " HR Capacity Credit (%)"), Scarcity!$B$5:$I$5, 0),0), 0))*((M5-MAX(IF(VALUE(LEFT(Scarcity!$D$5:$I$5,2))&lt;M5,VALUE(LEFT(Scarcity!$D$5:$I$5,2)),0)))/(MIN(IF(VALUE(LEFT(Scarcity!$D$5:$I$5,2))&gt;=M5,VALUE(LEFT(Scarcity!$D$5:$I$5,2)),MAX(VALUE(LEFT(Scarcity!$D$5:$I$5,2)))))-MAX(IF(VALUE(LEFT(Scarcity!$D$5:$I$5,2))&lt;M5,VALUE(LEFT(Scarcity!$D$5:$I$5,2)),0)))),VLOOKUP(M3, Scarcity!$B$5:$I$35, MATCH(CONCATENATE(MIN(IF(VALUE(LEFT(Scarcity!$D$5:$I$5,2))&gt;=M5,VALUE(LEFT(Scarcity!$D$5:$I$5,2)),MAX(VALUE(LEFT(Scarcity!$D$5:$I$5,2))))), " HR Capacity Credit (%)"), Scarcity!$B$5:$I$5, 0),0))/100)</f>
        <v>121249.12800000001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>
        <f t="array" ref="AA16">AA4*1000*VLOOKUP(AA3,Scarcity!$B$5:$I$35,2,0)*(IF(MIN(IF(VALUE(LEFT(Scarcity!$D$5:$I$5,2))&gt;=AA5,VALUE(LEFT(Scarcity!$D$5:$I$5,2)),MAX(VALUE(LEFT(Scarcity!$D$5:$I$5,2)))))&gt;MAX(IF(VALUE(LEFT(Scarcity!$D$5:$I$5,2))&lt;AA5,VALUE(LEFT(Scarcity!$D$5:$I$5,2)),0)),IF(MAX(IF(VALUE(LEFT(Scarcity!$D$5:$I$5,2))&lt;AA5,VALUE(LEFT(Scarcity!$D$5:$I$5,2)),0))&gt;0, VLOOKUP(AA3, Scarcity!$B$5:$I$35, MATCH(CONCATENATE(MAX(IF(VALUE(LEFT(Scarcity!$D$5:$I$5,2))&lt;AA5,VALUE(LEFT(Scarcity!$D$5:$I$5,2)),0)), " HR Capacity Credit (%)"), Scarcity!$B$5:$I$5, 0),0), 0)+(VLOOKUP(AA3, Scarcity!$B$5:$I$35, MATCH(CONCATENATE(MIN(IF(VALUE(LEFT(Scarcity!$D$5:$I$5,2))&gt;=AA5,VALUE(LEFT(Scarcity!$D$5:$I$5,2)),MAX(VALUE(LEFT(Scarcity!$D$5:$I$5,2))))), " HR Capacity Credit (%)"), Scarcity!$B$5:$I$5, 0),0)-IF(MAX(IF(VALUE(LEFT(Scarcity!$D$5:$I$5,2))&lt;AA5,VALUE(LEFT(Scarcity!$D$5:$I$5,2)),0))&gt;0, VLOOKUP(AA3, Scarcity!$B$5:$I$35, MATCH(CONCATENATE(MAX(IF(VALUE(LEFT(Scarcity!$D$5:$I$5,2))&lt;AA5,VALUE(LEFT(Scarcity!$D$5:$I$5,2)),0)), " HR Capacity Credit (%)"), Scarcity!$B$5:$I$5, 0),0), 0))*((AA5-MAX(IF(VALUE(LEFT(Scarcity!$D$5:$I$5,2))&lt;AA5,VALUE(LEFT(Scarcity!$D$5:$I$5,2)),0)))/(MIN(IF(VALUE(LEFT(Scarcity!$D$5:$I$5,2))&gt;=AA5,VALUE(LEFT(Scarcity!$D$5:$I$5,2)),MAX(VALUE(LEFT(Scarcity!$D$5:$I$5,2)))))-MAX(IF(VALUE(LEFT(Scarcity!$D$5:$I$5,2))&lt;AA5,VALUE(LEFT(Scarcity!$D$5:$I$5,2)),0)))),VLOOKUP(AA3, Scarcity!$B$5:$I$35, MATCH(CONCATENATE(MIN(IF(VALUE(LEFT(Scarcity!$D$5:$I$5,2))&gt;=AA5,VALUE(LEFT(Scarcity!$D$5:$I$5,2)),MAX(VALUE(LEFT(Scarcity!$D$5:$I$5,2))))), " HR Capacity Credit (%)"), Scarcity!$B$5:$I$5, 0),0))/100)</f>
        <v>209000</v>
      </c>
    </row>
    <row r="17" spans="1:27" x14ac:dyDescent="0.25">
      <c r="A17" s="17" t="s">
        <v>92</v>
      </c>
      <c r="B17" s="18">
        <v>1054742.6659602921</v>
      </c>
      <c r="C17" s="18">
        <v>1121985.333876014</v>
      </c>
      <c r="D17" s="18">
        <v>1233511.8262181841</v>
      </c>
      <c r="E17" s="18">
        <v>1175284.1637956109</v>
      </c>
      <c r="F17" s="18">
        <v>1029423.375925159</v>
      </c>
      <c r="G17" s="18">
        <v>981933.84343034599</v>
      </c>
      <c r="H17" s="18">
        <v>895562.1334978774</v>
      </c>
      <c r="I17" s="18">
        <v>882206.82265404658</v>
      </c>
      <c r="J17" s="18">
        <v>899562.53246554581</v>
      </c>
      <c r="K17" s="18">
        <v>915720.87883697893</v>
      </c>
      <c r="L17" s="18">
        <v>945549.32429036079</v>
      </c>
      <c r="M17" s="18">
        <v>1002443.83671163</v>
      </c>
      <c r="N17" s="18">
        <v>1041418.721787972</v>
      </c>
      <c r="O17" s="18">
        <v>1059798.0443640309</v>
      </c>
      <c r="P17" s="18">
        <v>1019061.474821888</v>
      </c>
      <c r="Q17" s="18">
        <v>1051194.1884773809</v>
      </c>
      <c r="R17" s="18">
        <v>1068094.8732305579</v>
      </c>
      <c r="S17" s="18">
        <v>1065712.200538954</v>
      </c>
      <c r="T17" s="18">
        <v>1074878.9345651721</v>
      </c>
      <c r="U17" s="18">
        <v>1100811.34364729</v>
      </c>
      <c r="V17" s="18">
        <v>1117166.5200558261</v>
      </c>
      <c r="W17" s="18">
        <v>1121250.811000444</v>
      </c>
      <c r="X17" s="18">
        <v>1130345.912885912</v>
      </c>
      <c r="Y17" s="18">
        <v>1118317.609323211</v>
      </c>
      <c r="Z17" s="18">
        <v>1154129.636883955</v>
      </c>
      <c r="AA17" s="18">
        <v>1054742.6659602921</v>
      </c>
    </row>
    <row r="18" spans="1:27" x14ac:dyDescent="0.25">
      <c r="A18" s="17" t="s">
        <v>5</v>
      </c>
      <c r="B18" s="18">
        <f t="shared" ref="B18" si="0">SUM(B6:B17)</f>
        <v>9885923.9485732913</v>
      </c>
      <c r="C18" s="18">
        <f t="shared" ref="C18:AA18" si="1">SUM(C6:C17)</f>
        <v>7505259.3386870138</v>
      </c>
      <c r="D18" s="18">
        <f t="shared" si="1"/>
        <v>7935193.5154881841</v>
      </c>
      <c r="E18" s="18">
        <f t="shared" si="1"/>
        <v>7577000.4776276099</v>
      </c>
      <c r="F18" s="18">
        <f t="shared" si="1"/>
        <v>6866425.6558901593</v>
      </c>
      <c r="G18" s="18">
        <f t="shared" si="1"/>
        <v>6574779.0861153454</v>
      </c>
      <c r="H18" s="18">
        <f t="shared" si="1"/>
        <v>6040013.1470818762</v>
      </c>
      <c r="I18" s="18">
        <f t="shared" si="1"/>
        <v>5924941.6070680469</v>
      </c>
      <c r="J18" s="18">
        <f t="shared" si="1"/>
        <v>5945097.1037775455</v>
      </c>
      <c r="K18" s="18">
        <f t="shared" si="1"/>
        <v>5990647.5041559795</v>
      </c>
      <c r="L18" s="18">
        <f t="shared" si="1"/>
        <v>6056890.1856503617</v>
      </c>
      <c r="M18" s="18">
        <f t="shared" si="1"/>
        <v>6295144.4200406289</v>
      </c>
      <c r="N18" s="18">
        <f t="shared" si="1"/>
        <v>6391391.7295629717</v>
      </c>
      <c r="O18" s="18">
        <f t="shared" si="1"/>
        <v>6417983.1491430309</v>
      </c>
      <c r="P18" s="18">
        <f t="shared" si="1"/>
        <v>6178025.4848288884</v>
      </c>
      <c r="Q18" s="18">
        <f t="shared" si="1"/>
        <v>6336610.4213113813</v>
      </c>
      <c r="R18" s="18">
        <f t="shared" si="1"/>
        <v>6405210.2041605581</v>
      </c>
      <c r="S18" s="18">
        <f t="shared" si="1"/>
        <v>6334570.6840839535</v>
      </c>
      <c r="T18" s="18">
        <f t="shared" si="1"/>
        <v>6335188.9578731712</v>
      </c>
      <c r="U18" s="18">
        <f t="shared" si="1"/>
        <v>6437455.3459862918</v>
      </c>
      <c r="V18" s="18">
        <f t="shared" si="1"/>
        <v>6509951.8746278267</v>
      </c>
      <c r="W18" s="18">
        <f t="shared" si="1"/>
        <v>6450108.7402014462</v>
      </c>
      <c r="X18" s="18">
        <f t="shared" si="1"/>
        <v>6514052.6294589136</v>
      </c>
      <c r="Y18" s="18">
        <f t="shared" si="1"/>
        <v>6414830.4326842111</v>
      </c>
      <c r="Z18" s="18">
        <f t="shared" si="1"/>
        <v>6607640.7089719549</v>
      </c>
      <c r="AA18" s="18">
        <f t="shared" si="1"/>
        <v>9702923.9488922916</v>
      </c>
    </row>
    <row r="19" spans="1:27" x14ac:dyDescent="0.25">
      <c r="A19" s="17" t="s">
        <v>8</v>
      </c>
      <c r="B19" s="18">
        <f t="shared" ref="B19" si="2">B18/B4/1000</f>
        <v>197.71847897146583</v>
      </c>
      <c r="C19" s="18">
        <f t="shared" ref="C19:AA19" si="3">C18/C4/1000</f>
        <v>150.10518677374029</v>
      </c>
      <c r="D19" s="18">
        <f t="shared" si="3"/>
        <v>158.70387030976369</v>
      </c>
      <c r="E19" s="18">
        <f t="shared" si="3"/>
        <v>151.54000955255219</v>
      </c>
      <c r="F19" s="18">
        <f t="shared" si="3"/>
        <v>137.32851311780317</v>
      </c>
      <c r="G19" s="18">
        <f t="shared" si="3"/>
        <v>131.49558172230689</v>
      </c>
      <c r="H19" s="18">
        <f t="shared" si="3"/>
        <v>120.80026294163753</v>
      </c>
      <c r="I19" s="18">
        <f t="shared" si="3"/>
        <v>118.49883214136094</v>
      </c>
      <c r="J19" s="18">
        <f t="shared" si="3"/>
        <v>118.90194207555091</v>
      </c>
      <c r="K19" s="18">
        <f t="shared" si="3"/>
        <v>119.81295008311959</v>
      </c>
      <c r="L19" s="18">
        <f t="shared" si="3"/>
        <v>121.13780371300723</v>
      </c>
      <c r="M19" s="18">
        <f t="shared" si="3"/>
        <v>125.90288840081257</v>
      </c>
      <c r="N19" s="18">
        <f t="shared" si="3"/>
        <v>127.82783459125943</v>
      </c>
      <c r="O19" s="18">
        <f t="shared" si="3"/>
        <v>128.35966298286061</v>
      </c>
      <c r="P19" s="18">
        <f t="shared" si="3"/>
        <v>123.56050969657777</v>
      </c>
      <c r="Q19" s="18">
        <f t="shared" si="3"/>
        <v>126.73220842622761</v>
      </c>
      <c r="R19" s="18">
        <f t="shared" si="3"/>
        <v>128.10420408321116</v>
      </c>
      <c r="S19" s="18">
        <f t="shared" si="3"/>
        <v>126.69141368167907</v>
      </c>
      <c r="T19" s="18">
        <f t="shared" si="3"/>
        <v>126.70377915746342</v>
      </c>
      <c r="U19" s="18">
        <f t="shared" si="3"/>
        <v>128.74910691972585</v>
      </c>
      <c r="V19" s="18">
        <f t="shared" si="3"/>
        <v>130.19903749255653</v>
      </c>
      <c r="W19" s="18">
        <f t="shared" si="3"/>
        <v>129.00217480402893</v>
      </c>
      <c r="X19" s="18">
        <f t="shared" si="3"/>
        <v>130.28105258917827</v>
      </c>
      <c r="Y19" s="18">
        <f t="shared" si="3"/>
        <v>128.29660865368422</v>
      </c>
      <c r="Z19" s="18">
        <f t="shared" si="3"/>
        <v>132.1528141794391</v>
      </c>
      <c r="AA19" s="18">
        <f t="shared" si="3"/>
        <v>194.05847897784582</v>
      </c>
    </row>
    <row r="20" spans="1:27" x14ac:dyDescent="0.25">
      <c r="A20" s="17" t="s">
        <v>9</v>
      </c>
      <c r="B20" s="18">
        <f>B19/B5</f>
        <v>98.859239485732914</v>
      </c>
      <c r="C20" s="18">
        <f>C19/C5</f>
        <v>78.795373634509332</v>
      </c>
      <c r="D20" s="18">
        <f>D19/C5</f>
        <v>83.309118272841829</v>
      </c>
      <c r="E20" s="18">
        <f>E19/C5</f>
        <v>79.548561444909282</v>
      </c>
      <c r="F20" s="18">
        <f>F19/C5</f>
        <v>72.088458329555465</v>
      </c>
      <c r="G20" s="18">
        <f>G19/C5</f>
        <v>69.026552085200464</v>
      </c>
      <c r="H20" s="18">
        <f>H19/C5</f>
        <v>63.412211517919964</v>
      </c>
      <c r="I20" s="18">
        <f>I19/C5</f>
        <v>62.204111360294455</v>
      </c>
      <c r="J20" s="18">
        <f>J19/C5</f>
        <v>62.415717624961104</v>
      </c>
      <c r="K20" s="18">
        <f>K19/C5</f>
        <v>62.893937051506342</v>
      </c>
      <c r="L20" s="18">
        <f>L19/C5</f>
        <v>63.589398274544479</v>
      </c>
      <c r="M20" s="18">
        <f>M19/C5</f>
        <v>66.090755066043343</v>
      </c>
      <c r="N20" s="18">
        <f>N19/C5</f>
        <v>67.101225507222793</v>
      </c>
      <c r="O20" s="18">
        <f>O19/C5</f>
        <v>67.380400515937325</v>
      </c>
      <c r="P20" s="18">
        <f>P19/C5</f>
        <v>64.861159945710114</v>
      </c>
      <c r="Q20" s="18">
        <f>Q19/C5</f>
        <v>66.52609366206174</v>
      </c>
      <c r="R20" s="18">
        <f>R19/C5</f>
        <v>67.24630135601636</v>
      </c>
      <c r="S20" s="18">
        <f>S19/C5</f>
        <v>66.504679097994256</v>
      </c>
      <c r="T20" s="18">
        <f>T19/C5</f>
        <v>66.511170161398113</v>
      </c>
      <c r="U20" s="18">
        <f>U19/C5</f>
        <v>67.584833028727473</v>
      </c>
      <c r="V20" s="18">
        <f>V19/C5</f>
        <v>68.345951439662215</v>
      </c>
      <c r="W20" s="18">
        <f>W19/C5</f>
        <v>67.71767706248238</v>
      </c>
      <c r="X20" s="18">
        <f>X19/C5</f>
        <v>68.389003983820615</v>
      </c>
      <c r="Y20" s="18">
        <f>Y19/C5</f>
        <v>67.347301130542888</v>
      </c>
      <c r="Z20" s="18">
        <f>Z19/C5</f>
        <v>69.371555999705564</v>
      </c>
      <c r="AA20" s="18">
        <f>AA19/C5</f>
        <v>101.86796796737313</v>
      </c>
    </row>
    <row r="21" spans="1:27" x14ac:dyDescent="0.25">
      <c r="A21" s="17" t="s">
        <v>10</v>
      </c>
      <c r="B21" s="19">
        <v>366.00000000183343</v>
      </c>
      <c r="C21" s="19">
        <v>200.81422574278221</v>
      </c>
      <c r="D21" s="19">
        <v>364.77325566573148</v>
      </c>
      <c r="E21" s="19">
        <v>364.73215465076908</v>
      </c>
      <c r="F21" s="19">
        <v>365.96183342086482</v>
      </c>
      <c r="G21" s="19">
        <v>364.94971092667049</v>
      </c>
      <c r="H21" s="19">
        <v>364.9999999836258</v>
      </c>
      <c r="I21" s="19">
        <v>364.88606761910421</v>
      </c>
      <c r="J21" s="19">
        <v>365.99999999879009</v>
      </c>
      <c r="K21" s="19">
        <v>364.99653614082553</v>
      </c>
      <c r="L21" s="19">
        <v>364.87494374968782</v>
      </c>
      <c r="M21" s="19">
        <v>364.8666519884153</v>
      </c>
      <c r="N21" s="19">
        <v>365.79680663747962</v>
      </c>
      <c r="O21" s="19">
        <v>364.95186618008358</v>
      </c>
      <c r="P21" s="19">
        <v>364.95189609379833</v>
      </c>
      <c r="Q21" s="19">
        <v>364.93192741513082</v>
      </c>
      <c r="R21" s="19">
        <v>365.9788958929222</v>
      </c>
      <c r="S21" s="19">
        <v>365.00000005028829</v>
      </c>
      <c r="T21" s="19">
        <v>364.85747709105362</v>
      </c>
      <c r="U21" s="19">
        <v>364.91610514090507</v>
      </c>
      <c r="V21" s="19">
        <v>365.96410602395741</v>
      </c>
      <c r="W21" s="19">
        <v>364.82811799970511</v>
      </c>
      <c r="X21" s="19">
        <v>364.89307250716541</v>
      </c>
      <c r="Y21" s="19">
        <v>364.90857643720739</v>
      </c>
      <c r="Z21" s="19">
        <v>365.97891662347922</v>
      </c>
      <c r="AA21" s="19">
        <v>366.00000000183343</v>
      </c>
    </row>
    <row r="22" spans="1:27" x14ac:dyDescent="0.25">
      <c r="A22" s="17" t="s">
        <v>93</v>
      </c>
      <c r="B22" s="20">
        <v>6.0113906997475768</v>
      </c>
      <c r="C22" s="20">
        <v>-2.6325154095156811</v>
      </c>
      <c r="D22" s="20">
        <v>1.2277806212684239</v>
      </c>
      <c r="E22" s="20">
        <v>3.4306752131205389</v>
      </c>
      <c r="F22" s="20">
        <v>5.2048348154218562</v>
      </c>
      <c r="G22" s="20">
        <v>6.2264354777914823</v>
      </c>
      <c r="H22" s="20">
        <v>7.4734507804121213</v>
      </c>
      <c r="I22" s="20">
        <v>7.4805734435583586</v>
      </c>
      <c r="J22" s="20">
        <v>7.2228348920302574</v>
      </c>
      <c r="K22" s="20">
        <v>7.3640963081939157</v>
      </c>
      <c r="L22" s="20">
        <v>6.9593216487592864</v>
      </c>
      <c r="M22" s="20">
        <v>6.1043714419422876</v>
      </c>
      <c r="N22" s="20">
        <v>5.2326380973276994</v>
      </c>
      <c r="O22" s="20">
        <v>4.7294362109295722</v>
      </c>
      <c r="P22" s="20">
        <v>5.6524269255994657</v>
      </c>
      <c r="Q22" s="20">
        <v>4.1811931198247896</v>
      </c>
      <c r="R22" s="20">
        <v>4.4836525541495744</v>
      </c>
      <c r="S22" s="20">
        <v>3.630888244506421</v>
      </c>
      <c r="T22" s="20">
        <v>2.3596546907114702</v>
      </c>
      <c r="U22" s="20">
        <v>1.239284905859527</v>
      </c>
      <c r="V22" s="20">
        <v>-0.40750023806133068</v>
      </c>
      <c r="W22" s="20">
        <v>-1.592555057732262</v>
      </c>
      <c r="X22" s="20">
        <v>-1.109756328514613</v>
      </c>
      <c r="Y22" s="20">
        <v>-2.1529299689376011</v>
      </c>
      <c r="Z22" s="20">
        <v>-2.1576975955857378</v>
      </c>
      <c r="AA22" s="20">
        <v>6.0113906997475768</v>
      </c>
    </row>
    <row r="23" spans="1:27" x14ac:dyDescent="0.25">
      <c r="A23" s="17" t="s">
        <v>94</v>
      </c>
      <c r="B23" s="20">
        <v>651.04598696373421</v>
      </c>
      <c r="C23" s="20">
        <v>592.4968972552964</v>
      </c>
      <c r="D23" s="20">
        <v>676.82040046094994</v>
      </c>
      <c r="E23" s="20">
        <v>689.47535276135204</v>
      </c>
      <c r="F23" s="20">
        <v>700.3373045831255</v>
      </c>
      <c r="G23" s="20">
        <v>716.08444699969584</v>
      </c>
      <c r="H23" s="20">
        <v>733.7536355212726</v>
      </c>
      <c r="I23" s="20">
        <v>710.41298560368023</v>
      </c>
      <c r="J23" s="20">
        <v>723.99277934548729</v>
      </c>
      <c r="K23" s="20">
        <v>723.33949349546583</v>
      </c>
      <c r="L23" s="20">
        <v>742.59591057481975</v>
      </c>
      <c r="M23" s="20">
        <v>731.34584979747365</v>
      </c>
      <c r="N23" s="20">
        <v>732.33725046666314</v>
      </c>
      <c r="O23" s="20">
        <v>737.38978298449251</v>
      </c>
      <c r="P23" s="20">
        <v>733.63063356450391</v>
      </c>
      <c r="Q23" s="20">
        <v>740.29140894426916</v>
      </c>
      <c r="R23" s="20">
        <v>747.18418071026542</v>
      </c>
      <c r="S23" s="20">
        <v>718.34853387506087</v>
      </c>
      <c r="T23" s="20">
        <v>719.69198150449927</v>
      </c>
      <c r="U23" s="20">
        <v>733.59642268886716</v>
      </c>
      <c r="V23" s="20">
        <v>734.06956672382296</v>
      </c>
      <c r="W23" s="20">
        <v>732.48933938870482</v>
      </c>
      <c r="X23" s="20">
        <v>725.22572915839123</v>
      </c>
      <c r="Y23" s="20">
        <v>735.3201770335362</v>
      </c>
      <c r="Z23" s="20">
        <v>729.46156815090137</v>
      </c>
      <c r="AA23" s="20">
        <v>651.04598696373421</v>
      </c>
    </row>
    <row r="24" spans="1:27" x14ac:dyDescent="0.25">
      <c r="A24" s="17" t="s">
        <v>95</v>
      </c>
      <c r="B24" s="20">
        <v>11.35520317105545</v>
      </c>
      <c r="C24" s="20">
        <v>19.62723318241925</v>
      </c>
      <c r="D24" s="20">
        <v>1.5678827632211649</v>
      </c>
      <c r="E24" s="20">
        <v>1.6600903561335669</v>
      </c>
      <c r="F24" s="20">
        <v>1.7778170450232511</v>
      </c>
      <c r="G24" s="20">
        <v>1.655583446271494</v>
      </c>
      <c r="H24" s="20">
        <v>1.5879378399919459</v>
      </c>
      <c r="I24" s="20">
        <v>1.7131312770509519</v>
      </c>
      <c r="J24" s="20">
        <v>1.735701260449221</v>
      </c>
      <c r="K24" s="20">
        <v>1.628207075057426</v>
      </c>
      <c r="L24" s="20">
        <v>1.823152208673303</v>
      </c>
      <c r="M24" s="20">
        <v>1.742749411190853</v>
      </c>
      <c r="N24" s="20">
        <v>2.0130484132504081</v>
      </c>
      <c r="O24" s="20">
        <v>1.9486345625894359</v>
      </c>
      <c r="P24" s="20">
        <v>1.9230671031032109</v>
      </c>
      <c r="Q24" s="20">
        <v>1.840033350885836</v>
      </c>
      <c r="R24" s="20">
        <v>1.9593436065945391</v>
      </c>
      <c r="S24" s="20">
        <v>1.8541243363804429</v>
      </c>
      <c r="T24" s="20">
        <v>1.9290787934273621</v>
      </c>
      <c r="U24" s="20">
        <v>1.798729723638355</v>
      </c>
      <c r="V24" s="20">
        <v>1.741683504393525</v>
      </c>
      <c r="W24" s="20">
        <v>1.8182153673477071</v>
      </c>
      <c r="X24" s="20">
        <v>1.660766698196197</v>
      </c>
      <c r="Y24" s="20">
        <v>1.8335106672169119</v>
      </c>
      <c r="Z24" s="20">
        <v>1.680355787251453</v>
      </c>
      <c r="AA24" s="20">
        <v>11.35520317105545</v>
      </c>
    </row>
    <row r="25" spans="1:27" x14ac:dyDescent="0.25">
      <c r="A25" s="17" t="s">
        <v>96</v>
      </c>
      <c r="B25" s="20">
        <v>9.6604414195923063</v>
      </c>
      <c r="C25" s="20">
        <v>12.960966802946089</v>
      </c>
      <c r="D25" s="20">
        <v>2.2304279088547299</v>
      </c>
      <c r="E25" s="20">
        <v>1.7891350001401489</v>
      </c>
      <c r="F25" s="20">
        <v>1.772011256025936</v>
      </c>
      <c r="G25" s="20">
        <v>1.9206048532581601</v>
      </c>
      <c r="H25" s="20">
        <v>1.4232032079051089</v>
      </c>
      <c r="I25" s="20">
        <v>1.8062220398332831</v>
      </c>
      <c r="J25" s="20">
        <v>1.9829060688730229</v>
      </c>
      <c r="K25" s="20">
        <v>2.0590248141364031</v>
      </c>
      <c r="L25" s="20">
        <v>1.258870256526067</v>
      </c>
      <c r="M25" s="20">
        <v>1.334671753505007</v>
      </c>
      <c r="N25" s="20">
        <v>2.2653306813164531</v>
      </c>
      <c r="O25" s="20">
        <v>1.7648828404616721</v>
      </c>
      <c r="P25" s="20">
        <v>1.829434384918597</v>
      </c>
      <c r="Q25" s="20">
        <v>2.5174514227756388</v>
      </c>
      <c r="R25" s="20">
        <v>1.7171793693938859</v>
      </c>
      <c r="S25" s="20">
        <v>2.0717535979213149</v>
      </c>
      <c r="T25" s="20">
        <v>1.5946720696139829</v>
      </c>
      <c r="U25" s="20">
        <v>1.8581005603454721</v>
      </c>
      <c r="V25" s="20">
        <v>1.843715996098179</v>
      </c>
      <c r="W25" s="20">
        <v>1.79017705386021</v>
      </c>
      <c r="X25" s="20">
        <v>1.7804831622655291</v>
      </c>
      <c r="Y25" s="20">
        <v>1.879395360991901</v>
      </c>
      <c r="Z25" s="20">
        <v>1.534085700252819</v>
      </c>
      <c r="AA25" s="20">
        <v>9.6604414195923063</v>
      </c>
    </row>
    <row r="26" spans="1:27" x14ac:dyDescent="0.25">
      <c r="A26" s="17" t="s">
        <v>97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x14ac:dyDescent="0.25">
      <c r="A27" s="17" t="s">
        <v>98</v>
      </c>
      <c r="B27" s="20">
        <v>13.618212397721051</v>
      </c>
      <c r="C27" s="20">
        <v>4.8463969011197729</v>
      </c>
      <c r="D27" s="20">
        <v>1.210577258520104</v>
      </c>
      <c r="E27" s="20">
        <v>1.115601075068555</v>
      </c>
      <c r="F27" s="20">
        <v>1.034415906673658</v>
      </c>
      <c r="G27" s="20">
        <v>0.96288290360838535</v>
      </c>
      <c r="H27" s="20">
        <v>0.89824133643886184</v>
      </c>
      <c r="I27" s="20">
        <v>0.86957860980236057</v>
      </c>
      <c r="J27" s="20">
        <v>0.89098125947811591</v>
      </c>
      <c r="K27" s="20">
        <v>0.90732093600871888</v>
      </c>
      <c r="L27" s="20">
        <v>0.97043244329724165</v>
      </c>
      <c r="M27" s="20">
        <v>1.0101250502058861</v>
      </c>
      <c r="N27" s="20">
        <v>1.0259038484039129</v>
      </c>
      <c r="O27" s="20">
        <v>1.0109998272371989</v>
      </c>
      <c r="P27" s="20">
        <v>1.0299371447153429</v>
      </c>
      <c r="Q27" s="20">
        <v>1.0318398690303909</v>
      </c>
      <c r="R27" s="20">
        <v>1.005914000386082</v>
      </c>
      <c r="S27" s="20">
        <v>1.0495646492105439</v>
      </c>
      <c r="T27" s="20">
        <v>0.99711814079368211</v>
      </c>
      <c r="U27" s="20">
        <v>1.042481187897041</v>
      </c>
      <c r="V27" s="20">
        <v>1.0208944794614381</v>
      </c>
      <c r="W27" s="20">
        <v>1.0111324224687219</v>
      </c>
      <c r="X27" s="20">
        <v>1.0491090993862211</v>
      </c>
      <c r="Y27" s="20">
        <v>0.99878547151172958</v>
      </c>
      <c r="Z27" s="20">
        <v>1.0303433483581901</v>
      </c>
      <c r="AA27" s="20">
        <v>13.618212397721051</v>
      </c>
    </row>
    <row r="28" spans="1:27" x14ac:dyDescent="0.25">
      <c r="A28" s="17" t="s">
        <v>99</v>
      </c>
      <c r="B28" s="19">
        <v>36600.000000183332</v>
      </c>
      <c r="C28" s="19">
        <v>19127.555002000001</v>
      </c>
      <c r="D28" s="19">
        <v>33807.185335100003</v>
      </c>
      <c r="E28" s="19">
        <v>33037.438568266669</v>
      </c>
      <c r="F28" s="19">
        <v>32471.793479433331</v>
      </c>
      <c r="G28" s="19">
        <v>31768.872336166671</v>
      </c>
      <c r="H28" s="19">
        <v>31207.4999986</v>
      </c>
      <c r="I28" s="19">
        <v>30661.376262033329</v>
      </c>
      <c r="J28" s="19">
        <v>30249.899999900001</v>
      </c>
      <c r="K28" s="19">
        <v>29685.168284333329</v>
      </c>
      <c r="L28" s="19">
        <v>29211.887996599999</v>
      </c>
      <c r="M28" s="19">
        <v>28766.086842766661</v>
      </c>
      <c r="N28" s="19">
        <v>28407.780003466669</v>
      </c>
      <c r="O28" s="19">
        <v>27926.116800100001</v>
      </c>
      <c r="P28" s="19">
        <v>27521.022484433332</v>
      </c>
      <c r="Q28" s="19">
        <v>27125.390164766672</v>
      </c>
      <c r="R28" s="19">
        <v>26818.933491033338</v>
      </c>
      <c r="S28" s="19">
        <v>26371.250003633329</v>
      </c>
      <c r="T28" s="19">
        <v>25992.446667966669</v>
      </c>
      <c r="U28" s="19">
        <v>25639.005547199991</v>
      </c>
      <c r="V28" s="19">
        <v>25357.652906399999</v>
      </c>
      <c r="W28" s="19">
        <v>24731.698119199998</v>
      </c>
      <c r="X28" s="19">
        <v>24188.7617765</v>
      </c>
      <c r="Y28" s="19">
        <v>23642.426667366672</v>
      </c>
      <c r="Z28" s="19">
        <v>23162.805633100001</v>
      </c>
      <c r="AA28" s="19">
        <v>36600.000000183332</v>
      </c>
    </row>
    <row r="29" spans="1:27" x14ac:dyDescent="0.25">
      <c r="A29" s="17" t="s">
        <v>100</v>
      </c>
      <c r="B29" s="19">
        <v>32365.234026599999</v>
      </c>
      <c r="C29" s="19">
        <v>11304.032502</v>
      </c>
      <c r="D29" s="19">
        <v>26595.990335099999</v>
      </c>
      <c r="E29" s="19">
        <v>26314.115601599999</v>
      </c>
      <c r="F29" s="19">
        <v>26693.8951461</v>
      </c>
      <c r="G29" s="19">
        <v>26370.215269500011</v>
      </c>
      <c r="H29" s="19">
        <v>26532.019998600001</v>
      </c>
      <c r="I29" s="19">
        <v>25864.015928699999</v>
      </c>
      <c r="J29" s="19">
        <v>25412.9424999</v>
      </c>
      <c r="K29" s="19">
        <v>24788.135450999998</v>
      </c>
      <c r="L29" s="19">
        <v>24301.827996600001</v>
      </c>
      <c r="M29" s="19">
        <v>23429.745176100001</v>
      </c>
      <c r="N29" s="19">
        <v>22903.453336800001</v>
      </c>
      <c r="O29" s="19">
        <v>22433.3028801</v>
      </c>
      <c r="P29" s="19">
        <v>22241.8541511</v>
      </c>
      <c r="Q29" s="19">
        <v>21672.8484981</v>
      </c>
      <c r="R29" s="19">
        <v>21316.6856577</v>
      </c>
      <c r="S29" s="19">
        <v>20622.783570299998</v>
      </c>
      <c r="T29" s="19">
        <v>20239.1195013</v>
      </c>
      <c r="U29" s="19">
        <v>19861.622023199991</v>
      </c>
      <c r="V29" s="19">
        <v>19468.971242399999</v>
      </c>
      <c r="W29" s="19">
        <v>18910.860619200001</v>
      </c>
      <c r="X29" s="19">
        <v>18144.302776500001</v>
      </c>
      <c r="Y29" s="19">
        <v>17852.390000700001</v>
      </c>
      <c r="Z29" s="19">
        <v>17066.576633100001</v>
      </c>
      <c r="AA29" s="19">
        <v>32365.234026599999</v>
      </c>
    </row>
    <row r="30" spans="1:27" x14ac:dyDescent="0.25">
      <c r="A30" s="17" t="s">
        <v>101</v>
      </c>
      <c r="B30" s="19">
        <v>4234.7659735833331</v>
      </c>
      <c r="C30" s="19">
        <v>7823.5225</v>
      </c>
      <c r="D30" s="19">
        <v>7211.1949999999997</v>
      </c>
      <c r="E30" s="19">
        <v>6723.3229666666666</v>
      </c>
      <c r="F30" s="19">
        <v>5777.8983333333344</v>
      </c>
      <c r="G30" s="19">
        <v>5398.6570666666667</v>
      </c>
      <c r="H30" s="19">
        <v>4675.4799999999996</v>
      </c>
      <c r="I30" s="19">
        <v>4797.3603333333331</v>
      </c>
      <c r="J30" s="19">
        <v>4836.9575000000004</v>
      </c>
      <c r="K30" s="19">
        <v>4897.0328333333337</v>
      </c>
      <c r="L30" s="19">
        <v>4910.0600000000004</v>
      </c>
      <c r="M30" s="19">
        <v>5336.3416666666662</v>
      </c>
      <c r="N30" s="19">
        <v>5504.3266666666668</v>
      </c>
      <c r="O30" s="19">
        <v>5492.8139200000014</v>
      </c>
      <c r="P30" s="19">
        <v>5279.168333333334</v>
      </c>
      <c r="Q30" s="19">
        <v>5452.541666666667</v>
      </c>
      <c r="R30" s="19">
        <v>5502.2478333333338</v>
      </c>
      <c r="S30" s="19">
        <v>5748.466433333334</v>
      </c>
      <c r="T30" s="19">
        <v>5753.3271666666669</v>
      </c>
      <c r="U30" s="19">
        <v>5777.3835239999999</v>
      </c>
      <c r="V30" s="19">
        <v>5888.6816639999997</v>
      </c>
      <c r="W30" s="19">
        <v>5820.8375000000005</v>
      </c>
      <c r="X30" s="19">
        <v>6044.4589999999998</v>
      </c>
      <c r="Y30" s="19">
        <v>5790.0366666666669</v>
      </c>
      <c r="Z30" s="19">
        <v>6096.2289999999994</v>
      </c>
      <c r="AA30" s="19">
        <v>4234.7659735833331</v>
      </c>
    </row>
    <row r="31" spans="1:27" x14ac:dyDescent="0.25">
      <c r="A31" s="17" t="s">
        <v>102</v>
      </c>
      <c r="B31" s="19">
        <v>8578.9617552500004</v>
      </c>
      <c r="C31" s="19">
        <v>18828.24899441667</v>
      </c>
      <c r="D31" s="19">
        <v>38128.962965416657</v>
      </c>
      <c r="E31" s="19">
        <v>37261.452681416667</v>
      </c>
      <c r="F31" s="19">
        <v>36678.318252166668</v>
      </c>
      <c r="G31" s="19">
        <v>36021.641078749999</v>
      </c>
      <c r="H31" s="19">
        <v>35578.524153916667</v>
      </c>
      <c r="I31" s="19">
        <v>34911.628119083332</v>
      </c>
      <c r="J31" s="19">
        <v>34208.855595416673</v>
      </c>
      <c r="K31" s="19">
        <v>33589.721741250003</v>
      </c>
      <c r="L31" s="19">
        <v>32987.094527083333</v>
      </c>
      <c r="M31" s="19">
        <v>32761.207600166668</v>
      </c>
      <c r="N31" s="19">
        <v>32183.224672083339</v>
      </c>
      <c r="O31" s="19">
        <v>31426.868083666661</v>
      </c>
      <c r="P31" s="19">
        <v>31046.997080000001</v>
      </c>
      <c r="Q31" s="19">
        <v>30861.804411083329</v>
      </c>
      <c r="R31" s="19">
        <v>29938.90855966667</v>
      </c>
      <c r="S31" s="19">
        <v>29482.39319041666</v>
      </c>
      <c r="T31" s="19">
        <v>28578.738166416661</v>
      </c>
      <c r="U31" s="19">
        <v>28318.656062916671</v>
      </c>
      <c r="V31" s="19">
        <v>27251.367733750001</v>
      </c>
      <c r="W31" s="19">
        <v>27111.7107885</v>
      </c>
      <c r="X31" s="19">
        <v>26386.287719749998</v>
      </c>
      <c r="Y31" s="19">
        <v>26038.890697250001</v>
      </c>
      <c r="Z31" s="19">
        <v>25321.491775666669</v>
      </c>
      <c r="AA31" s="19">
        <v>8578.9617552500004</v>
      </c>
    </row>
    <row r="32" spans="1:27" x14ac:dyDescent="0.25">
      <c r="A32" s="17" t="s">
        <v>103</v>
      </c>
      <c r="B32" s="18">
        <v>2705455.9019229999</v>
      </c>
      <c r="C32" s="18">
        <v>4684978.4624690004</v>
      </c>
      <c r="D32" s="18">
        <v>4833869.8858640008</v>
      </c>
      <c r="E32" s="18">
        <v>4507733.5320520001</v>
      </c>
      <c r="F32" s="18">
        <v>3855573.1571119991</v>
      </c>
      <c r="G32" s="18">
        <v>3641607.9361439999</v>
      </c>
      <c r="H32" s="18">
        <v>3164756.0987030012</v>
      </c>
      <c r="I32" s="18">
        <v>3146948.0792410001</v>
      </c>
      <c r="J32" s="18">
        <v>3254837.3881899999</v>
      </c>
      <c r="K32" s="18">
        <v>3294859.3034259998</v>
      </c>
      <c r="L32" s="18">
        <v>3416622.675605</v>
      </c>
      <c r="M32" s="18">
        <v>3702724.7509400002</v>
      </c>
      <c r="N32" s="18">
        <v>3862620.2892229999</v>
      </c>
      <c r="O32" s="18">
        <v>3901713.4965320001</v>
      </c>
      <c r="P32" s="18">
        <v>3697468.7268229998</v>
      </c>
      <c r="Q32" s="18">
        <v>3907430.5884750001</v>
      </c>
      <c r="R32" s="18">
        <v>3976956.8755819998</v>
      </c>
      <c r="S32" s="18">
        <v>4022355.1595600001</v>
      </c>
      <c r="T32" s="18">
        <v>4073187.4752529999</v>
      </c>
      <c r="U32" s="18">
        <v>4203173.0026950007</v>
      </c>
      <c r="V32" s="18">
        <v>4333806.9365060003</v>
      </c>
      <c r="W32" s="18">
        <v>4306878.3072039997</v>
      </c>
      <c r="X32" s="18">
        <v>4412879.5354260001</v>
      </c>
      <c r="Y32" s="18">
        <v>4313590.6949039996</v>
      </c>
      <c r="Z32" s="18">
        <v>4501600.8880680008</v>
      </c>
      <c r="AA32" s="18">
        <v>2705455.9019229999</v>
      </c>
    </row>
    <row r="33" spans="1:27" x14ac:dyDescent="0.25">
      <c r="A33" s="17" t="s">
        <v>104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x14ac:dyDescent="0.25">
      <c r="A34" s="17" t="s">
        <v>105</v>
      </c>
      <c r="B34" s="19">
        <v>268.5</v>
      </c>
      <c r="C34" s="19">
        <v>543.08333333333337</v>
      </c>
      <c r="D34" s="19">
        <v>929.25</v>
      </c>
      <c r="E34" s="19">
        <v>896.75</v>
      </c>
      <c r="F34" s="19">
        <v>867.08333333333337</v>
      </c>
      <c r="G34" s="19">
        <v>853.58333333333337</v>
      </c>
      <c r="H34" s="19">
        <v>823.58333333333337</v>
      </c>
      <c r="I34" s="19">
        <v>816.58333333333337</v>
      </c>
      <c r="J34" s="19">
        <v>800.41666666666663</v>
      </c>
      <c r="K34" s="19">
        <v>792.33333333333337</v>
      </c>
      <c r="L34" s="19">
        <v>776.5</v>
      </c>
      <c r="M34" s="19">
        <v>781.5</v>
      </c>
      <c r="N34" s="19">
        <v>773.5</v>
      </c>
      <c r="O34" s="19">
        <v>760</v>
      </c>
      <c r="P34" s="19">
        <v>746.33333333333337</v>
      </c>
      <c r="Q34" s="19">
        <v>747.83333333333337</v>
      </c>
      <c r="R34" s="19">
        <v>729.25</v>
      </c>
      <c r="S34" s="19">
        <v>723.58333333333337</v>
      </c>
      <c r="T34" s="19">
        <v>708.66666666666663</v>
      </c>
      <c r="U34" s="19">
        <v>704.16666666666663</v>
      </c>
      <c r="V34" s="19">
        <v>688.83333333333337</v>
      </c>
      <c r="W34" s="19">
        <v>681.75</v>
      </c>
      <c r="X34" s="19">
        <v>671.91666666666663</v>
      </c>
      <c r="Y34" s="19">
        <v>663.41666666666663</v>
      </c>
      <c r="Z34" s="19">
        <v>655.75</v>
      </c>
      <c r="AA34" s="19">
        <v>268.5</v>
      </c>
    </row>
    <row r="35" spans="1:27" x14ac:dyDescent="0.25">
      <c r="A35" s="17" t="s">
        <v>106</v>
      </c>
      <c r="B35" s="19">
        <v>7512</v>
      </c>
      <c r="C35" s="19">
        <v>1602</v>
      </c>
      <c r="D35" s="19">
        <v>7241.666666666667</v>
      </c>
      <c r="E35" s="19">
        <v>7295</v>
      </c>
      <c r="F35" s="19">
        <v>7386.166666666667</v>
      </c>
      <c r="G35" s="19">
        <v>7340.666666666667</v>
      </c>
      <c r="H35" s="19">
        <v>7366.666666666667</v>
      </c>
      <c r="I35" s="19">
        <v>7381.5</v>
      </c>
      <c r="J35" s="19">
        <v>7377.166666666667</v>
      </c>
      <c r="K35" s="19">
        <v>7413.833333333333</v>
      </c>
      <c r="L35" s="19">
        <v>7318.916666666667</v>
      </c>
      <c r="M35" s="19">
        <v>7395.916666666667</v>
      </c>
      <c r="N35" s="19">
        <v>7358.083333333333</v>
      </c>
      <c r="O35" s="19">
        <v>7383.083333333333</v>
      </c>
      <c r="P35" s="19">
        <v>7357.583333333333</v>
      </c>
      <c r="Q35" s="19">
        <v>7383.75</v>
      </c>
      <c r="R35" s="19">
        <v>7393.25</v>
      </c>
      <c r="S35" s="19">
        <v>7313.75</v>
      </c>
      <c r="T35" s="19">
        <v>7454.75</v>
      </c>
      <c r="U35" s="19">
        <v>7331.25</v>
      </c>
      <c r="V35" s="19">
        <v>7378.5</v>
      </c>
      <c r="W35" s="19">
        <v>7376.166666666667</v>
      </c>
      <c r="X35" s="19">
        <v>7419.916666666667</v>
      </c>
      <c r="Y35" s="19">
        <v>7465.916666666667</v>
      </c>
      <c r="Z35" s="19">
        <v>7398</v>
      </c>
      <c r="AA35" s="19">
        <v>7512</v>
      </c>
    </row>
    <row r="36" spans="1:27" x14ac:dyDescent="0.25">
      <c r="A36" s="17" t="s">
        <v>107</v>
      </c>
      <c r="B36" s="19">
        <v>1003.5</v>
      </c>
      <c r="C36" s="19">
        <v>6614.916666666667</v>
      </c>
      <c r="D36" s="19">
        <v>589.08333333333337</v>
      </c>
      <c r="E36" s="19">
        <v>568.25</v>
      </c>
      <c r="F36" s="19">
        <v>530.75</v>
      </c>
      <c r="G36" s="19">
        <v>565.75</v>
      </c>
      <c r="H36" s="19">
        <v>569.75</v>
      </c>
      <c r="I36" s="19">
        <v>561.91666666666663</v>
      </c>
      <c r="J36" s="19">
        <v>606.41666666666663</v>
      </c>
      <c r="K36" s="19">
        <v>553.83333333333337</v>
      </c>
      <c r="L36" s="19">
        <v>664.58333333333337</v>
      </c>
      <c r="M36" s="19">
        <v>582.58333333333337</v>
      </c>
      <c r="N36" s="19">
        <v>652.41666666666663</v>
      </c>
      <c r="O36" s="19">
        <v>616.91666666666663</v>
      </c>
      <c r="P36" s="19">
        <v>656.08333333333337</v>
      </c>
      <c r="Q36" s="19">
        <v>628.41666666666663</v>
      </c>
      <c r="R36" s="19">
        <v>661.5</v>
      </c>
      <c r="S36" s="19">
        <v>722.66666666666663</v>
      </c>
      <c r="T36" s="19">
        <v>596.58333333333337</v>
      </c>
      <c r="U36" s="19">
        <v>724.58333333333337</v>
      </c>
      <c r="V36" s="19">
        <v>716.66666666666663</v>
      </c>
      <c r="W36" s="19">
        <v>702.08333333333337</v>
      </c>
      <c r="X36" s="19">
        <v>668.16666666666663</v>
      </c>
      <c r="Y36" s="19">
        <v>630.66666666666663</v>
      </c>
      <c r="Z36" s="19">
        <v>730.25</v>
      </c>
      <c r="AA36" s="19">
        <v>1003.5</v>
      </c>
    </row>
    <row r="37" spans="1:27" x14ac:dyDescent="0.25">
      <c r="A37" s="17" t="s">
        <v>108</v>
      </c>
      <c r="B37" s="19">
        <v>50.413186680697848</v>
      </c>
      <c r="C37" s="19">
        <v>49.911123524885838</v>
      </c>
      <c r="D37" s="19">
        <v>48.98258561860731</v>
      </c>
      <c r="E37" s="19">
        <v>46.654583495024717</v>
      </c>
      <c r="F37" s="19">
        <v>45.896657190820427</v>
      </c>
      <c r="G37" s="19">
        <v>44.976310155327234</v>
      </c>
      <c r="H37" s="19">
        <v>44.683420072174663</v>
      </c>
      <c r="I37" s="19">
        <v>43.803704459389273</v>
      </c>
      <c r="J37" s="19">
        <v>42.816610538327261</v>
      </c>
      <c r="K37" s="19">
        <v>42.021009491523976</v>
      </c>
      <c r="L37" s="19">
        <v>41.34578540011416</v>
      </c>
      <c r="M37" s="19">
        <v>40.431684594634703</v>
      </c>
      <c r="N37" s="19">
        <v>40.416195053753043</v>
      </c>
      <c r="O37" s="19">
        <v>39.946074129680369</v>
      </c>
      <c r="P37" s="19">
        <v>38.774854361586762</v>
      </c>
      <c r="Q37" s="19">
        <v>38.204040458552129</v>
      </c>
      <c r="R37" s="19">
        <v>38.496021116091747</v>
      </c>
      <c r="S37" s="19">
        <v>37.279954624743162</v>
      </c>
      <c r="T37" s="19">
        <v>36.799447399486297</v>
      </c>
      <c r="U37" s="19">
        <v>36.263874368578783</v>
      </c>
      <c r="V37" s="19">
        <v>37.376963095666362</v>
      </c>
      <c r="W37" s="19">
        <v>35.239640614602358</v>
      </c>
      <c r="X37" s="19">
        <v>35.352090332248864</v>
      </c>
      <c r="Y37" s="19">
        <v>33.877968380993153</v>
      </c>
      <c r="Z37" s="19">
        <v>33.686940899106339</v>
      </c>
      <c r="AA37" s="19">
        <v>50.413186680697848</v>
      </c>
    </row>
    <row r="38" spans="1:27" x14ac:dyDescent="0.25">
      <c r="A38" s="17" t="s">
        <v>109</v>
      </c>
      <c r="B38" s="21">
        <v>0.49627409222454533</v>
      </c>
      <c r="C38" s="21">
        <v>0.62038198755635443</v>
      </c>
      <c r="D38" s="21">
        <v>0.79551752639813533</v>
      </c>
      <c r="E38" s="21">
        <v>0.83040593512646865</v>
      </c>
      <c r="F38" s="21">
        <v>0.83934022580256806</v>
      </c>
      <c r="G38" s="21">
        <v>0.83517452930620206</v>
      </c>
      <c r="H38" s="21">
        <v>0.84196809751632817</v>
      </c>
      <c r="I38" s="21">
        <v>0.83455603271437251</v>
      </c>
      <c r="J38" s="21">
        <v>0.82610062121671979</v>
      </c>
      <c r="K38" s="21">
        <v>0.83011835664192246</v>
      </c>
      <c r="L38" s="21">
        <v>0.8284447783236113</v>
      </c>
      <c r="M38" s="21">
        <v>0.83362085994433166</v>
      </c>
      <c r="N38" s="21">
        <v>0.84339836644081245</v>
      </c>
      <c r="O38" s="21">
        <v>0.83904005873154908</v>
      </c>
      <c r="P38" s="21">
        <v>0.83122703313350466</v>
      </c>
      <c r="Q38" s="21">
        <v>0.84074371597309216</v>
      </c>
      <c r="R38" s="21">
        <v>0.83052364977462301</v>
      </c>
      <c r="S38" s="21">
        <v>0.82666540728740745</v>
      </c>
      <c r="T38" s="21">
        <v>0.83261329923074223</v>
      </c>
      <c r="U38" s="21">
        <v>0.83371113203098601</v>
      </c>
      <c r="V38" s="21">
        <v>0.83395740297648191</v>
      </c>
      <c r="W38" s="21">
        <v>0.83352156183882142</v>
      </c>
      <c r="X38" s="21">
        <v>0.84367675722243018</v>
      </c>
      <c r="Y38" s="21">
        <v>0.84841112843706601</v>
      </c>
      <c r="Z38" s="21">
        <v>0.85421389299294626</v>
      </c>
      <c r="AA38" s="21">
        <v>0.49627409222454533</v>
      </c>
    </row>
    <row r="39" spans="1:27" x14ac:dyDescent="0.25">
      <c r="A39" s="17" t="s">
        <v>110</v>
      </c>
      <c r="B39" s="21">
        <v>7.2641545233758348E-2</v>
      </c>
      <c r="C39" s="21">
        <v>0.22746385083713849</v>
      </c>
      <c r="D39" s="21">
        <v>0.21557267884322681</v>
      </c>
      <c r="E39" s="21">
        <v>0.22478120243531199</v>
      </c>
      <c r="F39" s="21">
        <v>0.2444691105039466</v>
      </c>
      <c r="G39" s="21">
        <v>0.2445681126331811</v>
      </c>
      <c r="H39" s="21">
        <v>0.25574581430745807</v>
      </c>
      <c r="I39" s="21">
        <v>0.25207382039573822</v>
      </c>
      <c r="J39" s="21">
        <v>0.25165072859744991</v>
      </c>
      <c r="K39" s="21">
        <v>0.24272260273972601</v>
      </c>
      <c r="L39" s="21">
        <v>0.2457762557077626</v>
      </c>
      <c r="M39" s="21">
        <v>0.24140030441400301</v>
      </c>
      <c r="N39" s="21">
        <v>0.24666059502125079</v>
      </c>
      <c r="O39" s="21">
        <v>0.24830669710806699</v>
      </c>
      <c r="P39" s="21">
        <v>0.24172374429223739</v>
      </c>
      <c r="Q39" s="21">
        <v>0.23588280060882799</v>
      </c>
      <c r="R39" s="21">
        <v>0.24720135094110501</v>
      </c>
      <c r="S39" s="21">
        <v>0.22855783866057841</v>
      </c>
      <c r="T39" s="21">
        <v>0.2273211567732116</v>
      </c>
      <c r="U39" s="21">
        <v>0.22091894977168949</v>
      </c>
      <c r="V39" s="21">
        <v>0.24562651791135401</v>
      </c>
      <c r="W39" s="21">
        <v>0.2268264840182648</v>
      </c>
      <c r="X39" s="21">
        <v>0.2516267123287671</v>
      </c>
      <c r="Y39" s="21">
        <v>0.23136415525114151</v>
      </c>
      <c r="Z39" s="21">
        <v>0.2432358075288403</v>
      </c>
      <c r="AA39" s="21">
        <v>7.2641545233758348E-2</v>
      </c>
    </row>
    <row r="40" spans="1:27" x14ac:dyDescent="0.25">
      <c r="A40" s="17" t="s">
        <v>111</v>
      </c>
      <c r="B40" s="19">
        <v>85.416666666666671</v>
      </c>
      <c r="C40" s="19">
        <v>156.91666666666671</v>
      </c>
      <c r="D40" s="19">
        <v>144.5</v>
      </c>
      <c r="E40" s="19">
        <v>134.91666666666671</v>
      </c>
      <c r="F40" s="19">
        <v>115.75</v>
      </c>
      <c r="G40" s="19">
        <v>108.0833333333333</v>
      </c>
      <c r="H40" s="19">
        <v>93.583333333333329</v>
      </c>
      <c r="I40" s="19">
        <v>96</v>
      </c>
      <c r="J40" s="19">
        <v>96.916666666666671</v>
      </c>
      <c r="K40" s="19">
        <v>98.083333333333329</v>
      </c>
      <c r="L40" s="19">
        <v>98.25</v>
      </c>
      <c r="M40" s="19">
        <v>106.9166666666667</v>
      </c>
      <c r="N40" s="19">
        <v>110.1666666666667</v>
      </c>
      <c r="O40" s="19">
        <v>110.1666666666667</v>
      </c>
      <c r="P40" s="19">
        <v>105.75</v>
      </c>
      <c r="Q40" s="19">
        <v>109.3333333333333</v>
      </c>
      <c r="R40" s="19">
        <v>110.4166666666667</v>
      </c>
      <c r="S40" s="19">
        <v>115.0833333333333</v>
      </c>
      <c r="T40" s="19">
        <v>115.25</v>
      </c>
      <c r="U40" s="19">
        <v>115.75</v>
      </c>
      <c r="V40" s="19">
        <v>118.0833333333333</v>
      </c>
      <c r="W40" s="19">
        <v>116.8333333333333</v>
      </c>
      <c r="X40" s="19">
        <v>121.1666666666667</v>
      </c>
      <c r="Y40" s="19">
        <v>116.4166666666667</v>
      </c>
      <c r="Z40" s="19">
        <v>122.5</v>
      </c>
      <c r="AA40" s="19">
        <v>85.416666666666671</v>
      </c>
    </row>
    <row r="41" spans="1:27" x14ac:dyDescent="0.25">
      <c r="A41" s="17" t="s">
        <v>112</v>
      </c>
      <c r="B41" s="19">
        <v>183.08333333333329</v>
      </c>
      <c r="C41" s="19">
        <v>386.16666666666669</v>
      </c>
      <c r="D41" s="19">
        <v>784.75</v>
      </c>
      <c r="E41" s="19">
        <v>761.83333333333337</v>
      </c>
      <c r="F41" s="19">
        <v>751.33333333333337</v>
      </c>
      <c r="G41" s="19">
        <v>745.5</v>
      </c>
      <c r="H41" s="19">
        <v>730</v>
      </c>
      <c r="I41" s="19">
        <v>720.58333333333337</v>
      </c>
      <c r="J41" s="19">
        <v>703.5</v>
      </c>
      <c r="K41" s="19">
        <v>694.25</v>
      </c>
      <c r="L41" s="19">
        <v>678.25</v>
      </c>
      <c r="M41" s="19">
        <v>674.58333333333337</v>
      </c>
      <c r="N41" s="19">
        <v>663.33333333333337</v>
      </c>
      <c r="O41" s="19">
        <v>649.83333333333337</v>
      </c>
      <c r="P41" s="19">
        <v>640.58333333333337</v>
      </c>
      <c r="Q41" s="19">
        <v>638.5</v>
      </c>
      <c r="R41" s="19">
        <v>618.83333333333337</v>
      </c>
      <c r="S41" s="19">
        <v>608.5</v>
      </c>
      <c r="T41" s="19">
        <v>593.41666666666663</v>
      </c>
      <c r="U41" s="19">
        <v>588.41666666666663</v>
      </c>
      <c r="V41" s="19">
        <v>570.75</v>
      </c>
      <c r="W41" s="19">
        <v>564.91666666666663</v>
      </c>
      <c r="X41" s="19">
        <v>550.75</v>
      </c>
      <c r="Y41" s="19">
        <v>547</v>
      </c>
      <c r="Z41" s="19">
        <v>533.25</v>
      </c>
      <c r="AA41" s="19">
        <v>183.08333333333329</v>
      </c>
    </row>
    <row r="42" spans="1:27" x14ac:dyDescent="0.25">
      <c r="A42" s="17" t="s">
        <v>113</v>
      </c>
      <c r="B42" s="19">
        <v>2265</v>
      </c>
      <c r="C42" s="19">
        <v>796</v>
      </c>
      <c r="D42" s="19">
        <v>1968</v>
      </c>
      <c r="E42" s="19">
        <v>1991</v>
      </c>
      <c r="F42" s="19">
        <v>2084</v>
      </c>
      <c r="G42" s="19">
        <v>2099</v>
      </c>
      <c r="H42" s="19">
        <v>2088</v>
      </c>
      <c r="I42" s="19">
        <v>2055</v>
      </c>
      <c r="J42" s="19">
        <v>2016</v>
      </c>
      <c r="K42" s="19">
        <v>1948</v>
      </c>
      <c r="L42" s="19">
        <v>1988</v>
      </c>
      <c r="M42" s="19">
        <v>1894</v>
      </c>
      <c r="N42" s="19">
        <v>1824</v>
      </c>
      <c r="O42" s="19">
        <v>1802</v>
      </c>
      <c r="P42" s="19">
        <v>1804</v>
      </c>
      <c r="Q42" s="19">
        <v>1751</v>
      </c>
      <c r="R42" s="19">
        <v>1714</v>
      </c>
      <c r="S42" s="19">
        <v>1710</v>
      </c>
      <c r="T42" s="19">
        <v>1634</v>
      </c>
      <c r="U42" s="19">
        <v>1630</v>
      </c>
      <c r="V42" s="19">
        <v>1568</v>
      </c>
      <c r="W42" s="19">
        <v>1523</v>
      </c>
      <c r="X42" s="19">
        <v>1487</v>
      </c>
      <c r="Y42" s="19">
        <v>1444</v>
      </c>
      <c r="Z42" s="19">
        <v>1378</v>
      </c>
      <c r="AA42" s="19">
        <v>2265</v>
      </c>
    </row>
    <row r="43" spans="1:27" x14ac:dyDescent="0.25">
      <c r="A43" s="17" t="s">
        <v>114</v>
      </c>
      <c r="B43" s="19">
        <v>2312</v>
      </c>
      <c r="C43" s="19">
        <v>253</v>
      </c>
      <c r="D43" s="19">
        <v>96</v>
      </c>
      <c r="E43" s="19">
        <v>95</v>
      </c>
      <c r="F43" s="19">
        <v>91</v>
      </c>
      <c r="G43" s="19">
        <v>79</v>
      </c>
      <c r="H43" s="19">
        <v>64</v>
      </c>
      <c r="I43" s="19">
        <v>70</v>
      </c>
      <c r="J43" s="19">
        <v>83</v>
      </c>
      <c r="K43" s="19">
        <v>79</v>
      </c>
      <c r="L43" s="19">
        <v>84</v>
      </c>
      <c r="M43" s="19">
        <v>63</v>
      </c>
      <c r="N43" s="19">
        <v>75</v>
      </c>
      <c r="O43" s="19">
        <v>86</v>
      </c>
      <c r="P43" s="19">
        <v>80</v>
      </c>
      <c r="Q43" s="19">
        <v>62</v>
      </c>
      <c r="R43" s="19">
        <v>105</v>
      </c>
      <c r="S43" s="19">
        <v>95</v>
      </c>
      <c r="T43" s="19">
        <v>129</v>
      </c>
      <c r="U43" s="19">
        <v>116</v>
      </c>
      <c r="V43" s="19">
        <v>170</v>
      </c>
      <c r="W43" s="19">
        <v>126</v>
      </c>
      <c r="X43" s="19">
        <v>134</v>
      </c>
      <c r="Y43" s="19">
        <v>113</v>
      </c>
      <c r="Z43" s="19">
        <v>130</v>
      </c>
      <c r="AA43" s="19">
        <v>2312</v>
      </c>
    </row>
    <row r="44" spans="1:27" x14ac:dyDescent="0.25">
      <c r="A44" s="17" t="s">
        <v>115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 x14ac:dyDescent="0.25">
      <c r="A45" s="17" t="s">
        <v>116</v>
      </c>
      <c r="B45" s="19">
        <v>4443</v>
      </c>
      <c r="C45" s="19">
        <v>566</v>
      </c>
      <c r="D45" s="19">
        <v>5186.666666666667</v>
      </c>
      <c r="E45" s="19">
        <v>5215</v>
      </c>
      <c r="F45" s="19">
        <v>5225.166666666667</v>
      </c>
      <c r="G45" s="19">
        <v>5171.666666666667</v>
      </c>
      <c r="H45" s="19">
        <v>5217.666666666667</v>
      </c>
      <c r="I45" s="19">
        <v>5266.5</v>
      </c>
      <c r="J45" s="19">
        <v>5284.166666666667</v>
      </c>
      <c r="K45" s="19">
        <v>5397.833333333333</v>
      </c>
      <c r="L45" s="19">
        <v>5250.916666666667</v>
      </c>
      <c r="M45" s="19">
        <v>5440.916666666667</v>
      </c>
      <c r="N45" s="19">
        <v>5465.083333333333</v>
      </c>
      <c r="O45" s="19">
        <v>5500.083333333333</v>
      </c>
      <c r="P45" s="19">
        <v>5479.583333333333</v>
      </c>
      <c r="Q45" s="19">
        <v>5578.75</v>
      </c>
      <c r="R45" s="19">
        <v>5582.25</v>
      </c>
      <c r="S45" s="19">
        <v>5516.75</v>
      </c>
      <c r="T45" s="19">
        <v>5702.75</v>
      </c>
      <c r="U45" s="19">
        <v>5596.25</v>
      </c>
      <c r="V45" s="19">
        <v>5653.5</v>
      </c>
      <c r="W45" s="19">
        <v>5732.166666666667</v>
      </c>
      <c r="X45" s="19">
        <v>5802.916666666667</v>
      </c>
      <c r="Y45" s="19">
        <v>5918.916666666667</v>
      </c>
      <c r="Z45" s="19">
        <v>5893</v>
      </c>
      <c r="AA45" s="19">
        <v>4443</v>
      </c>
    </row>
    <row r="46" spans="1:27" x14ac:dyDescent="0.25">
      <c r="A46" s="17" t="s">
        <v>117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 x14ac:dyDescent="0.25">
      <c r="A47" s="17" t="s">
        <v>118</v>
      </c>
      <c r="B47" s="20">
        <v>9.533175091074682</v>
      </c>
      <c r="C47" s="20">
        <v>2.8580011415525122</v>
      </c>
      <c r="D47" s="20">
        <v>1.303357305936073</v>
      </c>
      <c r="E47" s="20">
        <v>1.234584474885845</v>
      </c>
      <c r="F47" s="20">
        <v>1.174239526411657</v>
      </c>
      <c r="G47" s="20">
        <v>1.1137568493150689</v>
      </c>
      <c r="H47" s="20">
        <v>1.066426940639269</v>
      </c>
      <c r="I47" s="20">
        <v>1.0623207762557081</v>
      </c>
      <c r="J47" s="20">
        <v>1.077472677595628</v>
      </c>
      <c r="K47" s="20">
        <v>1.0677579908675801</v>
      </c>
      <c r="L47" s="20">
        <v>1.126595890410959</v>
      </c>
      <c r="M47" s="20">
        <v>1.1339931506849319</v>
      </c>
      <c r="N47" s="20">
        <v>1.1882616120218581</v>
      </c>
      <c r="O47" s="20">
        <v>1.1749303652968039</v>
      </c>
      <c r="P47" s="20">
        <v>1.168866438356164</v>
      </c>
      <c r="Q47" s="20">
        <v>1.16242694063927</v>
      </c>
      <c r="R47" s="20">
        <v>1.1590573770491801</v>
      </c>
      <c r="S47" s="20">
        <v>1.1639600456621</v>
      </c>
      <c r="T47" s="20">
        <v>1.1549566210045661</v>
      </c>
      <c r="U47" s="20">
        <v>1.152801369863014</v>
      </c>
      <c r="V47" s="20">
        <v>1.137454462659381</v>
      </c>
      <c r="W47" s="20">
        <v>1.1346678082191779</v>
      </c>
      <c r="X47" s="20">
        <v>1.1346678082191779</v>
      </c>
      <c r="Y47" s="20">
        <v>1.1346678082191779</v>
      </c>
      <c r="Z47" s="20">
        <v>1.1329337431693991</v>
      </c>
      <c r="AA47" s="20">
        <v>9.533175091074682</v>
      </c>
    </row>
    <row r="48" spans="1:27" x14ac:dyDescent="0.25">
      <c r="A48" s="17" t="s">
        <v>119</v>
      </c>
      <c r="B48" s="20">
        <v>5.5966939890710377</v>
      </c>
      <c r="C48" s="20">
        <v>0.7717054794520547</v>
      </c>
      <c r="D48" s="20">
        <v>0.43024885844748861</v>
      </c>
      <c r="E48" s="20">
        <v>0.40894520547945212</v>
      </c>
      <c r="F48" s="20">
        <v>0.39239981785063738</v>
      </c>
      <c r="G48" s="20">
        <v>0.365087899543379</v>
      </c>
      <c r="H48" s="20">
        <v>0.33948173515981728</v>
      </c>
      <c r="I48" s="20">
        <v>0.35550684931506848</v>
      </c>
      <c r="J48" s="20">
        <v>0.35454462659380698</v>
      </c>
      <c r="K48" s="20">
        <v>0.36366438356164382</v>
      </c>
      <c r="L48" s="20">
        <v>0.36593607305936071</v>
      </c>
      <c r="M48" s="20">
        <v>0.36096118721461179</v>
      </c>
      <c r="N48" s="20">
        <v>0.41166552823315122</v>
      </c>
      <c r="O48" s="20">
        <v>0.38893264840182662</v>
      </c>
      <c r="P48" s="20">
        <v>0.3928162100456622</v>
      </c>
      <c r="Q48" s="20">
        <v>0.39976940639269398</v>
      </c>
      <c r="R48" s="20">
        <v>0.40344489981785059</v>
      </c>
      <c r="S48" s="20">
        <v>0.38070205479452057</v>
      </c>
      <c r="T48" s="20">
        <v>0.39085273972602741</v>
      </c>
      <c r="U48" s="20">
        <v>0.39990753424657532</v>
      </c>
      <c r="V48" s="20">
        <v>0.38713911657559202</v>
      </c>
      <c r="W48" s="20">
        <v>0.39645091324200898</v>
      </c>
      <c r="X48" s="20">
        <v>0.39645091324200898</v>
      </c>
      <c r="Y48" s="20">
        <v>0.39645091324200898</v>
      </c>
      <c r="Z48" s="20">
        <v>0.3953756830601094</v>
      </c>
      <c r="AA48" s="20">
        <v>5.5966939890710377</v>
      </c>
    </row>
    <row r="49" spans="1:27" x14ac:dyDescent="0.25">
      <c r="A49" s="17" t="s">
        <v>120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 x14ac:dyDescent="0.25">
      <c r="A50" s="17" t="s">
        <v>121</v>
      </c>
      <c r="B50" s="20">
        <v>13.362560336976321</v>
      </c>
      <c r="C50" s="20">
        <v>2.8731541095890401</v>
      </c>
      <c r="D50" s="20">
        <v>1.1545844748858449</v>
      </c>
      <c r="E50" s="20">
        <v>1.068971461187215</v>
      </c>
      <c r="F50" s="20">
        <v>1.013759107468124</v>
      </c>
      <c r="G50" s="20">
        <v>0.93070433789954354</v>
      </c>
      <c r="H50" s="20">
        <v>0.87418150684931495</v>
      </c>
      <c r="I50" s="20">
        <v>0.87956050228310501</v>
      </c>
      <c r="J50" s="20">
        <v>0.89128756830601086</v>
      </c>
      <c r="K50" s="20">
        <v>0.88559246575342476</v>
      </c>
      <c r="L50" s="20">
        <v>0.95473059360730594</v>
      </c>
      <c r="M50" s="20">
        <v>0.95928767123287673</v>
      </c>
      <c r="N50" s="20">
        <v>1.026450364298725</v>
      </c>
      <c r="O50" s="20">
        <v>1.006183789954338</v>
      </c>
      <c r="P50" s="20">
        <v>1.003470319634703</v>
      </c>
      <c r="Q50" s="20">
        <v>1.00290296803653</v>
      </c>
      <c r="R50" s="20">
        <v>0.99668715846994527</v>
      </c>
      <c r="S50" s="20">
        <v>0.98673630136986312</v>
      </c>
      <c r="T50" s="20">
        <v>0.98728538812785371</v>
      </c>
      <c r="U50" s="20">
        <v>0.98446461187214607</v>
      </c>
      <c r="V50" s="20">
        <v>0.97044854280510029</v>
      </c>
      <c r="W50" s="20">
        <v>0.97003652968036536</v>
      </c>
      <c r="X50" s="20">
        <v>0.97003652968036536</v>
      </c>
      <c r="Y50" s="20">
        <v>0.97003652968036536</v>
      </c>
      <c r="Z50" s="20">
        <v>0.96746812386156655</v>
      </c>
      <c r="AA50" s="20">
        <v>13.362560336976321</v>
      </c>
    </row>
    <row r="51" spans="1:27" x14ac:dyDescent="0.25">
      <c r="A51" s="17" t="s">
        <v>122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 x14ac:dyDescent="0.25">
      <c r="A52" s="17" t="s">
        <v>123</v>
      </c>
      <c r="B52" s="20">
        <v>33.782973967820283</v>
      </c>
      <c r="C52" s="20">
        <v>32.092580003805168</v>
      </c>
      <c r="D52" s="20">
        <v>33.835392313546421</v>
      </c>
      <c r="E52" s="20">
        <v>34.779561643835613</v>
      </c>
      <c r="F52" s="20">
        <v>35.96647607392228</v>
      </c>
      <c r="G52" s="20">
        <v>36.170728025114158</v>
      </c>
      <c r="H52" s="20">
        <v>37.477622146118719</v>
      </c>
      <c r="I52" s="20">
        <v>37.825425894216131</v>
      </c>
      <c r="J52" s="20">
        <v>37.324988710534313</v>
      </c>
      <c r="K52" s="20">
        <v>38.659296137747333</v>
      </c>
      <c r="L52" s="20">
        <v>38.252162100456623</v>
      </c>
      <c r="M52" s="20">
        <v>37.929933409436828</v>
      </c>
      <c r="N52" s="20">
        <v>38.273274419398909</v>
      </c>
      <c r="O52" s="20">
        <v>37.983146023592091</v>
      </c>
      <c r="P52" s="20">
        <v>38.264024353120242</v>
      </c>
      <c r="Q52" s="20">
        <v>36.868840753424649</v>
      </c>
      <c r="R52" s="20">
        <v>36.724033185336971</v>
      </c>
      <c r="S52" s="20">
        <v>34.400042903348549</v>
      </c>
      <c r="T52" s="20">
        <v>31.959392884322689</v>
      </c>
      <c r="U52" s="20">
        <v>31.175861206240491</v>
      </c>
      <c r="V52" s="20">
        <v>28.94151971387371</v>
      </c>
      <c r="W52" s="20">
        <v>26.690732686453579</v>
      </c>
      <c r="X52" s="20">
        <v>26.676256659056321</v>
      </c>
      <c r="Y52" s="20">
        <v>26.640807743531202</v>
      </c>
      <c r="Z52" s="20">
        <v>26.675078172434731</v>
      </c>
      <c r="AA52" s="20">
        <v>33.782973967820283</v>
      </c>
    </row>
    <row r="53" spans="1:27" x14ac:dyDescent="0.25">
      <c r="A53" s="17" t="s">
        <v>124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 x14ac:dyDescent="0.25">
      <c r="A54" s="17" t="s">
        <v>125</v>
      </c>
      <c r="B54" s="18"/>
      <c r="C54" s="20"/>
      <c r="D54" s="20">
        <v>1.3182183219178081</v>
      </c>
      <c r="E54" s="20">
        <v>1.2515959855403349</v>
      </c>
      <c r="F54" s="20">
        <v>1.188437310261081</v>
      </c>
      <c r="G54" s="20">
        <v>0.99029680365296813</v>
      </c>
      <c r="H54" s="20">
        <v>1.058910768645358</v>
      </c>
      <c r="I54" s="20">
        <v>1.122911434550989</v>
      </c>
      <c r="J54" s="20">
        <v>1.0312556921675771</v>
      </c>
      <c r="K54" s="20">
        <v>0.95704661339421615</v>
      </c>
      <c r="L54" s="20">
        <v>1.146879661339421</v>
      </c>
      <c r="M54" s="20">
        <v>1.145842465753425</v>
      </c>
      <c r="N54" s="20">
        <v>1.2873330297510619</v>
      </c>
      <c r="O54" s="20">
        <v>1.1971921613394221</v>
      </c>
      <c r="P54" s="20">
        <v>1.2410665905631659</v>
      </c>
      <c r="Q54" s="20">
        <v>1.1805885654490109</v>
      </c>
      <c r="R54" s="20">
        <v>1.3232988008500299</v>
      </c>
      <c r="S54" s="20">
        <v>1.2195303462709279</v>
      </c>
      <c r="T54" s="20">
        <v>1.254435882800609</v>
      </c>
      <c r="U54" s="20">
        <v>1.2412584665144599</v>
      </c>
      <c r="V54" s="20">
        <v>1.2522939435336971</v>
      </c>
      <c r="W54" s="20">
        <v>1.2824358828006091</v>
      </c>
      <c r="X54" s="20">
        <v>1.2824358828006091</v>
      </c>
      <c r="Y54" s="20">
        <v>1.2824358828006091</v>
      </c>
      <c r="Z54" s="20">
        <v>1.2791150576806309</v>
      </c>
      <c r="AA54" s="18"/>
    </row>
    <row r="55" spans="1:27" x14ac:dyDescent="0.25">
      <c r="A55" s="17" t="s">
        <v>126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 x14ac:dyDescent="0.25">
      <c r="A56" s="17" t="s">
        <v>127</v>
      </c>
      <c r="B56" s="20">
        <v>88.411883477812566</v>
      </c>
      <c r="C56" s="20">
        <v>91.24254763646249</v>
      </c>
      <c r="D56" s="20">
        <v>95.698305463340802</v>
      </c>
      <c r="E56" s="20">
        <v>93.803961379429325</v>
      </c>
      <c r="F56" s="20">
        <v>88.565012292192122</v>
      </c>
      <c r="G56" s="20">
        <v>87.086461786828892</v>
      </c>
      <c r="H56" s="20">
        <v>83.761201598804334</v>
      </c>
      <c r="I56" s="20">
        <v>81.934273257390714</v>
      </c>
      <c r="J56" s="20">
        <v>83.158131136101389</v>
      </c>
      <c r="K56" s="20">
        <v>83.819722318337014</v>
      </c>
      <c r="L56" s="20">
        <v>86.208380368398196</v>
      </c>
      <c r="M56" s="20">
        <v>88.14755181025177</v>
      </c>
      <c r="N56" s="20">
        <v>89.454912945108418</v>
      </c>
      <c r="O56" s="20">
        <v>90.222898559373149</v>
      </c>
      <c r="P56" s="20">
        <v>88.387047297089325</v>
      </c>
      <c r="Q56" s="20">
        <v>89.74903360990254</v>
      </c>
      <c r="R56" s="20">
        <v>91.225473943084609</v>
      </c>
      <c r="S56" s="20">
        <v>89.859080275351275</v>
      </c>
      <c r="T56" s="20">
        <v>90.40071216399015</v>
      </c>
      <c r="U56" s="20">
        <v>91.966901663331356</v>
      </c>
      <c r="V56" s="20">
        <v>93.289001541861211</v>
      </c>
      <c r="W56" s="20">
        <v>93.008261095185262</v>
      </c>
      <c r="X56" s="20">
        <v>93.446887008075691</v>
      </c>
      <c r="Y56" s="20">
        <v>92.834583892821328</v>
      </c>
      <c r="Z56" s="20">
        <v>94.46862437964397</v>
      </c>
      <c r="AA56" s="20">
        <v>88.411883477812566</v>
      </c>
    </row>
    <row r="57" spans="1:27" x14ac:dyDescent="0.25">
      <c r="A57" s="17" t="s">
        <v>128</v>
      </c>
      <c r="B57" s="18">
        <v>108282.8366666667</v>
      </c>
      <c r="C57" s="18">
        <v>115542.0416666667</v>
      </c>
      <c r="D57" s="18">
        <v>128291.0033333333</v>
      </c>
      <c r="E57" s="18">
        <v>121484.035</v>
      </c>
      <c r="F57" s="18">
        <v>110169.78416666661</v>
      </c>
      <c r="G57" s="18">
        <v>103684.8808333333</v>
      </c>
      <c r="H57" s="18">
        <v>97461.505833333329</v>
      </c>
      <c r="I57" s="18">
        <v>96318.970833333355</v>
      </c>
      <c r="J57" s="18">
        <v>97273.160833333328</v>
      </c>
      <c r="K57" s="18">
        <v>101249.5275</v>
      </c>
      <c r="L57" s="18">
        <v>103254.3691666667</v>
      </c>
      <c r="M57" s="18">
        <v>108233.47166666669</v>
      </c>
      <c r="N57" s="18">
        <v>113043.6925</v>
      </c>
      <c r="O57" s="18">
        <v>112925.13833333331</v>
      </c>
      <c r="P57" s="18">
        <v>110718.09333333329</v>
      </c>
      <c r="Q57" s="18">
        <v>111837.36</v>
      </c>
      <c r="R57" s="18">
        <v>114851.6183333333</v>
      </c>
      <c r="S57" s="18">
        <v>111444.4491666667</v>
      </c>
      <c r="T57" s="18">
        <v>112058.8075</v>
      </c>
      <c r="U57" s="18">
        <v>115648.77250000001</v>
      </c>
      <c r="V57" s="18">
        <v>119277.3216666667</v>
      </c>
      <c r="W57" s="18">
        <v>120470.4408333333</v>
      </c>
      <c r="X57" s="18">
        <v>121256.755</v>
      </c>
      <c r="Y57" s="18">
        <v>120830.7583333333</v>
      </c>
      <c r="Z57" s="18">
        <v>123420.1316666667</v>
      </c>
      <c r="AA57" s="18">
        <v>108282.8366666667</v>
      </c>
    </row>
    <row r="58" spans="1:27" x14ac:dyDescent="0.25">
      <c r="A58" s="17" t="s">
        <v>129</v>
      </c>
      <c r="B58" s="19">
        <v>4634</v>
      </c>
      <c r="C58" s="19">
        <v>7340</v>
      </c>
      <c r="D58" s="19">
        <v>7099</v>
      </c>
      <c r="E58" s="19">
        <v>6845</v>
      </c>
      <c r="F58" s="19">
        <v>6258</v>
      </c>
      <c r="G58" s="19">
        <v>5252</v>
      </c>
      <c r="H58" s="19">
        <v>3180</v>
      </c>
      <c r="I58" s="19">
        <v>3411</v>
      </c>
      <c r="J58" s="19">
        <v>3401</v>
      </c>
      <c r="K58" s="19">
        <v>3523</v>
      </c>
      <c r="L58" s="19">
        <v>3521</v>
      </c>
      <c r="M58" s="19">
        <v>4162</v>
      </c>
      <c r="N58" s="19">
        <v>6269</v>
      </c>
      <c r="O58" s="19">
        <v>6473</v>
      </c>
      <c r="P58" s="19">
        <v>4101</v>
      </c>
      <c r="Q58" s="19">
        <v>6295</v>
      </c>
      <c r="R58" s="19">
        <v>5658</v>
      </c>
      <c r="S58" s="19">
        <v>6201</v>
      </c>
      <c r="T58" s="19">
        <v>7224</v>
      </c>
      <c r="U58" s="19">
        <v>7701</v>
      </c>
      <c r="V58" s="19">
        <v>11663</v>
      </c>
      <c r="W58" s="19">
        <v>14737</v>
      </c>
      <c r="X58" s="19">
        <v>16599</v>
      </c>
      <c r="Y58" s="19">
        <v>13749</v>
      </c>
      <c r="Z58" s="19">
        <v>14062</v>
      </c>
      <c r="AA58" s="19">
        <v>4634</v>
      </c>
    </row>
    <row r="59" spans="1:27" x14ac:dyDescent="0.25">
      <c r="A59" s="17" t="s">
        <v>130</v>
      </c>
      <c r="B59" s="19">
        <v>3221</v>
      </c>
      <c r="C59" s="19">
        <v>3390</v>
      </c>
      <c r="D59" s="19">
        <v>3707</v>
      </c>
      <c r="E59" s="19">
        <v>3579</v>
      </c>
      <c r="F59" s="19">
        <v>3538</v>
      </c>
      <c r="G59" s="19">
        <v>3242</v>
      </c>
      <c r="H59" s="19">
        <v>3334</v>
      </c>
      <c r="I59" s="19">
        <v>3335</v>
      </c>
      <c r="J59" s="19">
        <v>3251</v>
      </c>
      <c r="K59" s="19">
        <v>3491</v>
      </c>
      <c r="L59" s="19">
        <v>3463</v>
      </c>
      <c r="M59" s="19">
        <v>3554</v>
      </c>
      <c r="N59" s="19">
        <v>3651</v>
      </c>
      <c r="O59" s="19">
        <v>3569</v>
      </c>
      <c r="P59" s="19">
        <v>3743</v>
      </c>
      <c r="Q59" s="19">
        <v>3486</v>
      </c>
      <c r="R59" s="19">
        <v>3651</v>
      </c>
      <c r="S59" s="19">
        <v>3385</v>
      </c>
      <c r="T59" s="19">
        <v>3316</v>
      </c>
      <c r="U59" s="19">
        <v>3335</v>
      </c>
      <c r="V59" s="19">
        <v>3252</v>
      </c>
      <c r="W59" s="19">
        <v>3315</v>
      </c>
      <c r="X59" s="19">
        <v>3217</v>
      </c>
      <c r="Y59" s="19">
        <v>3220</v>
      </c>
      <c r="Z59" s="19">
        <v>3258</v>
      </c>
      <c r="AA59" s="19">
        <v>3221</v>
      </c>
    </row>
    <row r="60" spans="1:27" x14ac:dyDescent="0.25">
      <c r="A60" s="17" t="s">
        <v>131</v>
      </c>
      <c r="B60" s="19">
        <v>1676</v>
      </c>
      <c r="C60" s="19">
        <v>1748</v>
      </c>
      <c r="D60" s="19">
        <v>1914</v>
      </c>
      <c r="E60" s="19">
        <v>1843</v>
      </c>
      <c r="F60" s="19">
        <v>1590</v>
      </c>
      <c r="G60" s="19">
        <v>1525</v>
      </c>
      <c r="H60" s="19">
        <v>1383</v>
      </c>
      <c r="I60" s="19">
        <v>1420</v>
      </c>
      <c r="J60" s="19">
        <v>1416</v>
      </c>
      <c r="K60" s="19">
        <v>1451</v>
      </c>
      <c r="L60" s="19">
        <v>1468</v>
      </c>
      <c r="M60" s="19">
        <v>1557</v>
      </c>
      <c r="N60" s="19">
        <v>1615</v>
      </c>
      <c r="O60" s="19">
        <v>1659</v>
      </c>
      <c r="P60" s="19">
        <v>1624</v>
      </c>
      <c r="Q60" s="19">
        <v>1632</v>
      </c>
      <c r="R60" s="19">
        <v>1638</v>
      </c>
      <c r="S60" s="19">
        <v>1688</v>
      </c>
      <c r="T60" s="19">
        <v>1700</v>
      </c>
      <c r="U60" s="19">
        <v>1720</v>
      </c>
      <c r="V60" s="19">
        <v>1729</v>
      </c>
      <c r="W60" s="19">
        <v>1713</v>
      </c>
      <c r="X60" s="19">
        <v>1760</v>
      </c>
      <c r="Y60" s="19">
        <v>1734</v>
      </c>
      <c r="Z60" s="19">
        <v>1786</v>
      </c>
      <c r="AA60" s="19">
        <v>1676</v>
      </c>
    </row>
    <row r="61" spans="1:27" x14ac:dyDescent="0.25">
      <c r="A61" s="17" t="s">
        <v>132</v>
      </c>
      <c r="B61" s="19">
        <v>939</v>
      </c>
      <c r="C61" s="19">
        <v>956</v>
      </c>
      <c r="D61" s="19">
        <v>1050</v>
      </c>
      <c r="E61" s="19">
        <v>1006</v>
      </c>
      <c r="F61" s="19">
        <v>881</v>
      </c>
      <c r="G61" s="19">
        <v>845</v>
      </c>
      <c r="H61" s="19">
        <v>758</v>
      </c>
      <c r="I61" s="19">
        <v>753</v>
      </c>
      <c r="J61" s="19">
        <v>793</v>
      </c>
      <c r="K61" s="19">
        <v>788</v>
      </c>
      <c r="L61" s="19">
        <v>823</v>
      </c>
      <c r="M61" s="19">
        <v>872</v>
      </c>
      <c r="N61" s="19">
        <v>903</v>
      </c>
      <c r="O61" s="19">
        <v>909</v>
      </c>
      <c r="P61" s="19">
        <v>855</v>
      </c>
      <c r="Q61" s="19">
        <v>916</v>
      </c>
      <c r="R61" s="19">
        <v>929</v>
      </c>
      <c r="S61" s="19">
        <v>937</v>
      </c>
      <c r="T61" s="19">
        <v>931</v>
      </c>
      <c r="U61" s="19">
        <v>964</v>
      </c>
      <c r="V61" s="19">
        <v>953</v>
      </c>
      <c r="W61" s="19">
        <v>959</v>
      </c>
      <c r="X61" s="19">
        <v>969</v>
      </c>
      <c r="Y61" s="19">
        <v>955</v>
      </c>
      <c r="Z61" s="19">
        <v>1004</v>
      </c>
      <c r="AA61" s="19">
        <v>939</v>
      </c>
    </row>
  </sheetData>
  <conditionalFormatting sqref="A1">
    <cfRule type="expression" dxfId="67" priority="69">
      <formula>TRUE</formula>
    </cfRule>
  </conditionalFormatting>
  <conditionalFormatting sqref="A15 D15:AA15">
    <cfRule type="expression" dxfId="66" priority="77">
      <formula>TRUE</formula>
    </cfRule>
  </conditionalFormatting>
  <conditionalFormatting sqref="A17 D17:AA17">
    <cfRule type="expression" dxfId="65" priority="80">
      <formula>TRUE</formula>
    </cfRule>
  </conditionalFormatting>
  <conditionalFormatting sqref="A18:A21 D18:AA21">
    <cfRule type="notContainsBlanks" dxfId="64" priority="68">
      <formula>LEN(TRIM(A18))&gt;0</formula>
    </cfRule>
  </conditionalFormatting>
  <conditionalFormatting sqref="A1 D1:AA1">
    <cfRule type="expression" dxfId="63" priority="74">
      <formula>TRUE</formula>
    </cfRule>
  </conditionalFormatting>
  <conditionalFormatting sqref="A21 D21:AA21">
    <cfRule type="expression" dxfId="62" priority="83">
      <formula>TRUE</formula>
    </cfRule>
  </conditionalFormatting>
  <conditionalFormatting sqref="A27 D27:AA27">
    <cfRule type="expression" dxfId="61" priority="86">
      <formula>TRUE</formula>
    </cfRule>
  </conditionalFormatting>
  <conditionalFormatting sqref="A31 D31:AA31">
    <cfRule type="expression" dxfId="60" priority="89">
      <formula>TRUE</formula>
    </cfRule>
  </conditionalFormatting>
  <conditionalFormatting sqref="A33 D33:AA33">
    <cfRule type="expression" dxfId="59" priority="92">
      <formula>TRUE</formula>
    </cfRule>
  </conditionalFormatting>
  <conditionalFormatting sqref="A36 D36:AA36">
    <cfRule type="expression" dxfId="58" priority="95">
      <formula>TRUE</formula>
    </cfRule>
  </conditionalFormatting>
  <conditionalFormatting sqref="A39 D39:AA39">
    <cfRule type="expression" dxfId="57" priority="98">
      <formula>TRUE</formula>
    </cfRule>
  </conditionalFormatting>
  <conditionalFormatting sqref="A46 D46:AA46">
    <cfRule type="expression" dxfId="56" priority="101">
      <formula>TRUE</formula>
    </cfRule>
  </conditionalFormatting>
  <conditionalFormatting sqref="A56 D56:AA56">
    <cfRule type="expression" dxfId="55" priority="104">
      <formula>TRUE</formula>
    </cfRule>
  </conditionalFormatting>
  <conditionalFormatting sqref="A61 D61:AA61">
    <cfRule type="expression" dxfId="54" priority="107">
      <formula>TRUE</formula>
    </cfRule>
  </conditionalFormatting>
  <conditionalFormatting sqref="AA1">
    <cfRule type="expression" dxfId="53" priority="73">
      <formula>TRUE</formula>
    </cfRule>
  </conditionalFormatting>
  <conditionalFormatting sqref="AA15">
    <cfRule type="expression" dxfId="52" priority="76">
      <formula>TRUE</formula>
    </cfRule>
  </conditionalFormatting>
  <conditionalFormatting sqref="AA17">
    <cfRule type="expression" dxfId="51" priority="79">
      <formula>TRUE</formula>
    </cfRule>
  </conditionalFormatting>
  <conditionalFormatting sqref="AA2">
    <cfRule type="expression" dxfId="50" priority="71">
      <formula>TRUE</formula>
    </cfRule>
  </conditionalFormatting>
  <conditionalFormatting sqref="AA21">
    <cfRule type="expression" dxfId="49" priority="82">
      <formula>TRUE</formula>
    </cfRule>
  </conditionalFormatting>
  <conditionalFormatting sqref="AA27">
    <cfRule type="expression" dxfId="48" priority="85">
      <formula>TRUE</formula>
    </cfRule>
  </conditionalFormatting>
  <conditionalFormatting sqref="AA2:AA61">
    <cfRule type="expression" dxfId="47" priority="108">
      <formula>TRUE</formula>
    </cfRule>
  </conditionalFormatting>
  <conditionalFormatting sqref="AA31">
    <cfRule type="expression" dxfId="46" priority="88">
      <formula>TRUE</formula>
    </cfRule>
  </conditionalFormatting>
  <conditionalFormatting sqref="AA33">
    <cfRule type="expression" dxfId="45" priority="91">
      <formula>TRUE</formula>
    </cfRule>
  </conditionalFormatting>
  <conditionalFormatting sqref="AA36">
    <cfRule type="expression" dxfId="44" priority="94">
      <formula>TRUE</formula>
    </cfRule>
  </conditionalFormatting>
  <conditionalFormatting sqref="AA39">
    <cfRule type="expression" dxfId="43" priority="97">
      <formula>TRUE</formula>
    </cfRule>
  </conditionalFormatting>
  <conditionalFormatting sqref="AA46">
    <cfRule type="expression" dxfId="42" priority="100">
      <formula>TRUE</formula>
    </cfRule>
  </conditionalFormatting>
  <conditionalFormatting sqref="AA56">
    <cfRule type="expression" dxfId="41" priority="103">
      <formula>TRUE</formula>
    </cfRule>
  </conditionalFormatting>
  <conditionalFormatting sqref="AA61">
    <cfRule type="expression" dxfId="40" priority="106">
      <formula>TRUE</formula>
    </cfRule>
  </conditionalFormatting>
  <conditionalFormatting sqref="B15">
    <cfRule type="expression" dxfId="39" priority="19">
      <formula>TRUE</formula>
    </cfRule>
  </conditionalFormatting>
  <conditionalFormatting sqref="B17">
    <cfRule type="expression" dxfId="38" priority="21">
      <formula>TRUE</formula>
    </cfRule>
  </conditionalFormatting>
  <conditionalFormatting sqref="B18:B21">
    <cfRule type="notContainsBlanks" dxfId="37" priority="14">
      <formula>LEN(TRIM(B18))&gt;0</formula>
    </cfRule>
  </conditionalFormatting>
  <conditionalFormatting sqref="B1">
    <cfRule type="expression" dxfId="36" priority="17">
      <formula>TRUE</formula>
    </cfRule>
  </conditionalFormatting>
  <conditionalFormatting sqref="B21">
    <cfRule type="expression" dxfId="35" priority="23">
      <formula>TRUE</formula>
    </cfRule>
  </conditionalFormatting>
  <conditionalFormatting sqref="B27">
    <cfRule type="expression" dxfId="34" priority="25">
      <formula>TRUE</formula>
    </cfRule>
  </conditionalFormatting>
  <conditionalFormatting sqref="B31">
    <cfRule type="expression" dxfId="33" priority="27">
      <formula>TRUE</formula>
    </cfRule>
  </conditionalFormatting>
  <conditionalFormatting sqref="B33">
    <cfRule type="expression" dxfId="32" priority="29">
      <formula>TRUE</formula>
    </cfRule>
  </conditionalFormatting>
  <conditionalFormatting sqref="B36">
    <cfRule type="expression" dxfId="31" priority="31">
      <formula>TRUE</formula>
    </cfRule>
  </conditionalFormatting>
  <conditionalFormatting sqref="B39">
    <cfRule type="expression" dxfId="30" priority="33">
      <formula>TRUE</formula>
    </cfRule>
  </conditionalFormatting>
  <conditionalFormatting sqref="B46">
    <cfRule type="expression" dxfId="29" priority="35">
      <formula>TRUE</formula>
    </cfRule>
  </conditionalFormatting>
  <conditionalFormatting sqref="B56">
    <cfRule type="expression" dxfId="28" priority="37">
      <formula>TRUE</formula>
    </cfRule>
  </conditionalFormatting>
  <conditionalFormatting sqref="B61">
    <cfRule type="expression" dxfId="27" priority="39">
      <formula>TRUE</formula>
    </cfRule>
  </conditionalFormatting>
  <conditionalFormatting sqref="B1">
    <cfRule type="expression" dxfId="26" priority="16">
      <formula>TRUE</formula>
    </cfRule>
  </conditionalFormatting>
  <conditionalFormatting sqref="B15">
    <cfRule type="expression" dxfId="25" priority="18">
      <formula>TRUE</formula>
    </cfRule>
  </conditionalFormatting>
  <conditionalFormatting sqref="B17">
    <cfRule type="expression" dxfId="24" priority="20">
      <formula>TRUE</formula>
    </cfRule>
  </conditionalFormatting>
  <conditionalFormatting sqref="B2">
    <cfRule type="expression" dxfId="23" priority="15">
      <formula>TRUE</formula>
    </cfRule>
  </conditionalFormatting>
  <conditionalFormatting sqref="B21">
    <cfRule type="expression" dxfId="22" priority="22">
      <formula>TRUE</formula>
    </cfRule>
  </conditionalFormatting>
  <conditionalFormatting sqref="B27">
    <cfRule type="expression" dxfId="21" priority="24">
      <formula>TRUE</formula>
    </cfRule>
  </conditionalFormatting>
  <conditionalFormatting sqref="B2:B61">
    <cfRule type="expression" dxfId="20" priority="40">
      <formula>TRUE</formula>
    </cfRule>
  </conditionalFormatting>
  <conditionalFormatting sqref="B31">
    <cfRule type="expression" dxfId="19" priority="26">
      <formula>TRUE</formula>
    </cfRule>
  </conditionalFormatting>
  <conditionalFormatting sqref="B33">
    <cfRule type="expression" dxfId="18" priority="28">
      <formula>TRUE</formula>
    </cfRule>
  </conditionalFormatting>
  <conditionalFormatting sqref="B36">
    <cfRule type="expression" dxfId="17" priority="30">
      <formula>TRUE</formula>
    </cfRule>
  </conditionalFormatting>
  <conditionalFormatting sqref="B39">
    <cfRule type="expression" dxfId="16" priority="32">
      <formula>TRUE</formula>
    </cfRule>
  </conditionalFormatting>
  <conditionalFormatting sqref="B46">
    <cfRule type="expression" dxfId="15" priority="34">
      <formula>TRUE</formula>
    </cfRule>
  </conditionalFormatting>
  <conditionalFormatting sqref="B56">
    <cfRule type="expression" dxfId="14" priority="36">
      <formula>TRUE</formula>
    </cfRule>
  </conditionalFormatting>
  <conditionalFormatting sqref="B61">
    <cfRule type="expression" dxfId="13" priority="38">
      <formula>TRUE</formula>
    </cfRule>
  </conditionalFormatting>
  <conditionalFormatting sqref="C15">
    <cfRule type="expression" dxfId="12" priority="3">
      <formula>TRUE</formula>
    </cfRule>
  </conditionalFormatting>
  <conditionalFormatting sqref="C17">
    <cfRule type="expression" dxfId="11" priority="4">
      <formula>TRUE</formula>
    </cfRule>
  </conditionalFormatting>
  <conditionalFormatting sqref="C18:C21">
    <cfRule type="notContainsBlanks" dxfId="10" priority="1">
      <formula>LEN(TRIM(C18))&gt;0</formula>
    </cfRule>
  </conditionalFormatting>
  <conditionalFormatting sqref="C1">
    <cfRule type="expression" dxfId="9" priority="2">
      <formula>TRUE</formula>
    </cfRule>
  </conditionalFormatting>
  <conditionalFormatting sqref="C21">
    <cfRule type="expression" dxfId="8" priority="5">
      <formula>TRUE</formula>
    </cfRule>
  </conditionalFormatting>
  <conditionalFormatting sqref="C27">
    <cfRule type="expression" dxfId="7" priority="6">
      <formula>TRUE</formula>
    </cfRule>
  </conditionalFormatting>
  <conditionalFormatting sqref="C31">
    <cfRule type="expression" dxfId="6" priority="7">
      <formula>TRUE</formula>
    </cfRule>
  </conditionalFormatting>
  <conditionalFormatting sqref="C33">
    <cfRule type="expression" dxfId="5" priority="8">
      <formula>TRUE</formula>
    </cfRule>
  </conditionalFormatting>
  <conditionalFormatting sqref="C36">
    <cfRule type="expression" dxfId="4" priority="9">
      <formula>TRUE</formula>
    </cfRule>
  </conditionalFormatting>
  <conditionalFormatting sqref="C39">
    <cfRule type="expression" dxfId="3" priority="10">
      <formula>TRUE</formula>
    </cfRule>
  </conditionalFormatting>
  <conditionalFormatting sqref="C46">
    <cfRule type="expression" dxfId="2" priority="11">
      <formula>TRUE</formula>
    </cfRule>
  </conditionalFormatting>
  <conditionalFormatting sqref="C56">
    <cfRule type="expression" dxfId="1" priority="12">
      <formula>TRUE</formula>
    </cfRule>
  </conditionalFormatting>
  <conditionalFormatting sqref="C61">
    <cfRule type="expression" dxfId="0" priority="13">
      <formula>TRUE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C99FB68710414D93F28985F277A3E8" ma:contentTypeVersion="15" ma:contentTypeDescription="Create a new document." ma:contentTypeScope="" ma:versionID="31a5adee20167ee5c4619c7e8d80d693">
  <xsd:schema xmlns:xsd="http://www.w3.org/2001/XMLSchema" xmlns:xs="http://www.w3.org/2001/XMLSchema" xmlns:p="http://schemas.microsoft.com/office/2006/metadata/properties" xmlns:ns2="109ec900-b18e-40c6-aeb0-f12a4f10747b" xmlns:ns3="1fbbccf3-fbe8-495e-9fbe-8405a4e9c4af" targetNamespace="http://schemas.microsoft.com/office/2006/metadata/properties" ma:root="true" ma:fieldsID="6caac2504ad67add948c94158abfc473" ns2:_="" ns3:_="">
    <xsd:import namespace="109ec900-b18e-40c6-aeb0-f12a4f10747b"/>
    <xsd:import namespace="1fbbccf3-fbe8-495e-9fbe-8405a4e9c4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ec900-b18e-40c6-aeb0-f12a4f1074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8c4e57b-17df-4827-961d-6a31adbf50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bbccf3-fbe8-495e-9fbe-8405a4e9c4a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fda73d4-c800-470d-b770-5e6597a3b227}" ma:internalName="TaxCatchAll" ma:showField="CatchAllData" ma:web="1fbbccf3-fbe8-495e-9fbe-8405a4e9c4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9ec900-b18e-40c6-aeb0-f12a4f10747b">
      <Terms xmlns="http://schemas.microsoft.com/office/infopath/2007/PartnerControls"/>
    </lcf76f155ced4ddcb4097134ff3c332f>
    <TaxCatchAll xmlns="1fbbccf3-fbe8-495e-9fbe-8405a4e9c4af" xsi:nil="true"/>
  </documentManagement>
</p:properties>
</file>

<file path=customXml/itemProps1.xml><?xml version="1.0" encoding="utf-8"?>
<ds:datastoreItem xmlns:ds="http://schemas.openxmlformats.org/officeDocument/2006/customXml" ds:itemID="{D4E33BA6-57C6-48A7-8E21-D3782FCB42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ec900-b18e-40c6-aeb0-f12a4f10747b"/>
    <ds:schemaRef ds:uri="1fbbccf3-fbe8-495e-9fbe-8405a4e9c4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D2AD2A-9DEC-4C2F-9CE8-029B9F6BE1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5B7D28-779B-4EB9-8DDF-CB33A50D2C63}">
  <ds:schemaRefs>
    <ds:schemaRef ds:uri="http://schemas.microsoft.com/office/2006/metadata/properties"/>
    <ds:schemaRef ds:uri="http://schemas.microsoft.com/office/infopath/2007/PartnerControls"/>
    <ds:schemaRef ds:uri="109ec900-b18e-40c6-aeb0-f12a4f10747b"/>
    <ds:schemaRef ds:uri="1fbbccf3-fbe8-495e-9fbe-8405a4e9c4a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Assumptions &amp; Inputs</vt:lpstr>
      <vt:lpstr>Scarcity</vt:lpstr>
      <vt:lpstr>Ardesia_Base_1HR</vt:lpstr>
      <vt:lpstr>Ardesia_High_1HR</vt:lpstr>
      <vt:lpstr>Ardesia_Base_2HR</vt:lpstr>
      <vt:lpstr>Ardesia_High_2HR</vt:lpstr>
      <vt:lpstr>Ardesia_Base_2HR_Spin</vt:lpstr>
      <vt:lpstr>Ardesia_Base_2HR_Reg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L. Girard</cp:lastModifiedBy>
  <dcterms:created xsi:type="dcterms:W3CDTF">2022-06-01T18:54:45Z</dcterms:created>
  <dcterms:modified xsi:type="dcterms:W3CDTF">2022-06-03T21:53:54Z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0x0101004AC99FB68710414D93F28985F277A3E8</vt:lpwstr>
  </property>
  <property fmtid="{D5CDD505-2E9C-101B-9397-08002B2CF9AE}" pid="3" name="MediaServiceImageTags">
    <vt:lpwstr/>
  </property>
</Properties>
</file>