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2652b3c2fd019/Desktop/"/>
    </mc:Choice>
  </mc:AlternateContent>
  <xr:revisionPtr revIDLastSave="0" documentId="14_{D406C690-4DC2-4613-A976-BE74E5C079FF}" xr6:coauthVersionLast="47" xr6:coauthVersionMax="47" xr10:uidLastSave="{00000000-0000-0000-0000-000000000000}"/>
  <bookViews>
    <workbookView xWindow="0" yWindow="315" windowWidth="15330" windowHeight="12885" tabRatio="632" firstSheet="2" activeTab="5" xr2:uid="{00000000-000D-0000-FFFF-FFFF00000000}"/>
  </bookViews>
  <sheets>
    <sheet name="Warehouse Purchase" sheetId="1" r:id="rId1"/>
    <sheet name="Warehouse Payment Table" sheetId="2" r:id="rId2"/>
    <sheet name="Staffing Plan" sheetId="3" r:id="rId3"/>
    <sheet name="Job Information" sheetId="4" r:id="rId4"/>
    <sheet name="Revenue" sheetId="5" r:id="rId5"/>
    <sheet name="Suppliers" sheetId="6" r:id="rId6"/>
  </sheets>
  <definedNames>
    <definedName name="Job_Code">'Job Information'!$A$4:$A$11</definedName>
  </definedNames>
  <calcPr calcId="191029"/>
</workbook>
</file>

<file path=xl/calcChain.xml><?xml version="1.0" encoding="utf-8"?>
<calcChain xmlns="http://schemas.openxmlformats.org/spreadsheetml/2006/main">
  <c r="B3" i="6" l="1"/>
  <c r="B2" i="6"/>
  <c r="J8" i="5"/>
  <c r="F7" i="5"/>
  <c r="F11" i="3"/>
  <c r="B10" i="3"/>
  <c r="E10" i="3"/>
  <c r="E9" i="3"/>
  <c r="B9" i="3"/>
  <c r="B8" i="2"/>
  <c r="E9" i="5"/>
  <c r="D9" i="5"/>
  <c r="C9" i="5"/>
  <c r="B9" i="5"/>
  <c r="K8" i="5"/>
  <c r="I8" i="5"/>
  <c r="H8" i="5"/>
  <c r="F8" i="5"/>
  <c r="K7" i="5"/>
  <c r="J7" i="5"/>
  <c r="I7" i="5"/>
  <c r="H7" i="5"/>
  <c r="K6" i="5"/>
  <c r="J6" i="5"/>
  <c r="I6" i="5"/>
  <c r="H6" i="5"/>
  <c r="F6" i="5"/>
  <c r="K5" i="5"/>
  <c r="J5" i="5"/>
  <c r="I5" i="5"/>
  <c r="H5" i="5"/>
  <c r="F5" i="5"/>
  <c r="K4" i="5"/>
  <c r="J4" i="5"/>
  <c r="I4" i="5"/>
  <c r="H4" i="5"/>
  <c r="F4" i="5"/>
  <c r="L7" i="5" l="1"/>
  <c r="J9" i="5"/>
  <c r="H9" i="5"/>
  <c r="K9" i="5"/>
  <c r="I9" i="5"/>
  <c r="L5" i="5"/>
  <c r="L4" i="5"/>
  <c r="L8" i="5"/>
  <c r="L6" i="5"/>
  <c r="F9" i="5"/>
  <c r="G8" i="5" s="1"/>
  <c r="L9" i="5" l="1"/>
  <c r="G4" i="5"/>
  <c r="G5" i="5"/>
  <c r="G7" i="5"/>
  <c r="G6" i="5"/>
  <c r="M7" i="5" l="1"/>
  <c r="M6" i="5"/>
  <c r="M5" i="5"/>
  <c r="M8" i="5"/>
  <c r="M4" i="5"/>
  <c r="F10" i="3" l="1"/>
  <c r="F9" i="3"/>
  <c r="B5" i="1" l="1"/>
</calcChain>
</file>

<file path=xl/sharedStrings.xml><?xml version="1.0" encoding="utf-8"?>
<sst xmlns="http://schemas.openxmlformats.org/spreadsheetml/2006/main" count="141" uniqueCount="109">
  <si>
    <t>Amount of Loan</t>
  </si>
  <si>
    <t>Period (years)</t>
  </si>
  <si>
    <t>Interest rate (per year)</t>
  </si>
  <si>
    <t>Payment (per month)</t>
  </si>
  <si>
    <t>Period (months)</t>
  </si>
  <si>
    <t>Payment Options</t>
  </si>
  <si>
    <t>Number of Monthly Payments</t>
  </si>
  <si>
    <t>Option #1 Reduce the Loan</t>
  </si>
  <si>
    <t>Option #2 Increase the Years</t>
  </si>
  <si>
    <t>Rates</t>
  </si>
  <si>
    <t>Store Staff Planning Form</t>
  </si>
  <si>
    <t>Name</t>
  </si>
  <si>
    <t>Store #</t>
  </si>
  <si>
    <t>Date</t>
  </si>
  <si>
    <t>Job Code</t>
  </si>
  <si>
    <t>Description</t>
  </si>
  <si>
    <t># of Positions</t>
  </si>
  <si>
    <t>Type</t>
  </si>
  <si>
    <t>Salary</t>
  </si>
  <si>
    <t>Budget Amount</t>
  </si>
  <si>
    <t>Total:</t>
  </si>
  <si>
    <t>Job Classification List</t>
  </si>
  <si>
    <t>M-MG</t>
  </si>
  <si>
    <t>Manager</t>
  </si>
  <si>
    <t>M-AMG</t>
  </si>
  <si>
    <t>Assistant Manager</t>
  </si>
  <si>
    <t>C-CASH</t>
  </si>
  <si>
    <t>Cashier</t>
  </si>
  <si>
    <t>C-CSA</t>
  </si>
  <si>
    <t>Customer Services Assistant</t>
  </si>
  <si>
    <t>S-STR</t>
  </si>
  <si>
    <t>Stockroom Assistant</t>
  </si>
  <si>
    <t>B-BYR</t>
  </si>
  <si>
    <t>Buyer</t>
  </si>
  <si>
    <t>CC-J</t>
  </si>
  <si>
    <t>Maintenance Attendant</t>
  </si>
  <si>
    <t>Product</t>
  </si>
  <si>
    <t>1st Qtr</t>
  </si>
  <si>
    <t>2nd Qtr</t>
  </si>
  <si>
    <t>3rd Qtr</t>
  </si>
  <si>
    <t>4th Qtr</t>
  </si>
  <si>
    <t>Total</t>
  </si>
  <si>
    <t>%</t>
  </si>
  <si>
    <t>Assumptions</t>
  </si>
  <si>
    <t>Item</t>
  </si>
  <si>
    <t>Growth</t>
  </si>
  <si>
    <t>Loan Options for Warehouse Purchase: Rates versus Months</t>
  </si>
  <si>
    <t>Warehouse Purchase in West Chester</t>
  </si>
  <si>
    <t>Joan's Flowers</t>
  </si>
  <si>
    <t>Dover</t>
  </si>
  <si>
    <t>N06</t>
  </si>
  <si>
    <t>Last Year: Online Gift Basket Sales</t>
  </si>
  <si>
    <t>Projected: Online Gift Basket Sales</t>
  </si>
  <si>
    <t>Baby Baskets</t>
  </si>
  <si>
    <t>Bridal Baskets</t>
  </si>
  <si>
    <t>New Home Baskets</t>
  </si>
  <si>
    <t>Bon Voyage Baskets</t>
  </si>
  <si>
    <t>Sympathy Baskets</t>
  </si>
  <si>
    <t>Specialty</t>
  </si>
  <si>
    <t>Lace Table Runners</t>
  </si>
  <si>
    <t>Column Position</t>
  </si>
  <si>
    <t>Company Name</t>
  </si>
  <si>
    <t>Floral Suppliers</t>
  </si>
  <si>
    <t>Date Added
 to Product Line</t>
  </si>
  <si>
    <t>Country Floral Supply</t>
  </si>
  <si>
    <t>Floral Foam</t>
  </si>
  <si>
    <t>Décor Store</t>
  </si>
  <si>
    <t>Pew Markers</t>
  </si>
  <si>
    <t>XO Blooms</t>
  </si>
  <si>
    <t>Wedding Arbors</t>
  </si>
  <si>
    <t>Montebello Floral</t>
  </si>
  <si>
    <t>Aisle Runners</t>
  </si>
  <si>
    <t>Conrad's Flowers</t>
  </si>
  <si>
    <t>Foam Holder</t>
  </si>
  <si>
    <t>Lamire Floral Studio</t>
  </si>
  <si>
    <t>Metal Bucket</t>
  </si>
  <si>
    <t>English Garden</t>
  </si>
  <si>
    <t>Cotton Table Runners</t>
  </si>
  <si>
    <t>Abbey's Flowers</t>
  </si>
  <si>
    <t>Greenwich Design</t>
  </si>
  <si>
    <t>LED Balloons</t>
  </si>
  <si>
    <t>Village Floral</t>
  </si>
  <si>
    <t>Paper Mache Cones</t>
  </si>
  <si>
    <t>Pretty Posies</t>
  </si>
  <si>
    <t>Chair Sashes</t>
  </si>
  <si>
    <t>Forever Yours</t>
  </si>
  <si>
    <t>Ribbon</t>
  </si>
  <si>
    <t>Rambling Rose</t>
  </si>
  <si>
    <t>Rose Boxes</t>
  </si>
  <si>
    <t>Pacific Garden</t>
  </si>
  <si>
    <t>Glass Vases</t>
  </si>
  <si>
    <t>The Power of Flowers</t>
  </si>
  <si>
    <t>Foam Cones</t>
  </si>
  <si>
    <t>Belle of the Ball</t>
  </si>
  <si>
    <t>Wire Cutters</t>
  </si>
  <si>
    <t>Sea Lily Designs</t>
  </si>
  <si>
    <t>Utility Scissor</t>
  </si>
  <si>
    <t>Petal Pushers</t>
  </si>
  <si>
    <t>Faux Sea Glass Chips</t>
  </si>
  <si>
    <t>Blossom Flowers</t>
  </si>
  <si>
    <t>Aspen Wood Excelsior</t>
  </si>
  <si>
    <t>Carolina Flower Supply</t>
  </si>
  <si>
    <t>Angel Hair Vine Filler</t>
  </si>
  <si>
    <t>Bel Fiore Flowers</t>
  </si>
  <si>
    <t>Birch Flower Pots</t>
  </si>
  <si>
    <t>Exotic Gardens</t>
  </si>
  <si>
    <t>Butterfly Decorations</t>
  </si>
  <si>
    <t>Management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</si>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</sst>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[$-409]mmmm\ d\,\ yyyy;@"/>
  </numFmts>
  <fonts count="1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Californian FB"/>
      <family val="1"/>
    </font>
    <font>
      <b/>
      <sz val="11"/>
      <color theme="3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1"/>
      <charset val="2"/>
    </font>
    <font>
      <b/>
      <sz val="1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ck">
        <color theme="4"/>
      </top>
      <bottom/>
      <diagonal/>
    </border>
    <border>
      <left style="thin">
        <color theme="0"/>
      </left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17" fillId="0" borderId="0"/>
    <xf numFmtId="42" fontId="5" fillId="0" borderId="0" applyFont="0" applyFill="0" applyBorder="0" applyAlignment="0" applyProtection="0"/>
    <xf numFmtId="0" fontId="5" fillId="0" borderId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42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15" applyNumberFormat="0" applyFont="0" applyAlignment="0" applyProtection="0"/>
  </cellStyleXfs>
  <cellXfs count="71">
    <xf numFmtId="0" fontId="0" fillId="0" borderId="0" xfId="0"/>
    <xf numFmtId="0" fontId="5" fillId="2" borderId="6" xfId="8" applyBorder="1" applyAlignment="1">
      <alignment horizontal="center"/>
    </xf>
    <xf numFmtId="0" fontId="5" fillId="2" borderId="5" xfId="8" applyBorder="1" applyAlignment="1">
      <alignment horizontal="center"/>
    </xf>
    <xf numFmtId="0" fontId="2" fillId="0" borderId="2" xfId="9" applyFill="1" applyAlignment="1">
      <alignment horizontal="center"/>
    </xf>
    <xf numFmtId="0" fontId="13" fillId="5" borderId="0" xfId="12" applyFill="1" applyBorder="1" applyAlignment="1">
      <alignment horizontal="center"/>
    </xf>
    <xf numFmtId="0" fontId="13" fillId="0" borderId="1" xfId="12" applyBorder="1" applyAlignment="1">
      <alignment horizontal="center"/>
    </xf>
    <xf numFmtId="0" fontId="3" fillId="0" borderId="0" xfId="10" applyAlignment="1">
      <alignment horizontal="right" vertical="center"/>
    </xf>
    <xf numFmtId="0" fontId="1" fillId="0" borderId="1" xfId="13" applyAlignment="1">
      <alignment horizontal="center"/>
    </xf>
    <xf numFmtId="0" fontId="2" fillId="0" borderId="2" xfId="9" applyAlignment="1">
      <alignment horizontal="center"/>
    </xf>
    <xf numFmtId="0" fontId="13" fillId="0" borderId="0" xfId="12" applyAlignment="1">
      <alignment horizontal="center"/>
    </xf>
    <xf numFmtId="8" fontId="0" fillId="0" borderId="0" xfId="0" applyNumberFormat="1"/>
    <xf numFmtId="0" fontId="9" fillId="0" borderId="0" xfId="0" applyFont="1"/>
    <xf numFmtId="0" fontId="10" fillId="0" borderId="3" xfId="0" applyFont="1" applyBorder="1"/>
    <xf numFmtId="164" fontId="5" fillId="0" borderId="0" xfId="7" applyNumberFormat="1" applyFill="1" applyBorder="1" applyAlignment="1"/>
    <xf numFmtId="43" fontId="4" fillId="0" borderId="4" xfId="5" applyNumberFormat="1" applyFill="1" applyAlignment="1"/>
    <xf numFmtId="164" fontId="4" fillId="0" borderId="4" xfId="5" applyNumberFormat="1" applyFill="1" applyAlignment="1"/>
    <xf numFmtId="0" fontId="5" fillId="0" borderId="0" xfId="6" applyFill="1"/>
    <xf numFmtId="164" fontId="4" fillId="0" borderId="4" xfId="5" applyNumberFormat="1" applyFill="1"/>
    <xf numFmtId="0" fontId="5" fillId="0" borderId="0" xfId="7" applyFill="1"/>
    <xf numFmtId="0" fontId="4" fillId="2" borderId="7" xfId="8" applyFont="1" applyBorder="1" applyAlignment="1">
      <alignment horizontal="left" indent="2"/>
    </xf>
    <xf numFmtId="0" fontId="5" fillId="0" borderId="2" xfId="6" applyFill="1" applyBorder="1" applyAlignment="1">
      <alignment horizontal="left"/>
    </xf>
    <xf numFmtId="0" fontId="5" fillId="0" borderId="2" xfId="6" applyFill="1" applyBorder="1" applyAlignment="1">
      <alignment horizontal="right"/>
    </xf>
    <xf numFmtId="0" fontId="5" fillId="0" borderId="2" xfId="6" applyFill="1" applyBorder="1" applyAlignment="1">
      <alignment horizontal="center"/>
    </xf>
    <xf numFmtId="0" fontId="5" fillId="0" borderId="2" xfId="7" applyFill="1" applyBorder="1" applyAlignment="1">
      <alignment horizontal="right"/>
    </xf>
    <xf numFmtId="0" fontId="5" fillId="0" borderId="2" xfId="7" applyFill="1" applyBorder="1" applyAlignment="1">
      <alignment horizontal="center"/>
    </xf>
    <xf numFmtId="0" fontId="12" fillId="0" borderId="0" xfId="15" applyFont="1"/>
    <xf numFmtId="0" fontId="14" fillId="0" borderId="0" xfId="14"/>
    <xf numFmtId="0" fontId="0" fillId="0" borderId="0" xfId="15" applyFont="1"/>
    <xf numFmtId="0" fontId="15" fillId="0" borderId="0" xfId="15" applyFont="1"/>
    <xf numFmtId="0" fontId="5" fillId="0" borderId="0" xfId="15"/>
    <xf numFmtId="0" fontId="16" fillId="6" borderId="8" xfId="14" applyFont="1" applyFill="1" applyBorder="1" applyAlignment="1">
      <alignment horizontal="center" vertical="center" wrapText="1"/>
    </xf>
    <xf numFmtId="0" fontId="16" fillId="6" borderId="9" xfId="14" applyFont="1" applyFill="1" applyBorder="1" applyAlignment="1">
      <alignment horizontal="center" vertical="center" wrapText="1"/>
    </xf>
    <xf numFmtId="0" fontId="0" fillId="7" borderId="10" xfId="15" applyNumberFormat="1" applyFont="1" applyFill="1" applyBorder="1" applyAlignment="1"/>
    <xf numFmtId="167" fontId="5" fillId="7" borderId="11" xfId="15" applyNumberFormat="1" applyFont="1" applyFill="1" applyBorder="1" applyAlignment="1"/>
    <xf numFmtId="0" fontId="0" fillId="7" borderId="11" xfId="15" applyNumberFormat="1" applyFont="1" applyFill="1" applyBorder="1" applyAlignment="1"/>
    <xf numFmtId="0" fontId="0" fillId="8" borderId="10" xfId="15" applyNumberFormat="1" applyFont="1" applyFill="1" applyBorder="1" applyAlignment="1"/>
    <xf numFmtId="167" fontId="5" fillId="8" borderId="11" xfId="15" applyNumberFormat="1" applyFont="1" applyFill="1" applyBorder="1" applyAlignment="1"/>
    <xf numFmtId="0" fontId="0" fillId="8" borderId="11" xfId="15" applyNumberFormat="1" applyFont="1" applyFill="1" applyBorder="1" applyAlignment="1"/>
    <xf numFmtId="0" fontId="17" fillId="0" borderId="0" xfId="16"/>
    <xf numFmtId="0" fontId="0" fillId="8" borderId="12" xfId="15" applyNumberFormat="1" applyFont="1" applyFill="1" applyBorder="1" applyAlignment="1"/>
    <xf numFmtId="167" fontId="5" fillId="8" borderId="13" xfId="15" applyNumberFormat="1" applyFont="1" applyFill="1" applyBorder="1" applyAlignment="1"/>
    <xf numFmtId="0" fontId="0" fillId="8" borderId="13" xfId="15" applyNumberFormat="1" applyFont="1" applyFill="1" applyBorder="1" applyAlignment="1"/>
    <xf numFmtId="42" fontId="7" fillId="0" borderId="0" xfId="17" applyFont="1" applyBorder="1"/>
    <xf numFmtId="0" fontId="4" fillId="2" borderId="14" xfId="8" applyFont="1" applyBorder="1" applyAlignment="1">
      <alignment horizontal="center"/>
    </xf>
    <xf numFmtId="165" fontId="5" fillId="2" borderId="0" xfId="8" applyNumberFormat="1" applyBorder="1"/>
    <xf numFmtId="165" fontId="5" fillId="2" borderId="0" xfId="8" applyNumberFormat="1" applyBorder="1"/>
    <xf numFmtId="164" fontId="5" fillId="0" borderId="0" xfId="19" applyNumberFormat="1" applyFill="1" applyBorder="1" applyAlignment="1"/>
    <xf numFmtId="9" fontId="5" fillId="0" borderId="0" xfId="20" applyNumberFormat="1" applyFill="1" applyBorder="1"/>
    <xf numFmtId="164" fontId="5" fillId="0" borderId="0" xfId="21" applyNumberFormat="1" applyFill="1" applyBorder="1"/>
    <xf numFmtId="164" fontId="5" fillId="0" borderId="0" xfId="22" applyNumberFormat="1" applyFill="1"/>
    <xf numFmtId="9" fontId="5" fillId="0" borderId="0" xfId="23" applyNumberFormat="1" applyFill="1"/>
    <xf numFmtId="0" fontId="11" fillId="0" borderId="0" xfId="25" applyFont="1"/>
    <xf numFmtId="1" fontId="11" fillId="0" borderId="0" xfId="26" applyNumberFormat="1" applyFont="1"/>
    <xf numFmtId="166" fontId="0" fillId="0" borderId="0" xfId="27" applyNumberFormat="1" applyFont="1"/>
    <xf numFmtId="42" fontId="7" fillId="0" borderId="0" xfId="28" applyFont="1"/>
    <xf numFmtId="0" fontId="5" fillId="0" borderId="0" xfId="29"/>
    <xf numFmtId="6" fontId="5" fillId="0" borderId="0" xfId="30" applyNumberFormat="1"/>
    <xf numFmtId="10" fontId="5" fillId="0" borderId="0" xfId="31" applyNumberFormat="1"/>
    <xf numFmtId="0" fontId="4" fillId="0" borderId="0" xfId="32" applyFont="1" applyAlignment="1">
      <alignment horizontal="center"/>
    </xf>
    <xf numFmtId="8" fontId="5" fillId="0" borderId="0" xfId="33" applyNumberFormat="1"/>
    <xf numFmtId="0" fontId="7" fillId="0" borderId="0" xfId="34" applyFont="1"/>
    <xf numFmtId="0" fontId="5" fillId="0" borderId="0" xfId="35"/>
    <xf numFmtId="16" fontId="7" fillId="0" borderId="0" xfId="36" applyNumberFormat="1" applyFont="1" applyAlignment="1">
      <alignment horizontal="left"/>
    </xf>
    <xf numFmtId="0" fontId="5" fillId="0" borderId="0" xfId="37" applyBorder="1"/>
    <xf numFmtId="0" fontId="7" fillId="0" borderId="0" xfId="38" applyFont="1" applyBorder="1"/>
    <xf numFmtId="0" fontId="7" fillId="0" borderId="0" xfId="39" applyFont="1" applyBorder="1" applyAlignment="1">
      <alignment horizontal="center"/>
    </xf>
    <xf numFmtId="0" fontId="7" fillId="0" borderId="0" xfId="40" applyFont="1" applyBorder="1" applyAlignment="1">
      <alignment horizontal="left"/>
    </xf>
    <xf numFmtId="0" fontId="5" fillId="0" borderId="0" xfId="41" applyBorder="1"/>
    <xf numFmtId="44" fontId="0" fillId="0" borderId="0" xfId="11" applyFont="1"/>
    <xf numFmtId="44" fontId="0" fillId="9" borderId="15" xfId="42" applyNumberFormat="1" applyFont="1"/>
    <xf numFmtId="42" fontId="4" fillId="0" borderId="4" xfId="5" applyNumberFormat="1"/>
  </cellXfs>
  <cellStyles count="43">
    <cellStyle name="20% - Accent3" xfId="6" builtinId="38"/>
    <cellStyle name="20% - Accent5" xfId="7" builtinId="46"/>
    <cellStyle name="5RbUfCCpQXS+0YY3V4lyjDcD6k+7XlYk8CiG7wxd1Vk=-~I3n5zXFyJw1+1zpdweSuug==" xfId="19" xr:uid="{00000000-0005-0000-0000-000012000000}"/>
    <cellStyle name="6rqFCvfcdHZRDGqJxnCMMmDL+goD68/Fh1OySEUEnlk=-~w2VoKd4wxFEU6PBwedOonw==" xfId="37" xr:uid="{00000000-0005-0000-0000-000024000000}"/>
    <cellStyle name="6TMlkA7lanuc0wuVm0Bbwbu115UhmKeehsaof7sVxxc=-~tVTFsBgx6N1uoxlKaYujBQ==" xfId="32" xr:uid="{00000000-0005-0000-0000-00001F000000}"/>
    <cellStyle name="7RItTse+K7DFMpD5QH7wAgisU+HOcZ+ibDxgZXctEd0=-~1IvyBtPIHRcd5y+ksBDyjg==" xfId="35" xr:uid="{00000000-0005-0000-0000-000022000000}"/>
    <cellStyle name="9iZ9T+uHJQ5fgjmixkAUABggdxM6E9gyVuoLj3qhFfg=-~/Bultm7pH7rGmyPsPqnc7Q==" xfId="25" xr:uid="{00000000-0005-0000-0000-000018000000}"/>
    <cellStyle name="9Xdc3t8MAYSGuoED+ImD3LSG1ahEGHmnDN0l4TYCZFo=-~TQavuhnvfRuop3RlXsdCKw==" xfId="20" xr:uid="{00000000-0005-0000-0000-000013000000}"/>
    <cellStyle name="bCBXGAGdsXUkcpWz2sbhQaeHopoTN6PA9wvNJBena+o=-~1f8dQgAPLpktcbL/VqxbIQ==" xfId="31" xr:uid="{00000000-0005-0000-0000-00001E000000}"/>
    <cellStyle name="Comma [0] 2" xfId="4" xr:uid="{00000000-0005-0000-0000-000003000000}"/>
    <cellStyle name="Currency" xfId="11" builtinId="4"/>
    <cellStyle name="Currency [0]" xfId="17" builtinId="7"/>
    <cellStyle name="Currency [0] 2" xfId="3" xr:uid="{00000000-0005-0000-0000-000004000000}"/>
    <cellStyle name="Currency 2" xfId="2" xr:uid="{00000000-0005-0000-0000-000005000000}"/>
    <cellStyle name="Custom Style 1" xfId="8" xr:uid="{00000000-0005-0000-0000-00000F000000}"/>
    <cellStyle name="Custom Style 2" xfId="9" xr:uid="{00000000-0005-0000-0000-000010000000}"/>
    <cellStyle name="Custom Style 3" xfId="10" xr:uid="{00000000-0005-0000-0000-000014000000}"/>
    <cellStyle name="d9sVLV3XzZAMcG4R6ZwpB8U7Rgdlb8jnPQFnjuXjQzY=-~xuTuKUXMVtVsGgfI5eqmVA==" xfId="29" xr:uid="{00000000-0005-0000-0000-00001C000000}"/>
    <cellStyle name="DqZ6jqjhnq/rcK18sip1C8pz0KgoFbOO7955j/YhnYU=-~lGkGG6l2hU2LcF8LXImCDg==" xfId="33" xr:uid="{00000000-0005-0000-0000-000020000000}"/>
    <cellStyle name="FiRT0c461x52XlgLzR7EqLU7ryNlUW2voN3VWLh01l0=-~d4vbbX3Gq1gsdlfAFMB2MQ==" xfId="34" xr:uid="{00000000-0005-0000-0000-000021000000}"/>
    <cellStyle name="gC/jwBI6bfPTS4bv7sj5BKx8G2QNlLnPzRqXTSbo7l8=-~fRfz1f7y+netEOlplthp/A==" xfId="27" xr:uid="{00000000-0005-0000-0000-00001A000000}"/>
    <cellStyle name="Heading 1" xfId="13" builtinId="16"/>
    <cellStyle name="Heading 4" xfId="14" builtinId="19"/>
    <cellStyle name="hk6ZVYYHW6etyvQ1GY/YiFl2JkCA3t21MtG6XUgKL6w=-~OefD05EDlAYdu6IwLG/vnQ==" xfId="18" xr:uid="{00000000-0005-0000-0000-000011000000}"/>
    <cellStyle name="kU35myRYMpvBhxW7fxvMJDCxiDOqI1qTDVA8boyST/8=-~eFBXaK4PuGl4NUAKjNW+yw==" xfId="24" xr:uid="{00000000-0005-0000-0000-000017000000}"/>
    <cellStyle name="LxYmApu0ujM0tPpTIEKRMuECQAioTg9La1YMUo5VMMY=-~6PzFt4wr5AoayHRKDUT9rg==" xfId="26" xr:uid="{00000000-0005-0000-0000-000019000000}"/>
    <cellStyle name="lYkEbwFx4GPmX+8yIURc1gjuCHkImgIWt6mFWHQqOG0=-~Eh9o23MsGTPZymFRDbwdOg==" xfId="23" xr:uid="{00000000-0005-0000-0000-000016000000}"/>
    <cellStyle name="NhG8MhMyeqhtWYngnPopHephkm0zsFelFmR/TlXC8FA=-~QLbXUGY5QWNAhetjP6QSkQ==" xfId="39" xr:uid="{00000000-0005-0000-0000-000026000000}"/>
    <cellStyle name="Normal" xfId="0" builtinId="0"/>
    <cellStyle name="Normal 2" xfId="1" xr:uid="{00000000-0005-0000-0000-00000A000000}"/>
    <cellStyle name="Normal 2 2" xfId="15" xr:uid="{6B38B030-9329-40C5-85A8-E67A6B516E01}"/>
    <cellStyle name="Normal 3" xfId="16" xr:uid="{B3FD2447-B998-4B93-8F84-1E17E96F496E}"/>
    <cellStyle name="Note" xfId="42" builtinId="10"/>
    <cellStyle name="ofbrYjrlF4aebQz2G0cEjwRCbwrabMb/4UFJLHZvBl8=-~2S5eHcc/Ti80PgDyyS2U7g==" xfId="21" xr:uid="{00000000-0005-0000-0000-000014000000}"/>
    <cellStyle name="oyVOJfKmQIDZGfWMPJlCF9DsJfR/4JfoewysbvM49Ho=-~oJpsShRVJbmziH/Tkb33uw==" xfId="38" xr:uid="{00000000-0005-0000-0000-000025000000}"/>
    <cellStyle name="PFuobGtfq+bgZpI05QBQ4AvQDRunjVtfyYf6NmeATog=-~csMnRMEg1Gfi+x2c5YMZhw==" xfId="40" xr:uid="{00000000-0005-0000-0000-000027000000}"/>
    <cellStyle name="qPQc4ZK0QOy/uU3wHYcGFMQRQDKpQu2vRIi/eELdHPk=-~ZsRWUewfAzIuS3Wh9T+P3w==" xfId="41" xr:uid="{00000000-0005-0000-0000-000028000000}"/>
    <cellStyle name="RAz3WvSpAhf2m6iBkPFDXBAoaD/DVL7J1SA5DufmUjI=-~fj8ObxspFmVQu6HFxHpBkw==" xfId="36" xr:uid="{00000000-0005-0000-0000-000023000000}"/>
    <cellStyle name="SunRDEURxJQguVejJmJxYE29S+3G5knD0NZv21wTIRA=-~kFXz9RKvRXbWDyhgdaoOag==" xfId="30" xr:uid="{00000000-0005-0000-0000-00001D000000}"/>
    <cellStyle name="Td72zJeYgFT9iGefc5NGZm5BeZiMVWh3frjbed1UkO8=-~e8y4i5zI3fAp40O1AgPHMg==" xfId="28" xr:uid="{00000000-0005-0000-0000-000004000000}"/>
    <cellStyle name="Title" xfId="12" builtinId="15"/>
    <cellStyle name="Total" xfId="5" builtinId="25"/>
    <cellStyle name="xIp1bT7+O8dPv2tFQoyJDa2AePgENaBhYybiORpcg/c=-~sPSSwWz0ac3XPl8Hye5ocw==" xfId="22" xr:uid="{00000000-0005-0000-0000-00001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5"/>
  <cols>
    <col min="1" max="1" width="28.5703125" customWidth="1"/>
    <col min="2" max="2" width="34" customWidth="1"/>
  </cols>
  <sheetData>
    <row r="1" spans="1:2" ht="23.25">
      <c r="A1" s="9" t="s">
        <v>47</v>
      </c>
      <c r="B1" s="9"/>
    </row>
    <row r="2" spans="1:2">
      <c r="A2" s="55" t="s">
        <v>0</v>
      </c>
      <c r="B2" s="56">
        <v>925000</v>
      </c>
    </row>
    <row r="3" spans="1:2">
      <c r="A3" s="55" t="s">
        <v>1</v>
      </c>
      <c r="B3" s="55">
        <v>10</v>
      </c>
    </row>
    <row r="4" spans="1:2">
      <c r="A4" s="55" t="s">
        <v>2</v>
      </c>
      <c r="B4" s="57">
        <v>6.5000000000000002E-2</v>
      </c>
    </row>
    <row r="5" spans="1:2">
      <c r="A5" s="55" t="s">
        <v>3</v>
      </c>
      <c r="B5" s="59">
        <f>PMT(B4/12,B3*12,-B2)</f>
        <v>10503.187892852406</v>
      </c>
    </row>
    <row r="7" spans="1:2" ht="18" thickBot="1">
      <c r="A7" s="8" t="s">
        <v>7</v>
      </c>
      <c r="B7" s="8"/>
    </row>
    <row r="8" spans="1:2" ht="15.75" thickTop="1">
      <c r="A8" s="55" t="s">
        <v>0</v>
      </c>
      <c r="B8" s="56">
        <v>880684.99719925737</v>
      </c>
    </row>
    <row r="9" spans="1:2">
      <c r="A9" s="55" t="s">
        <v>1</v>
      </c>
      <c r="B9" s="55">
        <v>10</v>
      </c>
    </row>
    <row r="10" spans="1:2">
      <c r="A10" s="55" t="s">
        <v>2</v>
      </c>
      <c r="B10" s="57">
        <v>6.5000000000000002E-2</v>
      </c>
    </row>
    <row r="11" spans="1:2">
      <c r="A11" s="55" t="s">
        <v>3</v>
      </c>
      <c r="B11" s="59">
        <v>9999.9999999999945</v>
      </c>
    </row>
    <row r="13" spans="1:2" ht="18" thickBot="1">
      <c r="A13" s="8" t="s">
        <v>8</v>
      </c>
      <c r="B13" s="8"/>
    </row>
    <row r="14" spans="1:2" ht="15.75" thickTop="1">
      <c r="A14" s="55" t="s">
        <v>0</v>
      </c>
      <c r="B14" s="56">
        <v>925000</v>
      </c>
    </row>
    <row r="15" spans="1:2">
      <c r="A15" s="55" t="s">
        <v>1</v>
      </c>
      <c r="B15" s="53">
        <v>10.724829437743947</v>
      </c>
    </row>
    <row r="16" spans="1:2">
      <c r="A16" s="55" t="s">
        <v>2</v>
      </c>
      <c r="B16" s="57">
        <v>6.5000000000000002E-2</v>
      </c>
    </row>
    <row r="17" spans="1:2">
      <c r="A17" s="55" t="s">
        <v>3</v>
      </c>
      <c r="B17" s="59">
        <v>10000.000001851386</v>
      </c>
    </row>
  </sheetData>
  <mergeCells count="3">
    <mergeCell ref="A1:B1"/>
    <mergeCell ref="A7:B7"/>
    <mergeCell ref="A13:B13"/>
  </mergeCells>
  <printOptions horizontalCentered="1"/>
  <pageMargins left="0.75" right="0.75" top="1" bottom="1" header="0.5" footer="0.5"/>
  <pageSetup orientation="portrait" r:id="rId1"/>
  <headerFooter alignWithMargins="0"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/>
  <cols>
    <col min="1" max="1" width="22.140625" customWidth="1"/>
    <col min="2" max="2" width="11.42578125" customWidth="1"/>
    <col min="3" max="8" width="12.140625" customWidth="1"/>
  </cols>
  <sheetData>
    <row r="1" spans="1:8" ht="23.25">
      <c r="A1" s="9" t="s">
        <v>46</v>
      </c>
      <c r="B1" s="9"/>
      <c r="C1" s="9"/>
      <c r="D1" s="9"/>
      <c r="E1" s="9"/>
      <c r="F1" s="9"/>
      <c r="G1" s="9"/>
      <c r="H1" s="9"/>
    </row>
    <row r="2" spans="1:8">
      <c r="A2" s="55" t="s">
        <v>0</v>
      </c>
      <c r="B2" s="56">
        <v>925000</v>
      </c>
    </row>
    <row r="3" spans="1:8">
      <c r="A3" s="55" t="s">
        <v>4</v>
      </c>
      <c r="B3" s="55">
        <v>120</v>
      </c>
    </row>
    <row r="4" spans="1:8">
      <c r="A4" s="55" t="s">
        <v>2</v>
      </c>
      <c r="B4" s="57">
        <v>6.5000000000000002E-2</v>
      </c>
    </row>
    <row r="6" spans="1:8" ht="20.25" thickBot="1">
      <c r="C6" s="7" t="s">
        <v>5</v>
      </c>
      <c r="D6" s="7"/>
      <c r="E6" s="7"/>
      <c r="F6" s="7"/>
      <c r="G6" s="7"/>
      <c r="H6" s="7"/>
    </row>
    <row r="7" spans="1:8" ht="21" thickTop="1" thickBot="1">
      <c r="C7" s="7" t="s">
        <v>6</v>
      </c>
      <c r="D7" s="7"/>
      <c r="E7" s="7"/>
      <c r="F7" s="7"/>
      <c r="G7" s="7"/>
      <c r="H7" s="7"/>
    </row>
    <row r="8" spans="1:8" ht="15.75" thickTop="1">
      <c r="B8" s="10">
        <f>PMT(B4/12,B3,B2)</f>
        <v>-10503.187892852406</v>
      </c>
      <c r="C8" s="58">
        <v>60</v>
      </c>
      <c r="D8" s="58">
        <v>120</v>
      </c>
      <c r="E8" s="58">
        <v>180</v>
      </c>
      <c r="F8" s="58">
        <v>240</v>
      </c>
      <c r="G8" s="58">
        <v>300</v>
      </c>
      <c r="H8" s="58">
        <v>360</v>
      </c>
    </row>
    <row r="9" spans="1:8">
      <c r="A9" s="6" t="s">
        <v>9</v>
      </c>
      <c r="B9" s="57">
        <v>0.08</v>
      </c>
      <c r="C9" s="68">
        <f t="dataTable" ref="C9:H16" dt2D="1" dtr="1" r1="B3" r2="B4"/>
        <v>-18755.664716782656</v>
      </c>
      <c r="D9" s="68">
        <v>-11222.802477870517</v>
      </c>
      <c r="E9" s="68">
        <v>-8839.7817800557514</v>
      </c>
      <c r="F9" s="68">
        <v>-7737.0706381895307</v>
      </c>
      <c r="G9" s="68">
        <v>-7139.3000292002789</v>
      </c>
      <c r="H9" s="68">
        <v>-6787.3223083842304</v>
      </c>
    </row>
    <row r="10" spans="1:8">
      <c r="A10" s="6"/>
      <c r="B10" s="57">
        <v>7.4999999999999997E-2</v>
      </c>
      <c r="C10" s="68">
        <v>-18535.102450951981</v>
      </c>
      <c r="D10" s="68">
        <v>-10979.913645066516</v>
      </c>
      <c r="E10" s="68">
        <v>-8574.8643300253279</v>
      </c>
      <c r="F10" s="68">
        <v>-7451.7370403542182</v>
      </c>
      <c r="G10" s="68">
        <v>-6835.6683946264993</v>
      </c>
      <c r="H10" s="68">
        <v>-6467.7342041132069</v>
      </c>
    </row>
    <row r="11" spans="1:8">
      <c r="A11" s="6"/>
      <c r="B11" s="57">
        <v>7.0000000000000007E-2</v>
      </c>
      <c r="C11" s="68">
        <v>-18316.10864982332</v>
      </c>
      <c r="D11" s="68">
        <v>-10740.034327722726</v>
      </c>
      <c r="E11" s="68">
        <v>-8314.1615053849491</v>
      </c>
      <c r="F11" s="68">
        <v>-7171.5151544745904</v>
      </c>
      <c r="G11" s="68">
        <v>-6537.7075747945983</v>
      </c>
      <c r="H11" s="68">
        <v>-6154.048080407445</v>
      </c>
    </row>
    <row r="12" spans="1:8">
      <c r="A12" s="6"/>
      <c r="B12" s="57">
        <v>6.5000000000000002E-2</v>
      </c>
      <c r="C12" s="68">
        <v>-18098.6871023239</v>
      </c>
      <c r="D12" s="68">
        <v>-10503.187892852406</v>
      </c>
      <c r="E12" s="68">
        <v>-8057.7431290005943</v>
      </c>
      <c r="F12" s="68">
        <v>-6896.5515035146482</v>
      </c>
      <c r="G12" s="68">
        <v>-6245.6662424656661</v>
      </c>
      <c r="H12" s="68">
        <v>-5846.6292173099146</v>
      </c>
    </row>
    <row r="13" spans="1:8">
      <c r="A13" s="6"/>
      <c r="B13" s="57">
        <v>0.06</v>
      </c>
      <c r="C13" s="68">
        <v>-17882.84141472082</v>
      </c>
      <c r="D13" s="68">
        <v>-10269.396429602573</v>
      </c>
      <c r="E13" s="68">
        <v>-7805.675659448174</v>
      </c>
      <c r="F13" s="68">
        <v>-6626.9872909230253</v>
      </c>
      <c r="G13" s="68">
        <v>-5959.7879637409542</v>
      </c>
      <c r="H13" s="68">
        <v>-5545.8423576629593</v>
      </c>
    </row>
    <row r="14" spans="1:8">
      <c r="A14" s="6"/>
      <c r="B14" s="57">
        <v>5.5E-2</v>
      </c>
      <c r="C14" s="68">
        <v>-17668.575008898573</v>
      </c>
      <c r="D14" s="68">
        <v>-10038.680711344468</v>
      </c>
      <c r="E14" s="68">
        <v>-7558.0219552455374</v>
      </c>
      <c r="F14" s="68">
        <v>-6362.9575976979577</v>
      </c>
      <c r="G14" s="68">
        <v>-5680.3093036035998</v>
      </c>
      <c r="H14" s="68">
        <v>-5252.0482624597771</v>
      </c>
    </row>
    <row r="15" spans="1:8">
      <c r="A15" s="6"/>
      <c r="B15" s="57">
        <v>0.05</v>
      </c>
      <c r="C15" s="68">
        <v>-17455.891120710116</v>
      </c>
      <c r="D15" s="69">
        <v>-9811.0601596144588</v>
      </c>
      <c r="E15" s="68">
        <v>-7314.8410473592867</v>
      </c>
      <c r="F15" s="68">
        <v>-6104.5905877540808</v>
      </c>
      <c r="G15" s="68">
        <v>-5407.4578839488067</v>
      </c>
      <c r="H15" s="68">
        <v>-4965.6000128622863</v>
      </c>
    </row>
    <row r="16" spans="1:8">
      <c r="A16" s="6"/>
      <c r="B16" s="57">
        <v>4.4999999999999998E-2</v>
      </c>
      <c r="C16" s="68">
        <v>-17244.792798402901</v>
      </c>
      <c r="D16" s="68">
        <v>-9586.5528100239153</v>
      </c>
      <c r="E16" s="68">
        <v>-7076.187921524428</v>
      </c>
      <c r="F16" s="68">
        <v>-5852.0067300346527</v>
      </c>
      <c r="G16" s="68">
        <v>-5141.4504211483982</v>
      </c>
      <c r="H16" s="68">
        <v>-4686.8391158893965</v>
      </c>
    </row>
  </sheetData>
  <mergeCells count="4">
    <mergeCell ref="A1:H1"/>
    <mergeCell ref="C6:H6"/>
    <mergeCell ref="C7:H7"/>
    <mergeCell ref="A9:A16"/>
  </mergeCells>
  <printOptions horizontalCentered="1"/>
  <pageMargins left="0.75" right="0.75" top="1" bottom="1" header="0.5" footer="0.5"/>
  <pageSetup orientation="portrait" r:id="rId1"/>
  <headerFooter alignWithMargins="0">
    <oddFooter>&amp;L&amp;F&amp;R&amp;A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/>
  <cols>
    <col min="2" max="2" width="17.85546875" customWidth="1"/>
    <col min="3" max="3" width="12.85546875" customWidth="1"/>
    <col min="4" max="4" width="17.85546875" customWidth="1"/>
    <col min="5" max="5" width="11.5703125" customWidth="1"/>
    <col min="6" max="6" width="15.7109375" customWidth="1"/>
  </cols>
  <sheetData>
    <row r="1" spans="1:6" ht="24" thickBot="1">
      <c r="A1" s="5" t="s">
        <v>48</v>
      </c>
      <c r="B1" s="5"/>
      <c r="C1" s="5"/>
      <c r="D1" s="5"/>
      <c r="E1" s="5"/>
      <c r="F1" s="5"/>
    </row>
    <row r="2" spans="1:6" ht="21" thickTop="1" thickBot="1">
      <c r="A2" s="7" t="s">
        <v>10</v>
      </c>
      <c r="B2" s="7"/>
      <c r="C2" s="7"/>
      <c r="D2" s="7"/>
      <c r="E2" s="7"/>
      <c r="F2" s="7"/>
    </row>
    <row r="3" spans="1:6" ht="15.75" thickTop="1">
      <c r="A3" s="60"/>
      <c r="B3" s="60"/>
      <c r="C3" s="60"/>
      <c r="D3" s="60"/>
      <c r="E3" s="60"/>
      <c r="F3" s="60"/>
    </row>
    <row r="4" spans="1:6">
      <c r="A4" s="61" t="s">
        <v>11</v>
      </c>
      <c r="B4" s="61"/>
      <c r="C4" s="60" t="s">
        <v>49</v>
      </c>
      <c r="D4" s="60"/>
      <c r="E4" s="60"/>
      <c r="F4" s="60"/>
    </row>
    <row r="5" spans="1:6">
      <c r="A5" s="61" t="s">
        <v>12</v>
      </c>
      <c r="B5" s="61"/>
      <c r="C5" s="60" t="s">
        <v>50</v>
      </c>
      <c r="D5" s="60"/>
      <c r="E5" s="60"/>
      <c r="F5" s="60"/>
    </row>
    <row r="6" spans="1:6">
      <c r="A6" s="61" t="s">
        <v>13</v>
      </c>
      <c r="B6" s="61"/>
      <c r="C6" s="62">
        <v>41803</v>
      </c>
      <c r="D6" s="60"/>
      <c r="E6" s="60"/>
      <c r="F6" s="60"/>
    </row>
    <row r="7" spans="1:6">
      <c r="A7" s="60"/>
      <c r="B7" s="60"/>
      <c r="C7" s="60"/>
      <c r="D7" s="60"/>
      <c r="E7" s="60"/>
      <c r="F7" s="60"/>
    </row>
    <row r="8" spans="1:6">
      <c r="A8" s="63" t="s">
        <v>14</v>
      </c>
      <c r="B8" s="63" t="s">
        <v>15</v>
      </c>
      <c r="C8" s="63" t="s">
        <v>16</v>
      </c>
      <c r="D8" s="63" t="s">
        <v>17</v>
      </c>
      <c r="E8" s="63" t="s">
        <v>18</v>
      </c>
      <c r="F8" s="63" t="s">
        <v>19</v>
      </c>
    </row>
    <row r="9" spans="1:6">
      <c r="A9" s="64" t="s">
        <v>24</v>
      </c>
      <c r="B9" s="64" t="str">
        <f>VLOOKUP(A9,'Job Information'!$A$4:C11,2)</f>
        <v>Assistant Manager</v>
      </c>
      <c r="C9" s="65">
        <v>3</v>
      </c>
      <c r="D9" s="64" t="s">
        <v>107</v>
      </c>
      <c r="E9" s="42">
        <f>VLOOKUP(A9,'Job Information'!A4:C11,3)</f>
        <v>45000</v>
      </c>
      <c r="F9" s="42">
        <f>C9*E9</f>
        <v>135000</v>
      </c>
    </row>
    <row r="10" spans="1:6">
      <c r="A10" s="64" t="s">
        <v>30</v>
      </c>
      <c r="B10" s="64" t="str">
        <f>VLOOKUP(A10,'Job Information'!$A$4:C12,2)</f>
        <v>Stockroom Assistant</v>
      </c>
      <c r="C10" s="65">
        <v>5</v>
      </c>
      <c r="D10" s="64" t="s">
        <v>108</v>
      </c>
      <c r="E10" s="42">
        <f>VLOOKUP(A10,'Job Information'!A5:C12,3)</f>
        <v>28200</v>
      </c>
      <c r="F10" s="42">
        <f t="shared" ref="F10" si="0">C10*E10</f>
        <v>141000</v>
      </c>
    </row>
    <row r="11" spans="1:6" ht="15.75" thickBot="1">
      <c r="A11" s="64"/>
      <c r="B11" s="64"/>
      <c r="C11" s="66"/>
      <c r="D11" s="64"/>
      <c r="E11" s="67" t="s">
        <v>20</v>
      </c>
      <c r="F11" s="70">
        <f>SUM(F9:F10)</f>
        <v>276000</v>
      </c>
    </row>
    <row r="12" spans="1:6" ht="15.75" thickTop="1"/>
  </sheetData>
  <mergeCells count="2">
    <mergeCell ref="A1:F1"/>
    <mergeCell ref="A2:F2"/>
  </mergeCells>
  <dataValidations count="1">
    <dataValidation type="list" allowBlank="1" showInputMessage="1" showErrorMessage="1" sqref="A9:A10" xr:uid="{BAED9D45-C3E8-4F1E-BEE0-2C6288FFD169}">
      <formula1>Job_Code</formula1>
    </dataValidation>
  </dataValidations>
  <printOptions horizontalCentered="1"/>
  <pageMargins left="0.75" right="0.75" top="1" bottom="1" header="0.5" footer="0.5"/>
  <pageSetup orientation="portrait" r:id="rId1"/>
  <headerFooter alignWithMargins="0">
    <oddFooter>&amp;L&amp;F&amp;R&amp;A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5"/>
  <cols>
    <col min="1" max="1" width="12.42578125" customWidth="1"/>
    <col min="2" max="2" width="25.7109375" customWidth="1"/>
    <col min="3" max="3" width="11.5703125" bestFit="1" customWidth="1"/>
  </cols>
  <sheetData>
    <row r="1" spans="1:3" ht="24" thickBot="1">
      <c r="A1" s="5" t="s">
        <v>48</v>
      </c>
      <c r="B1" s="5"/>
      <c r="C1" s="5"/>
    </row>
    <row r="2" spans="1:3" ht="21" thickTop="1" thickBot="1">
      <c r="A2" s="7" t="s">
        <v>21</v>
      </c>
      <c r="B2" s="7"/>
      <c r="C2" s="7"/>
    </row>
    <row r="3" spans="1:3" ht="16.5" thickTop="1">
      <c r="A3" s="11"/>
      <c r="B3" s="11"/>
      <c r="C3" s="11"/>
    </row>
    <row r="4" spans="1:3" ht="15.75" thickBot="1">
      <c r="A4" s="12" t="s">
        <v>14</v>
      </c>
      <c r="B4" s="12" t="s">
        <v>15</v>
      </c>
      <c r="C4" s="12" t="s">
        <v>18</v>
      </c>
    </row>
    <row r="5" spans="1:3">
      <c r="A5" s="60" t="s">
        <v>32</v>
      </c>
      <c r="B5" s="60" t="s">
        <v>33</v>
      </c>
      <c r="C5" s="54">
        <v>42720</v>
      </c>
    </row>
    <row r="6" spans="1:3">
      <c r="A6" s="60" t="s">
        <v>26</v>
      </c>
      <c r="B6" s="60" t="s">
        <v>27</v>
      </c>
      <c r="C6" s="54">
        <v>32400</v>
      </c>
    </row>
    <row r="7" spans="1:3">
      <c r="A7" s="60" t="s">
        <v>34</v>
      </c>
      <c r="B7" s="60" t="s">
        <v>35</v>
      </c>
      <c r="C7" s="54">
        <v>25200</v>
      </c>
    </row>
    <row r="8" spans="1:3">
      <c r="A8" s="60" t="s">
        <v>28</v>
      </c>
      <c r="B8" s="60" t="s">
        <v>29</v>
      </c>
      <c r="C8" s="54">
        <v>33600</v>
      </c>
    </row>
    <row r="9" spans="1:3">
      <c r="A9" s="60" t="s">
        <v>24</v>
      </c>
      <c r="B9" s="60" t="s">
        <v>25</v>
      </c>
      <c r="C9" s="54">
        <v>45000</v>
      </c>
    </row>
    <row r="10" spans="1:3">
      <c r="A10" s="60" t="s">
        <v>22</v>
      </c>
      <c r="B10" s="60" t="s">
        <v>23</v>
      </c>
      <c r="C10" s="54">
        <v>62400</v>
      </c>
    </row>
    <row r="11" spans="1:3">
      <c r="A11" s="60" t="s">
        <v>30</v>
      </c>
      <c r="B11" s="60" t="s">
        <v>31</v>
      </c>
      <c r="C11" s="54">
        <v>28200</v>
      </c>
    </row>
  </sheetData>
  <sortState xmlns:xlrd2="http://schemas.microsoft.com/office/spreadsheetml/2017/richdata2" ref="A5:C11">
    <sortCondition ref="A5:A11"/>
  </sortState>
  <mergeCells count="2">
    <mergeCell ref="A1:C1"/>
    <mergeCell ref="A2:C2"/>
  </mergeCells>
  <printOptions horizontalCentered="1"/>
  <pageMargins left="0.75" right="0.75" top="1" bottom="1" header="0.5" footer="0.5"/>
  <pageSetup orientation="portrait" r:id="rId1"/>
  <headerFooter alignWithMargins="0">
    <oddFooter>&amp;L&amp;F&amp;R&amp;A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/>
  </sheetViews>
  <sheetFormatPr defaultRowHeight="15"/>
  <cols>
    <col min="1" max="1" width="18.85546875" bestFit="1" customWidth="1"/>
  </cols>
  <sheetData>
    <row r="1" spans="1:13" ht="23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thickBot="1">
      <c r="A2" s="3" t="s">
        <v>51</v>
      </c>
      <c r="B2" s="3"/>
      <c r="C2" s="3"/>
      <c r="D2" s="3"/>
      <c r="E2" s="3"/>
      <c r="F2" s="3"/>
      <c r="G2" s="3"/>
      <c r="H2" s="3" t="s">
        <v>52</v>
      </c>
      <c r="I2" s="3"/>
      <c r="J2" s="3"/>
      <c r="K2" s="3"/>
      <c r="L2" s="3"/>
      <c r="M2" s="3"/>
    </row>
    <row r="3" spans="1:13" ht="16.5" thickTop="1" thickBot="1">
      <c r="A3" s="20" t="s">
        <v>36</v>
      </c>
      <c r="B3" s="21" t="s">
        <v>37</v>
      </c>
      <c r="C3" s="21" t="s">
        <v>38</v>
      </c>
      <c r="D3" s="21" t="s">
        <v>39</v>
      </c>
      <c r="E3" s="21" t="s">
        <v>40</v>
      </c>
      <c r="F3" s="21" t="s">
        <v>41</v>
      </c>
      <c r="G3" s="22" t="s">
        <v>42</v>
      </c>
      <c r="H3" s="23" t="s">
        <v>37</v>
      </c>
      <c r="I3" s="23" t="s">
        <v>38</v>
      </c>
      <c r="J3" s="23" t="s">
        <v>39</v>
      </c>
      <c r="K3" s="23" t="s">
        <v>40</v>
      </c>
      <c r="L3" s="23" t="s">
        <v>41</v>
      </c>
      <c r="M3" s="24" t="s">
        <v>42</v>
      </c>
    </row>
    <row r="4" spans="1:13" ht="15.75" thickTop="1">
      <c r="A4" s="25" t="s">
        <v>53</v>
      </c>
      <c r="B4" s="46">
        <v>968</v>
      </c>
      <c r="C4" s="46">
        <v>1024</v>
      </c>
      <c r="D4" s="46">
        <v>957</v>
      </c>
      <c r="E4" s="46">
        <v>1097</v>
      </c>
      <c r="F4" s="46">
        <f>SUM(B4:E4)</f>
        <v>4046</v>
      </c>
      <c r="G4" s="47">
        <f>F4/$F$9</f>
        <v>0.20416813846697279</v>
      </c>
      <c r="H4" s="48">
        <f>B4*(1+$B$14)</f>
        <v>1113.1999999999998</v>
      </c>
      <c r="I4" s="49">
        <f>C4*(1+$B$14)</f>
        <v>1177.5999999999999</v>
      </c>
      <c r="J4" s="49">
        <f>D4*(1+$B$14)</f>
        <v>1100.55</v>
      </c>
      <c r="K4" s="49">
        <f>E4*(1+$B$14)</f>
        <v>1261.55</v>
      </c>
      <c r="L4" s="49">
        <f>SUM(H4:K4)</f>
        <v>4652.8999999999996</v>
      </c>
      <c r="M4" s="50">
        <f>L4/$L$9</f>
        <v>0.20010588249966993</v>
      </c>
    </row>
    <row r="5" spans="1:13">
      <c r="A5" s="25" t="s">
        <v>54</v>
      </c>
      <c r="B5" s="46">
        <v>682</v>
      </c>
      <c r="C5" s="46">
        <v>640</v>
      </c>
      <c r="D5" s="46">
        <v>845</v>
      </c>
      <c r="E5" s="46">
        <v>1021</v>
      </c>
      <c r="F5" s="46">
        <f>SUM(B5:E5)</f>
        <v>3188</v>
      </c>
      <c r="G5" s="47">
        <f>F5/$F$9</f>
        <v>0.16087197860422869</v>
      </c>
      <c r="H5" s="48">
        <f>B5*(1+$B$15)</f>
        <v>872.96</v>
      </c>
      <c r="I5" s="49">
        <f>C5*(1+$B$14)</f>
        <v>736</v>
      </c>
      <c r="J5" s="49">
        <f>D5*(1+$B$15)</f>
        <v>1081.5999999999999</v>
      </c>
      <c r="K5" s="49">
        <f>E5*(1+$B$15)</f>
        <v>1306.8800000000001</v>
      </c>
      <c r="L5" s="49">
        <f>SUM(H5:K5)</f>
        <v>3997.44</v>
      </c>
      <c r="M5" s="50">
        <f>L5/$L$9</f>
        <v>0.17191670978088516</v>
      </c>
    </row>
    <row r="6" spans="1:13">
      <c r="A6" s="25" t="s">
        <v>55</v>
      </c>
      <c r="B6" s="46">
        <v>1094</v>
      </c>
      <c r="C6" s="46">
        <v>901</v>
      </c>
      <c r="D6" s="46">
        <v>1058</v>
      </c>
      <c r="E6" s="46">
        <v>1150</v>
      </c>
      <c r="F6" s="46">
        <f>SUM(B6:E6)</f>
        <v>4203</v>
      </c>
      <c r="G6" s="47">
        <f>F6/$F$9</f>
        <v>0.21209062925770802</v>
      </c>
      <c r="H6" s="48">
        <f>B6*(1+$B$16)</f>
        <v>1170.5800000000002</v>
      </c>
      <c r="I6" s="49">
        <f>C6*(1+$B$16)</f>
        <v>964.07</v>
      </c>
      <c r="J6" s="49">
        <f>D6*(1+$B$16)</f>
        <v>1132.0600000000002</v>
      </c>
      <c r="K6" s="49">
        <f>E6*(1+$B$16)</f>
        <v>1230.5</v>
      </c>
      <c r="L6" s="49">
        <f>SUM(H6:K6)</f>
        <v>4497.21</v>
      </c>
      <c r="M6" s="50">
        <f>L6/$L$9</f>
        <v>0.1934101691066519</v>
      </c>
    </row>
    <row r="7" spans="1:13">
      <c r="A7" s="25" t="s">
        <v>56</v>
      </c>
      <c r="B7" s="46">
        <v>1209</v>
      </c>
      <c r="C7" s="46">
        <v>1097</v>
      </c>
      <c r="D7" s="46">
        <v>1125</v>
      </c>
      <c r="E7" s="46">
        <v>1063</v>
      </c>
      <c r="F7" s="46">
        <f>SUM(B7:E7)</f>
        <v>4494</v>
      </c>
      <c r="G7" s="47">
        <f>F7/$F$9</f>
        <v>0.22677499116919816</v>
      </c>
      <c r="H7" s="48">
        <f>B7*(1+$B$17)</f>
        <v>1547.52</v>
      </c>
      <c r="I7" s="49">
        <f>C7*(1+$B$17)</f>
        <v>1404.16</v>
      </c>
      <c r="J7" s="49">
        <f>D7*(1+$B$17)</f>
        <v>1440</v>
      </c>
      <c r="K7" s="49">
        <f>E7*(1+$B$17)</f>
        <v>1360.64</v>
      </c>
      <c r="L7" s="49">
        <f>SUM(H7:K7)</f>
        <v>5752.3200000000006</v>
      </c>
      <c r="M7" s="50">
        <f>L7/$L$9</f>
        <v>0.24738831052042845</v>
      </c>
    </row>
    <row r="8" spans="1:13">
      <c r="A8" s="25" t="s">
        <v>57</v>
      </c>
      <c r="B8" s="46">
        <v>845</v>
      </c>
      <c r="C8" s="46">
        <v>733</v>
      </c>
      <c r="D8" s="46">
        <v>1046</v>
      </c>
      <c r="E8" s="46">
        <v>1262</v>
      </c>
      <c r="F8" s="46">
        <f>SUM(B8:E8)</f>
        <v>3886</v>
      </c>
      <c r="G8" s="47">
        <f>F8/$F$9</f>
        <v>0.19609426250189232</v>
      </c>
      <c r="H8" s="13">
        <f>B8*(1+$B$18)</f>
        <v>946.40000000000009</v>
      </c>
      <c r="I8" s="13">
        <f>C8*(1+$B$18)</f>
        <v>820.96</v>
      </c>
      <c r="J8" s="13">
        <f>D8*(1+$B$18)</f>
        <v>1171.5200000000002</v>
      </c>
      <c r="K8" s="13">
        <f>E8*(1+$B$18)</f>
        <v>1413.44</v>
      </c>
      <c r="L8" s="49">
        <f>SUM(H8:K8)</f>
        <v>4352.32</v>
      </c>
      <c r="M8" s="50">
        <f>L8/$L$9</f>
        <v>0.18717892809236464</v>
      </c>
    </row>
    <row r="9" spans="1:13" ht="15.75" thickBot="1">
      <c r="A9" s="14" t="s">
        <v>41</v>
      </c>
      <c r="B9" s="15">
        <f>SUM(B4:B8)</f>
        <v>4798</v>
      </c>
      <c r="C9" s="15">
        <f>SUM(C4:C8)</f>
        <v>4395</v>
      </c>
      <c r="D9" s="15">
        <f>SUM(D4:D8)</f>
        <v>5031</v>
      </c>
      <c r="E9" s="15">
        <f>SUM(E4:E8)</f>
        <v>5593</v>
      </c>
      <c r="F9" s="15">
        <f>SUM(F4:F8)</f>
        <v>19817</v>
      </c>
      <c r="G9" s="16"/>
      <c r="H9" s="15">
        <f>SUM(H4:H8)</f>
        <v>5650.66</v>
      </c>
      <c r="I9" s="15">
        <f>SUM(I4:I8)</f>
        <v>5102.79</v>
      </c>
      <c r="J9" s="15">
        <f>SUM(J4:J8)</f>
        <v>5925.7300000000005</v>
      </c>
      <c r="K9" s="15">
        <f>SUM(K4:K8)</f>
        <v>6573.01</v>
      </c>
      <c r="L9" s="17">
        <f>SUM(L4:L8)</f>
        <v>23252.19</v>
      </c>
      <c r="M9" s="18"/>
    </row>
    <row r="10" spans="1:13" ht="15.75" thickTop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>
      <c r="A12" s="2" t="s">
        <v>43</v>
      </c>
      <c r="B12" s="1"/>
      <c r="C12" s="52"/>
      <c r="D12" s="52"/>
      <c r="E12" s="52"/>
      <c r="F12" s="52"/>
      <c r="G12" s="52"/>
      <c r="H12" s="51"/>
      <c r="I12" s="51"/>
      <c r="J12" s="51"/>
      <c r="K12" s="51"/>
      <c r="L12" s="51"/>
      <c r="M12" s="51"/>
    </row>
    <row r="13" spans="1:13">
      <c r="A13" s="19" t="s">
        <v>44</v>
      </c>
      <c r="B13" s="43" t="s">
        <v>45</v>
      </c>
      <c r="C13" s="52"/>
      <c r="D13" s="52"/>
      <c r="E13" s="52"/>
      <c r="F13" s="52"/>
      <c r="G13" s="52"/>
      <c r="H13" s="51"/>
      <c r="I13" s="51"/>
      <c r="J13" s="51"/>
      <c r="K13" s="51"/>
      <c r="L13" s="51"/>
      <c r="M13" s="51"/>
    </row>
    <row r="14" spans="1:13">
      <c r="A14" s="44" t="s">
        <v>53</v>
      </c>
      <c r="B14" s="44">
        <v>0.15</v>
      </c>
      <c r="C14" s="52"/>
      <c r="D14" s="52"/>
      <c r="E14" s="52"/>
      <c r="F14" s="52"/>
      <c r="G14" s="52"/>
      <c r="H14" s="51"/>
      <c r="I14" s="51"/>
      <c r="J14" s="51"/>
      <c r="K14" s="51"/>
      <c r="L14" s="51"/>
      <c r="M14" s="51"/>
    </row>
    <row r="15" spans="1:13">
      <c r="A15" s="44" t="s">
        <v>54</v>
      </c>
      <c r="B15" s="44">
        <v>0.28000000000000003</v>
      </c>
      <c r="C15" s="52"/>
      <c r="D15" s="52"/>
      <c r="E15" s="52"/>
      <c r="F15" s="52"/>
      <c r="G15" s="52"/>
      <c r="H15" s="51"/>
      <c r="I15" s="51"/>
      <c r="J15" s="51"/>
      <c r="K15" s="51"/>
      <c r="L15" s="51"/>
      <c r="M15" s="51"/>
    </row>
    <row r="16" spans="1:13">
      <c r="A16" s="44" t="s">
        <v>55</v>
      </c>
      <c r="B16" s="44">
        <v>7.0000000000000007E-2</v>
      </c>
      <c r="C16" s="52"/>
      <c r="D16" s="52"/>
      <c r="E16" s="52"/>
      <c r="F16" s="52"/>
      <c r="G16" s="52"/>
      <c r="H16" s="51"/>
      <c r="I16" s="51"/>
      <c r="J16" s="51"/>
      <c r="K16" s="51"/>
      <c r="L16" s="51"/>
      <c r="M16" s="51"/>
    </row>
    <row r="17" spans="1:13">
      <c r="A17" s="44" t="s">
        <v>56</v>
      </c>
      <c r="B17" s="44">
        <v>0.28000000000000003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>
      <c r="A18" s="44" t="s">
        <v>57</v>
      </c>
      <c r="B18" s="45">
        <v>0.12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</sheetData>
  <mergeCells count="4">
    <mergeCell ref="A1:M1"/>
    <mergeCell ref="A2:G2"/>
    <mergeCell ref="H2:M2"/>
    <mergeCell ref="A12:B12"/>
  </mergeCells>
  <printOptions horizontalCentered="1"/>
  <pageMargins left="0.75" right="0.75" top="1" bottom="1" header="0.5" footer="0.5"/>
  <pageSetup orientation="portrait" r:id="rId1"/>
  <headerFooter alignWithMargins="0">
    <oddFooter>&amp;L&amp;F&amp;R&amp;A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31A0-7E3F-4142-8B59-A3978E3DBDD6}">
  <dimension ref="A1:E27"/>
  <sheetViews>
    <sheetView tabSelected="1" workbookViewId="0"/>
  </sheetViews>
  <sheetFormatPr defaultRowHeight="15"/>
  <cols>
    <col min="1" max="3" width="22.85546875" style="29" customWidth="1"/>
    <col min="4" max="16384" width="9.140625" style="29"/>
  </cols>
  <sheetData>
    <row r="1" spans="1:5">
      <c r="A1" s="26" t="s">
        <v>58</v>
      </c>
      <c r="B1" s="27" t="s">
        <v>88</v>
      </c>
      <c r="C1" s="28"/>
    </row>
    <row r="2" spans="1:5">
      <c r="A2" s="26" t="s">
        <v>60</v>
      </c>
      <c r="B2" s="29">
        <f>MATCH(B1,C6:C27,0)</f>
        <v>13</v>
      </c>
      <c r="C2" s="28"/>
    </row>
    <row r="3" spans="1:5">
      <c r="A3" s="26" t="s">
        <v>61</v>
      </c>
      <c r="B3" s="29" t="str">
        <f>INDEX(A6:A27,MATCH(B1,C6:C27,0))</f>
        <v>Rambling Rose</v>
      </c>
    </row>
    <row r="4" spans="1:5" ht="20.25" thickBot="1">
      <c r="A4" s="7" t="s">
        <v>62</v>
      </c>
      <c r="B4" s="7"/>
      <c r="C4" s="7"/>
    </row>
    <row r="5" spans="1:5" ht="30.75" thickTop="1">
      <c r="A5" s="30" t="s">
        <v>61</v>
      </c>
      <c r="B5" s="31" t="s">
        <v>63</v>
      </c>
      <c r="C5" s="31" t="s">
        <v>58</v>
      </c>
    </row>
    <row r="6" spans="1:5">
      <c r="A6" s="32" t="s">
        <v>64</v>
      </c>
      <c r="B6" s="33">
        <v>43164</v>
      </c>
      <c r="C6" s="34" t="s">
        <v>65</v>
      </c>
    </row>
    <row r="7" spans="1:5">
      <c r="A7" s="35" t="s">
        <v>66</v>
      </c>
      <c r="B7" s="36">
        <v>43503</v>
      </c>
      <c r="C7" s="37" t="s">
        <v>67</v>
      </c>
    </row>
    <row r="8" spans="1:5">
      <c r="A8" s="32" t="s">
        <v>68</v>
      </c>
      <c r="B8" s="33">
        <v>43639</v>
      </c>
      <c r="C8" s="34" t="s">
        <v>69</v>
      </c>
    </row>
    <row r="9" spans="1:5">
      <c r="A9" s="35" t="s">
        <v>70</v>
      </c>
      <c r="B9" s="36">
        <v>43206</v>
      </c>
      <c r="C9" s="37" t="s">
        <v>71</v>
      </c>
    </row>
    <row r="10" spans="1:5">
      <c r="A10" s="32" t="s">
        <v>72</v>
      </c>
      <c r="B10" s="33">
        <v>43753</v>
      </c>
      <c r="C10" s="34" t="s">
        <v>73</v>
      </c>
    </row>
    <row r="11" spans="1:5">
      <c r="A11" s="35" t="s">
        <v>74</v>
      </c>
      <c r="B11" s="36">
        <v>43347</v>
      </c>
      <c r="C11" s="37" t="s">
        <v>75</v>
      </c>
    </row>
    <row r="12" spans="1:5">
      <c r="A12" s="32" t="s">
        <v>76</v>
      </c>
      <c r="B12" s="33">
        <v>44079</v>
      </c>
      <c r="C12" s="34" t="s">
        <v>77</v>
      </c>
    </row>
    <row r="13" spans="1:5">
      <c r="A13" s="35" t="s">
        <v>78</v>
      </c>
      <c r="B13" s="36">
        <v>43531</v>
      </c>
      <c r="C13" s="37" t="s">
        <v>59</v>
      </c>
    </row>
    <row r="14" spans="1:5">
      <c r="A14" s="32" t="s">
        <v>79</v>
      </c>
      <c r="B14" s="33">
        <v>43584</v>
      </c>
      <c r="C14" s="34" t="s">
        <v>80</v>
      </c>
    </row>
    <row r="15" spans="1:5">
      <c r="A15" s="35" t="s">
        <v>81</v>
      </c>
      <c r="B15" s="36">
        <v>44187</v>
      </c>
      <c r="C15" s="37" t="s">
        <v>82</v>
      </c>
    </row>
    <row r="16" spans="1:5">
      <c r="A16" s="32" t="s">
        <v>83</v>
      </c>
      <c r="B16" s="33">
        <v>43491</v>
      </c>
      <c r="C16" s="34" t="s">
        <v>84</v>
      </c>
      <c r="E16" s="38"/>
    </row>
    <row r="17" spans="1:3">
      <c r="A17" s="35" t="s">
        <v>85</v>
      </c>
      <c r="B17" s="36">
        <v>44042</v>
      </c>
      <c r="C17" s="37" t="s">
        <v>86</v>
      </c>
    </row>
    <row r="18" spans="1:3">
      <c r="A18" s="32" t="s">
        <v>87</v>
      </c>
      <c r="B18" s="33">
        <v>43704</v>
      </c>
      <c r="C18" s="34" t="s">
        <v>88</v>
      </c>
    </row>
    <row r="19" spans="1:3">
      <c r="A19" s="35" t="s">
        <v>89</v>
      </c>
      <c r="B19" s="36">
        <v>43875</v>
      </c>
      <c r="C19" s="37" t="s">
        <v>90</v>
      </c>
    </row>
    <row r="20" spans="1:3">
      <c r="A20" s="32" t="s">
        <v>91</v>
      </c>
      <c r="B20" s="33">
        <v>43700</v>
      </c>
      <c r="C20" s="34" t="s">
        <v>92</v>
      </c>
    </row>
    <row r="21" spans="1:3">
      <c r="A21" s="35" t="s">
        <v>93</v>
      </c>
      <c r="B21" s="36">
        <v>44091</v>
      </c>
      <c r="C21" s="37" t="s">
        <v>94</v>
      </c>
    </row>
    <row r="22" spans="1:3">
      <c r="A22" s="32" t="s">
        <v>95</v>
      </c>
      <c r="B22" s="33">
        <v>43974</v>
      </c>
      <c r="C22" s="34" t="s">
        <v>96</v>
      </c>
    </row>
    <row r="23" spans="1:3">
      <c r="A23" s="35" t="s">
        <v>97</v>
      </c>
      <c r="B23" s="36">
        <v>43992</v>
      </c>
      <c r="C23" s="37" t="s">
        <v>98</v>
      </c>
    </row>
    <row r="24" spans="1:3">
      <c r="A24" s="32" t="s">
        <v>99</v>
      </c>
      <c r="B24" s="33">
        <v>43701</v>
      </c>
      <c r="C24" s="34" t="s">
        <v>100</v>
      </c>
    </row>
    <row r="25" spans="1:3">
      <c r="A25" s="35" t="s">
        <v>101</v>
      </c>
      <c r="B25" s="36">
        <v>43154</v>
      </c>
      <c r="C25" s="37" t="s">
        <v>102</v>
      </c>
    </row>
    <row r="26" spans="1:3">
      <c r="A26" s="32" t="s">
        <v>103</v>
      </c>
      <c r="B26" s="33">
        <v>43907</v>
      </c>
      <c r="C26" s="34" t="s">
        <v>104</v>
      </c>
    </row>
    <row r="27" spans="1:3">
      <c r="A27" s="39" t="s">
        <v>105</v>
      </c>
      <c r="B27" s="40">
        <v>44003</v>
      </c>
      <c r="C27" s="41" t="s">
        <v>106</v>
      </c>
    </row>
  </sheetData>
  <mergeCells count="1">
    <mergeCell ref="A4:C4"/>
  </mergeCells>
  <printOptions horizontalCentered="1"/>
  <pageMargins left="0.75" right="0.75" top="1" bottom="1" header="0.5" footer="0.5"/>
  <pageSetup scale="90" orientation="landscape" r:id="rId1"/>
  <headerFooter alignWithMargins="0">
    <oddFooter>&amp;L&amp;F&amp;R&amp;A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EnzY/qRDZJAIjCoOBKZV7ilr8rhro6nnCR5WUGl48yg=-~JMQFIpWLIt5KtpxOGylWTA==</id>
</project>
</file>

<file path=customXml/itemProps1.xml><?xml version="1.0" encoding="utf-8"?>
<ds:datastoreItem xmlns:ds="http://schemas.openxmlformats.org/officeDocument/2006/customXml" ds:itemID="{5CC5D5D0-10FB-4D28-8FBC-665C317E55B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Warehouse Purchase</vt:lpstr>
      <vt:lpstr>Warehouse Payment Table</vt:lpstr>
      <vt:lpstr>Staffing Plan</vt:lpstr>
      <vt:lpstr>Job Information</vt:lpstr>
      <vt:lpstr>Revenue</vt:lpstr>
      <vt:lpstr>Suppliers</vt:lpstr>
      <vt:lpstr>Job_Code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CISC 1050 MW11</dc:subject>
  <dc:creator>GO! Series;Saveon Hicks</dc:creator>
  <cp:keywords>staffing plan, bracelet revenue</cp:keywords>
  <cp:lastModifiedBy>Saveon Hicks</cp:lastModifiedBy>
  <dcterms:created xsi:type="dcterms:W3CDTF">2009-04-24T19:58:35Z</dcterms:created>
  <dcterms:modified xsi:type="dcterms:W3CDTF">2021-06-03T19:10:47Z</dcterms:modified>
</cp:coreProperties>
</file>