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o\Desktop\"/>
    </mc:Choice>
  </mc:AlternateContent>
  <xr:revisionPtr revIDLastSave="0" documentId="8_{73565268-C0B6-4534-857B-C8ED845D6441}" xr6:coauthVersionLast="47" xr6:coauthVersionMax="47" xr10:uidLastSave="{00000000-0000-0000-0000-000000000000}"/>
  <bookViews>
    <workbookView xWindow="-108" yWindow="-108" windowWidth="23256" windowHeight="12456" tabRatio="634" xr2:uid="{2C92B261-F41D-4616-B0E6-4C2F58D3BC7C}"/>
  </bookViews>
  <sheets>
    <sheet name="APP" sheetId="1" r:id="rId1"/>
    <sheet name="Planilha2" sheetId="2" r:id="rId2"/>
  </sheets>
  <definedNames>
    <definedName name="aporte">APP!$D$14</definedName>
    <definedName name="patrimonio">APP!$D$17</definedName>
    <definedName name="qtd_anos">APP!$D$15</definedName>
    <definedName name="rendimento_carteira">APP!$D$10</definedName>
    <definedName name="salario">APP!$D$9</definedName>
    <definedName name="sugestao_investimento">APP!$D$11</definedName>
    <definedName name="taxa_mensal">APP!$D$16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2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29" i="1"/>
  <c r="D17" i="1"/>
  <c r="D18" i="1" s="1"/>
  <c r="D11" i="1"/>
  <c r="C22" i="1"/>
  <c r="D22" i="1" s="1"/>
  <c r="C23" i="1"/>
  <c r="D23" i="1" s="1"/>
  <c r="C24" i="1"/>
  <c r="D24" i="1" s="1"/>
  <c r="C25" i="1"/>
  <c r="D25" i="1" s="1"/>
  <c r="C21" i="1"/>
  <c r="D21" i="1" s="1"/>
  <c r="D32" i="1" l="1"/>
  <c r="D37" i="1"/>
  <c r="D36" i="1"/>
  <c r="D35" i="1"/>
  <c r="D34" i="1"/>
  <c r="D33" i="1"/>
  <c r="D38" i="1" s="1"/>
</calcChain>
</file>

<file path=xl/sharedStrings.xml><?xml version="1.0" encoding="utf-8"?>
<sst xmlns="http://schemas.openxmlformats.org/spreadsheetml/2006/main" count="69" uniqueCount="33">
  <si>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</si>
  <si>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</si>
  <si>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</si>
  <si>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</si>
  <si>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</si>
  <si>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</si>
  <si>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</si>
  <si>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</si>
  <si>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20 Anos?</t>
  </si>
  <si>
    <t>Quanto em 30 Anos?</t>
  </si>
  <si>
    <t>Quanto em 10 Anos?</t>
  </si>
  <si>
    <t>Cenários</t>
  </si>
  <si>
    <t>Dividendo</t>
  </si>
  <si>
    <t>Salário</t>
  </si>
  <si>
    <t>Rendimento Carteira</t>
  </si>
  <si>
    <t>CONFIGURAÇÕES</t>
  </si>
  <si>
    <t>Agressivo</t>
  </si>
  <si>
    <t>Moderado</t>
  </si>
  <si>
    <t>Conservador</t>
  </si>
  <si>
    <t>PERFIL</t>
  </si>
  <si>
    <t>VALOR A SER INVESTIDO POR MÊS</t>
  </si>
  <si>
    <t>TIPO DE FII</t>
  </si>
  <si>
    <t>Percentual Sugerido</t>
  </si>
  <si>
    <t>Valores</t>
  </si>
  <si>
    <t>PAPEL</t>
  </si>
  <si>
    <t>TIJOLO</t>
  </si>
  <si>
    <t>HÍBRIDO</t>
  </si>
  <si>
    <t>FOF</t>
  </si>
  <si>
    <t>DESENVOLVIMENTO</t>
  </si>
  <si>
    <t>HOTELARIA</t>
  </si>
  <si>
    <t>%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</si>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</sst>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7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ptos"/>
      <family val="2"/>
    </font>
    <font>
      <b/>
      <sz val="20"/>
      <color theme="0"/>
      <name val="Aptos"/>
      <family val="2"/>
    </font>
    <font>
      <sz val="11"/>
      <color theme="1"/>
      <name val="Aptos"/>
      <family val="2"/>
    </font>
    <font>
      <sz val="12"/>
      <color theme="1"/>
      <name val="Aptos Narrow"/>
      <family val="2"/>
    </font>
    <font>
      <b/>
      <sz val="12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E0C3B"/>
        <bgColor indexed="64"/>
      </patternFill>
    </fill>
    <fill>
      <patternFill patternType="solid">
        <fgColor rgb="FF12B2BE"/>
        <bgColor indexed="64"/>
      </patternFill>
    </fill>
    <fill>
      <patternFill patternType="solid">
        <fgColor theme="0" tint="-0.49998474074526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0" tint="-0.24994659260841701"/>
      </left>
      <right style="medium">
        <color indexed="64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theme="0" tint="-0.24994659260841701"/>
      </bottom>
      <diagonal/>
    </border>
    <border>
      <left/>
      <right style="thin">
        <color theme="0" tint="-0.24994659260841701"/>
      </right>
      <top/>
      <bottom style="medium">
        <color theme="0" tint="-0.24994659260841701"/>
      </bottom>
      <diagonal/>
    </border>
    <border>
      <left style="medium">
        <color indexed="64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theme="0" tint="-0.24994659260841701"/>
      </top>
      <bottom style="medium">
        <color indexed="64"/>
      </bottom>
      <diagonal/>
    </border>
    <border>
      <left/>
      <right style="thin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6" fillId="0" borderId="0" xfId="0" applyFont="1"/>
    <xf numFmtId="167" fontId="2" fillId="0" borderId="3" xfId="1" applyNumberFormat="1" applyFont="1" applyBorder="1" applyAlignment="1">
      <alignment horizontal="center"/>
    </xf>
    <xf numFmtId="10" fontId="2" fillId="0" borderId="4" xfId="2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8" fontId="2" fillId="2" borderId="4" xfId="0" applyNumberFormat="1" applyFont="1" applyFill="1" applyBorder="1" applyAlignment="1">
      <alignment horizontal="center"/>
    </xf>
    <xf numFmtId="8" fontId="2" fillId="2" borderId="5" xfId="0" applyNumberFormat="1" applyFont="1" applyFill="1" applyBorder="1" applyAlignment="1">
      <alignment horizontal="center"/>
    </xf>
    <xf numFmtId="0" fontId="3" fillId="0" borderId="0" xfId="0" applyFont="1" applyFill="1"/>
    <xf numFmtId="0" fontId="4" fillId="3" borderId="8" xfId="0" applyFont="1" applyFill="1" applyBorder="1" applyAlignment="1">
      <alignment horizontal="center" vertical="center"/>
    </xf>
    <xf numFmtId="167" fontId="0" fillId="0" borderId="10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0" xfId="0" applyNumberFormat="1"/>
    <xf numFmtId="0" fontId="5" fillId="4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2" xfId="0" applyFont="1" applyFill="1" applyBorder="1" applyAlignment="1">
      <alignment horizontal="left" vertical="center"/>
    </xf>
    <xf numFmtId="0" fontId="5" fillId="3" borderId="22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indent="2"/>
    </xf>
    <xf numFmtId="0" fontId="7" fillId="2" borderId="17" xfId="0" applyFont="1" applyFill="1" applyBorder="1" applyAlignment="1">
      <alignment horizontal="left" indent="2"/>
    </xf>
    <xf numFmtId="0" fontId="7" fillId="2" borderId="18" xfId="0" applyFont="1" applyFill="1" applyBorder="1" applyAlignment="1">
      <alignment horizontal="left" indent="2"/>
    </xf>
    <xf numFmtId="0" fontId="7" fillId="2" borderId="19" xfId="0" applyFont="1" applyFill="1" applyBorder="1" applyAlignment="1">
      <alignment horizontal="left" indent="2"/>
    </xf>
    <xf numFmtId="0" fontId="7" fillId="2" borderId="23" xfId="0" applyFont="1" applyFill="1" applyBorder="1" applyAlignment="1">
      <alignment horizontal="left" indent="2"/>
    </xf>
    <xf numFmtId="0" fontId="7" fillId="2" borderId="24" xfId="0" applyFont="1" applyFill="1" applyBorder="1" applyAlignment="1">
      <alignment horizontal="left" indent="2"/>
    </xf>
    <xf numFmtId="0" fontId="8" fillId="2" borderId="18" xfId="0" applyFont="1" applyFill="1" applyBorder="1" applyAlignment="1">
      <alignment horizontal="left" indent="2"/>
    </xf>
    <xf numFmtId="0" fontId="8" fillId="2" borderId="21" xfId="0" applyFont="1" applyFill="1" applyBorder="1" applyAlignment="1">
      <alignment horizontal="left" indent="2"/>
    </xf>
    <xf numFmtId="0" fontId="8" fillId="2" borderId="23" xfId="0" applyFont="1" applyFill="1" applyBorder="1" applyAlignment="1">
      <alignment horizontal="left" indent="2"/>
    </xf>
    <xf numFmtId="0" fontId="8" fillId="2" borderId="25" xfId="0" applyFont="1" applyFill="1" applyBorder="1" applyAlignment="1">
      <alignment horizontal="left" indent="2"/>
    </xf>
    <xf numFmtId="0" fontId="7" fillId="2" borderId="9" xfId="0" applyFont="1" applyFill="1" applyBorder="1" applyAlignment="1">
      <alignment horizontal="left" indent="2"/>
    </xf>
    <xf numFmtId="0" fontId="7" fillId="2" borderId="11" xfId="0" applyFont="1" applyFill="1" applyBorder="1" applyAlignment="1">
      <alignment horizontal="left" indent="2"/>
    </xf>
    <xf numFmtId="0" fontId="7" fillId="2" borderId="13" xfId="0" applyFont="1" applyFill="1" applyBorder="1" applyAlignment="1">
      <alignment horizontal="left" indent="2"/>
    </xf>
    <xf numFmtId="167" fontId="0" fillId="2" borderId="6" xfId="1" applyNumberFormat="1" applyFont="1" applyFill="1" applyBorder="1" applyAlignment="1">
      <alignment horizontal="left" indent="2"/>
    </xf>
    <xf numFmtId="167" fontId="0" fillId="2" borderId="7" xfId="1" applyNumberFormat="1" applyFont="1" applyFill="1" applyBorder="1" applyAlignment="1">
      <alignment horizontal="left" indent="2"/>
    </xf>
    <xf numFmtId="167" fontId="0" fillId="2" borderId="14" xfId="1" applyNumberFormat="1" applyFont="1" applyFill="1" applyBorder="1" applyAlignment="1">
      <alignment horizontal="left" indent="2"/>
    </xf>
    <xf numFmtId="167" fontId="0" fillId="2" borderId="10" xfId="0" applyNumberFormat="1" applyFill="1" applyBorder="1" applyAlignment="1">
      <alignment horizontal="center"/>
    </xf>
    <xf numFmtId="167" fontId="0" fillId="2" borderId="12" xfId="0" applyNumberFormat="1" applyFill="1" applyBorder="1" applyAlignment="1">
      <alignment horizontal="center"/>
    </xf>
    <xf numFmtId="167" fontId="0" fillId="2" borderId="15" xfId="0" applyNumberFormat="1" applyFill="1" applyBorder="1" applyAlignment="1">
      <alignment horizontal="center"/>
    </xf>
    <xf numFmtId="0" fontId="7" fillId="2" borderId="20" xfId="0" applyFont="1" applyFill="1" applyBorder="1" applyAlignment="1">
      <alignment horizontal="left" indent="2"/>
    </xf>
    <xf numFmtId="0" fontId="7" fillId="2" borderId="21" xfId="0" applyFont="1" applyFill="1" applyBorder="1" applyAlignment="1">
      <alignment horizontal="left" indent="2"/>
    </xf>
    <xf numFmtId="0" fontId="0" fillId="4" borderId="0" xfId="0" applyFill="1"/>
    <xf numFmtId="0" fontId="0" fillId="2" borderId="0" xfId="0" applyFill="1"/>
    <xf numFmtId="167" fontId="0" fillId="2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167" fontId="2" fillId="5" borderId="0" xfId="0" applyNumberFormat="1" applyFont="1" applyFill="1" applyAlignment="1">
      <alignment horizontal="center"/>
    </xf>
    <xf numFmtId="0" fontId="0" fillId="0" borderId="26" xfId="0" applyBorder="1"/>
    <xf numFmtId="9" fontId="0" fillId="0" borderId="26" xfId="0" applyNumberFormat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2" borderId="0" xfId="0" applyFill="1" applyAlignment="1">
      <alignment horizontal="left" indent="2"/>
    </xf>
    <xf numFmtId="0" fontId="0" fillId="0" borderId="0" xfId="0" applyAlignment="1">
      <alignment horizontal="left" indent="2"/>
    </xf>
    <xf numFmtId="0" fontId="2" fillId="4" borderId="0" xfId="0" applyFont="1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12B2BE"/>
      <color rgb="FFD2CF4C"/>
      <color rgb="FF0E0C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VISUALIZAÇÃO DAS COTAS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018-4A8F-BC3A-5D1787D194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18-4A8F-BC3A-5D1787D194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5.535743905617746E-2"/>
                  <c:y val="0.1083147419072615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18-4A8F-BC3A-5D1787D1943B}"/>
                </c:ext>
              </c:extLst>
            </c:dLbl>
            <c:dLbl>
              <c:idx val="3"/>
              <c:layout>
                <c:manualLayout>
                  <c:x val="2.7475980000641182E-2"/>
                  <c:y val="0.1317822251385243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18-4A8F-BC3A-5D1787D1943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APP!$B$32:$B$37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APP!$C$32:$C$37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8-4A8F-BC3A-5D1787D1943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624840</xdr:colOff>
      <xdr:row>1</xdr:row>
      <xdr:rowOff>45720</xdr:rowOff>
    </xdr:from>
    <xdr:to>
      <xdr:col>4</xdr:col>
      <xdr:colOff>68580</xdr:colOff>
      <xdr:row>5</xdr:row>
      <xdr:rowOff>92825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D559F0C8-99F3-87E8-D827-E28A6A76C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" y="228600"/>
          <a:ext cx="7414260" cy="778625"/>
        </a:xfrm>
        <a:prstGeom prst="rect">
          <a:avLst/>
        </a:prstGeom>
      </xdr:spPr>
    </xdr:pic>
    <xdr:clientData/>
  </xdr:twoCellAnchor>
  <xdr:twoCellAnchor>
    <xdr:from>
      <xdr:col>1</xdr:col>
      <xdr:colOff>26670</xdr:colOff>
      <xdr:row>39</xdr:row>
      <xdr:rowOff>26670</xdr:rowOff>
    </xdr:from>
    <xdr:to>
      <xdr:col>3</xdr:col>
      <xdr:colOff>1242060</xdr:colOff>
      <xdr:row>54</xdr:row>
      <xdr:rowOff>26670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44DC514-CB9F-8A76-1577-05061E7EA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E9689-388E-4914-99BB-976864CD8818}">
  <dimension ref="A7:G38"/>
  <sheetViews>
    <sheetView showGridLines="0" tabSelected="1" topLeftCell="A28" workbookViewId="0">
      <selection activeCell="C29" sqref="C29"/>
    </sheetView>
  </sheetViews>
  <sheetFormatPr defaultColWidth="0" defaultRowHeight="14.4" x14ac:dyDescent="0.3"/>
  <cols>
    <col min="1" max="1" width="11" customWidth="1"/>
    <col min="2" max="2" width="54.44140625" customWidth="1"/>
    <col min="3" max="3" width="32.44140625" customWidth="1"/>
    <col min="4" max="4" width="18.33203125" customWidth="1"/>
    <col min="5" max="5" width="4.109375" customWidth="1"/>
    <col min="6" max="6" width="4" customWidth="1"/>
    <col min="7" max="7" width="3.6640625" customWidth="1"/>
    <col min="8" max="8" width="4.77734375" customWidth="1"/>
    <col min="9" max="11" width="8.88671875" hidden="1" customWidth="1"/>
    <col min="12" max="16384" width="8.88671875" hidden="1"/>
  </cols>
  <sheetData>
    <row r="7" spans="2:4" ht="15" thickBot="1" x14ac:dyDescent="0.35"/>
    <row r="8" spans="2:4" ht="25.8" x14ac:dyDescent="0.3">
      <c r="B8" s="12" t="s">
        <v>15</v>
      </c>
      <c r="C8" s="17"/>
      <c r="D8" s="13"/>
    </row>
    <row r="9" spans="2:4" ht="16.2" thickBot="1" x14ac:dyDescent="0.35">
      <c r="B9" s="19" t="s">
        <v>13</v>
      </c>
      <c r="C9" s="20"/>
      <c r="D9" s="9">
        <v>2000</v>
      </c>
    </row>
    <row r="10" spans="2:4" ht="16.2" thickBot="1" x14ac:dyDescent="0.35">
      <c r="B10" s="21" t="s">
        <v>14</v>
      </c>
      <c r="C10" s="22"/>
      <c r="D10" s="10">
        <v>6.0000000000000001E-3</v>
      </c>
    </row>
    <row r="11" spans="2:4" ht="16.2" thickBot="1" x14ac:dyDescent="0.35">
      <c r="B11" s="23" t="s">
        <v>32</v>
      </c>
      <c r="C11" s="24"/>
      <c r="D11" s="37">
        <f>D9*30%</f>
        <v>600</v>
      </c>
    </row>
    <row r="12" spans="2:4" ht="15" thickBot="1" x14ac:dyDescent="0.35"/>
    <row r="13" spans="2:4" ht="39" customHeight="1" x14ac:dyDescent="0.3">
      <c r="B13" s="15" t="s">
        <v>5</v>
      </c>
      <c r="C13" s="18"/>
      <c r="D13" s="16"/>
    </row>
    <row r="14" spans="2:4" ht="16.2" thickBot="1" x14ac:dyDescent="0.35">
      <c r="B14" s="19" t="s">
        <v>0</v>
      </c>
      <c r="C14" s="38"/>
      <c r="D14" s="2">
        <v>200</v>
      </c>
    </row>
    <row r="15" spans="2:4" ht="16.2" thickBot="1" x14ac:dyDescent="0.35">
      <c r="B15" s="21" t="s">
        <v>1</v>
      </c>
      <c r="C15" s="39"/>
      <c r="D15" s="4">
        <v>5</v>
      </c>
    </row>
    <row r="16" spans="2:4" ht="16.2" thickBot="1" x14ac:dyDescent="0.35">
      <c r="B16" s="21" t="s">
        <v>2</v>
      </c>
      <c r="C16" s="39"/>
      <c r="D16" s="3">
        <v>1.0789999999999999E-2</v>
      </c>
    </row>
    <row r="17" spans="1:6" ht="16.2" thickBot="1" x14ac:dyDescent="0.35">
      <c r="B17" s="25" t="s">
        <v>3</v>
      </c>
      <c r="C17" s="26"/>
      <c r="D17" s="5">
        <f>ABS(FV(taxa_mensal,qtd_anos*12,aporte))</f>
        <v>16755.382799697527</v>
      </c>
    </row>
    <row r="18" spans="1:6" ht="16.2" thickBot="1" x14ac:dyDescent="0.35">
      <c r="B18" s="27" t="s">
        <v>4</v>
      </c>
      <c r="C18" s="28"/>
      <c r="D18" s="6">
        <f>patrimonio*rendimento_carteira</f>
        <v>100.53229679818516</v>
      </c>
      <c r="E18" s="1"/>
      <c r="F18" s="11"/>
    </row>
    <row r="19" spans="1:6" ht="15" thickBot="1" x14ac:dyDescent="0.35"/>
    <row r="20" spans="1:6" ht="25.8" x14ac:dyDescent="0.3">
      <c r="B20" s="15" t="s">
        <v>11</v>
      </c>
      <c r="C20" s="16"/>
      <c r="D20" s="8" t="s">
        <v>12</v>
      </c>
    </row>
    <row r="21" spans="1:6" ht="15.6" x14ac:dyDescent="0.3">
      <c r="A21" s="7">
        <v>2</v>
      </c>
      <c r="B21" s="29" t="s">
        <v>6</v>
      </c>
      <c r="C21" s="32">
        <f>ABS(FV($D$16,$A21*12,$D$14))</f>
        <v>5445.5254595290435</v>
      </c>
      <c r="D21" s="35">
        <f>C21*rendimento_carteira</f>
        <v>32.673152757174265</v>
      </c>
    </row>
    <row r="22" spans="1:6" ht="15.6" x14ac:dyDescent="0.3">
      <c r="A22" s="7">
        <v>5</v>
      </c>
      <c r="B22" s="30" t="s">
        <v>7</v>
      </c>
      <c r="C22" s="33">
        <f>ABS(FV($D$16,$A22*12,$D$14))</f>
        <v>16755.382799697527</v>
      </c>
      <c r="D22" s="36">
        <f>C22*rendimento_carteira</f>
        <v>100.53229679818516</v>
      </c>
    </row>
    <row r="23" spans="1:6" ht="15.6" x14ac:dyDescent="0.3">
      <c r="A23" s="7">
        <v>10</v>
      </c>
      <c r="B23" s="30" t="s">
        <v>10</v>
      </c>
      <c r="C23" s="33">
        <f>ABS(FV($D$16,$A23*12,$D$14))</f>
        <v>48656.842506034438</v>
      </c>
      <c r="D23" s="36">
        <f>C23*rendimento_carteira</f>
        <v>291.94105503620665</v>
      </c>
    </row>
    <row r="24" spans="1:6" ht="15.6" x14ac:dyDescent="0.3">
      <c r="A24" s="7">
        <v>20</v>
      </c>
      <c r="B24" s="30" t="s">
        <v>8</v>
      </c>
      <c r="C24" s="33">
        <f>ABS(FV($D$16,$A24*12,$D$14))</f>
        <v>225039.68001941612</v>
      </c>
      <c r="D24" s="36">
        <f>C24*rendimento_carteira</f>
        <v>1350.2380801164968</v>
      </c>
    </row>
    <row r="25" spans="1:6" ht="16.2" thickBot="1" x14ac:dyDescent="0.35">
      <c r="A25" s="7">
        <v>30</v>
      </c>
      <c r="B25" s="31" t="s">
        <v>9</v>
      </c>
      <c r="C25" s="34">
        <f>ABS(FV($D$16,$A25*12,$D$14))</f>
        <v>864433.93100094295</v>
      </c>
      <c r="D25" s="37">
        <f>C25*rendimento_carteira</f>
        <v>5186.6035860056581</v>
      </c>
    </row>
    <row r="28" spans="1:6" x14ac:dyDescent="0.3">
      <c r="B28" s="52" t="s">
        <v>19</v>
      </c>
      <c r="C28" s="52" t="s">
        <v>18</v>
      </c>
      <c r="D28" s="40"/>
    </row>
    <row r="29" spans="1:6" x14ac:dyDescent="0.3">
      <c r="B29" s="50" t="s">
        <v>20</v>
      </c>
      <c r="C29" s="42">
        <f>aporte</f>
        <v>200</v>
      </c>
      <c r="D29" s="41"/>
    </row>
    <row r="31" spans="1:6" x14ac:dyDescent="0.3">
      <c r="B31" s="45" t="s">
        <v>21</v>
      </c>
      <c r="C31" s="45" t="s">
        <v>22</v>
      </c>
      <c r="D31" s="45" t="s">
        <v>23</v>
      </c>
    </row>
    <row r="32" spans="1:6" x14ac:dyDescent="0.3">
      <c r="B32" s="51" t="s">
        <v>24</v>
      </c>
      <c r="C32" s="43">
        <f>VLOOKUP($C$28&amp;"-"&amp;B32,Planilha2!$A:$D,4,FALSE)</f>
        <v>0.3</v>
      </c>
      <c r="D32" s="42">
        <f>C32*$C$29</f>
        <v>60</v>
      </c>
    </row>
    <row r="33" spans="2:4" x14ac:dyDescent="0.3">
      <c r="B33" s="51" t="s">
        <v>25</v>
      </c>
      <c r="C33" s="43">
        <f>VLOOKUP($C$28&amp;"-"&amp;B33,Planilha2!$A:$D,4,FALSE)</f>
        <v>0.5</v>
      </c>
      <c r="D33" s="42">
        <f t="shared" ref="D33:D37" si="0">C33*$C$29</f>
        <v>100</v>
      </c>
    </row>
    <row r="34" spans="2:4" x14ac:dyDescent="0.3">
      <c r="B34" s="51" t="s">
        <v>26</v>
      </c>
      <c r="C34" s="43">
        <f>VLOOKUP($C$28&amp;"-"&amp;B34,Planilha2!$A:$D,4,FALSE)</f>
        <v>0.1</v>
      </c>
      <c r="D34" s="42">
        <f t="shared" si="0"/>
        <v>20</v>
      </c>
    </row>
    <row r="35" spans="2:4" x14ac:dyDescent="0.3">
      <c r="B35" s="51" t="s">
        <v>27</v>
      </c>
      <c r="C35" s="43">
        <f>VLOOKUP($C$28&amp;"-"&amp;B35,Planilha2!$A:$D,4,FALSE)</f>
        <v>0.1</v>
      </c>
      <c r="D35" s="42">
        <f t="shared" si="0"/>
        <v>20</v>
      </c>
    </row>
    <row r="36" spans="2:4" x14ac:dyDescent="0.3">
      <c r="B36" s="51" t="s">
        <v>28</v>
      </c>
      <c r="C36" s="43">
        <f>VLOOKUP($C$28&amp;"-"&amp;B36,Planilha2!$A:$D,4,FALSE)</f>
        <v>0</v>
      </c>
      <c r="D36" s="42">
        <f t="shared" si="0"/>
        <v>0</v>
      </c>
    </row>
    <row r="37" spans="2:4" x14ac:dyDescent="0.3">
      <c r="B37" s="51" t="s">
        <v>29</v>
      </c>
      <c r="C37" s="43">
        <f>VLOOKUP($C$28&amp;"-"&amp;B37,Planilha2!$A:$D,4,FALSE)</f>
        <v>0</v>
      </c>
      <c r="D37" s="42">
        <f t="shared" si="0"/>
        <v>0</v>
      </c>
    </row>
    <row r="38" spans="2:4" x14ac:dyDescent="0.3">
      <c r="B38" s="44"/>
      <c r="C38" s="44"/>
      <c r="D38" s="46">
        <f>SUM(D32:D37)</f>
        <v>200</v>
      </c>
    </row>
  </sheetData>
  <mergeCells count="11">
    <mergeCell ref="B9:C9"/>
    <mergeCell ref="B8:D8"/>
    <mergeCell ref="B16:C16"/>
    <mergeCell ref="B15:C15"/>
    <mergeCell ref="B14:C14"/>
    <mergeCell ref="B13:D13"/>
    <mergeCell ref="B11:C11"/>
    <mergeCell ref="B10:C10"/>
    <mergeCell ref="B20:C20"/>
    <mergeCell ref="B18:C18"/>
    <mergeCell ref="B17:C17"/>
  </mergeCells>
  <dataValidations count="1">
    <dataValidation type="list" allowBlank="1" showInputMessage="1" showErrorMessage="1" sqref="C28" xr:uid="{399FE1AE-40E2-42D0-86A2-86621AA75EBE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61E94-983F-44CF-93CB-230433ED095E}">
  <dimension ref="A2:D20"/>
  <sheetViews>
    <sheetView workbookViewId="0">
      <selection activeCell="D13" sqref="D13"/>
    </sheetView>
  </sheetViews>
  <sheetFormatPr defaultRowHeight="14.4" x14ac:dyDescent="0.3"/>
  <cols>
    <col min="1" max="1" width="29.21875" bestFit="1" customWidth="1"/>
    <col min="2" max="3" width="18" bestFit="1" customWidth="1"/>
    <col min="4" max="4" width="8.88671875" style="14"/>
  </cols>
  <sheetData>
    <row r="2" spans="1:4" x14ac:dyDescent="0.3">
      <c r="A2" s="14" t="s">
        <v>31</v>
      </c>
      <c r="B2" s="14" t="s">
        <v>19</v>
      </c>
      <c r="C2" s="49" t="s">
        <v>21</v>
      </c>
      <c r="D2" s="14" t="s">
        <v>30</v>
      </c>
    </row>
    <row r="3" spans="1:4" x14ac:dyDescent="0.3">
      <c r="A3" t="str">
        <f>B3&amp;"-"&amp;C3</f>
        <v>Conservador-PAPEL</v>
      </c>
      <c r="B3" t="s">
        <v>18</v>
      </c>
      <c r="C3" t="s">
        <v>24</v>
      </c>
      <c r="D3" s="43">
        <v>0.3</v>
      </c>
    </row>
    <row r="4" spans="1:4" x14ac:dyDescent="0.3">
      <c r="A4" t="str">
        <f t="shared" ref="A4:A20" si="0">B4&amp;"-"&amp;C4</f>
        <v>Conservador-TIJOLO</v>
      </c>
      <c r="B4" t="s">
        <v>18</v>
      </c>
      <c r="C4" t="s">
        <v>25</v>
      </c>
      <c r="D4" s="43">
        <v>0.5</v>
      </c>
    </row>
    <row r="5" spans="1:4" x14ac:dyDescent="0.3">
      <c r="A5" t="str">
        <f t="shared" si="0"/>
        <v>Conservador-HÍBRIDO</v>
      </c>
      <c r="B5" t="s">
        <v>18</v>
      </c>
      <c r="C5" t="s">
        <v>26</v>
      </c>
      <c r="D5" s="43">
        <v>0.1</v>
      </c>
    </row>
    <row r="6" spans="1:4" x14ac:dyDescent="0.3">
      <c r="A6" t="str">
        <f t="shared" si="0"/>
        <v>Conservador-FOF</v>
      </c>
      <c r="B6" t="s">
        <v>18</v>
      </c>
      <c r="C6" t="s">
        <v>27</v>
      </c>
      <c r="D6" s="43">
        <v>0.1</v>
      </c>
    </row>
    <row r="7" spans="1:4" x14ac:dyDescent="0.3">
      <c r="A7" t="str">
        <f t="shared" si="0"/>
        <v>Conservador-DESENVOLVIMENTO</v>
      </c>
      <c r="B7" t="s">
        <v>18</v>
      </c>
      <c r="C7" t="s">
        <v>28</v>
      </c>
      <c r="D7" s="43">
        <v>0</v>
      </c>
    </row>
    <row r="8" spans="1:4" ht="15" thickBot="1" x14ac:dyDescent="0.35">
      <c r="A8" s="47" t="str">
        <f t="shared" si="0"/>
        <v>Conservador-HOTELARIA</v>
      </c>
      <c r="B8" s="47" t="s">
        <v>18</v>
      </c>
      <c r="C8" s="47" t="s">
        <v>29</v>
      </c>
      <c r="D8" s="48">
        <v>0</v>
      </c>
    </row>
    <row r="9" spans="1:4" x14ac:dyDescent="0.3">
      <c r="A9" t="str">
        <f t="shared" si="0"/>
        <v>Moderado-PAPEL</v>
      </c>
      <c r="B9" t="s">
        <v>17</v>
      </c>
      <c r="C9" t="s">
        <v>24</v>
      </c>
      <c r="D9" s="43">
        <v>0.32</v>
      </c>
    </row>
    <row r="10" spans="1:4" x14ac:dyDescent="0.3">
      <c r="A10" t="str">
        <f t="shared" si="0"/>
        <v>Moderado-TIJOLO</v>
      </c>
      <c r="B10" t="s">
        <v>17</v>
      </c>
      <c r="C10" t="s">
        <v>25</v>
      </c>
      <c r="D10" s="43">
        <v>0.35</v>
      </c>
    </row>
    <row r="11" spans="1:4" x14ac:dyDescent="0.3">
      <c r="A11" t="str">
        <f t="shared" si="0"/>
        <v>Moderado-HÍBRIDO</v>
      </c>
      <c r="B11" t="s">
        <v>17</v>
      </c>
      <c r="C11" t="s">
        <v>26</v>
      </c>
      <c r="D11" s="43">
        <v>0.08</v>
      </c>
    </row>
    <row r="12" spans="1:4" x14ac:dyDescent="0.3">
      <c r="A12" t="str">
        <f t="shared" si="0"/>
        <v>Moderado-FOF</v>
      </c>
      <c r="B12" t="s">
        <v>17</v>
      </c>
      <c r="C12" t="s">
        <v>27</v>
      </c>
      <c r="D12" s="43">
        <v>0.05</v>
      </c>
    </row>
    <row r="13" spans="1:4" x14ac:dyDescent="0.3">
      <c r="A13" t="str">
        <f t="shared" si="0"/>
        <v>Moderado-DESENVOLVIMENTO</v>
      </c>
      <c r="B13" t="s">
        <v>17</v>
      </c>
      <c r="C13" t="s">
        <v>28</v>
      </c>
      <c r="D13" s="43">
        <v>0.1</v>
      </c>
    </row>
    <row r="14" spans="1:4" ht="15" thickBot="1" x14ac:dyDescent="0.35">
      <c r="A14" s="47" t="str">
        <f t="shared" si="0"/>
        <v>Moderado-HOTELARIA</v>
      </c>
      <c r="B14" s="47" t="s">
        <v>17</v>
      </c>
      <c r="C14" s="47" t="s">
        <v>29</v>
      </c>
      <c r="D14" s="48">
        <v>0.1</v>
      </c>
    </row>
    <row r="15" spans="1:4" x14ac:dyDescent="0.3">
      <c r="A15" t="str">
        <f t="shared" si="0"/>
        <v>Agressivo-PAPEL</v>
      </c>
      <c r="B15" t="s">
        <v>16</v>
      </c>
      <c r="C15" t="s">
        <v>24</v>
      </c>
      <c r="D15" s="43">
        <v>0.5</v>
      </c>
    </row>
    <row r="16" spans="1:4" x14ac:dyDescent="0.3">
      <c r="A16" t="str">
        <f t="shared" si="0"/>
        <v>Agressivo-TIJOLO</v>
      </c>
      <c r="B16" t="s">
        <v>16</v>
      </c>
      <c r="C16" t="s">
        <v>25</v>
      </c>
      <c r="D16" s="43">
        <v>0.1</v>
      </c>
    </row>
    <row r="17" spans="1:4" x14ac:dyDescent="0.3">
      <c r="A17" t="str">
        <f t="shared" si="0"/>
        <v>Agressivo-HÍBRIDO</v>
      </c>
      <c r="B17" t="s">
        <v>16</v>
      </c>
      <c r="C17" t="s">
        <v>26</v>
      </c>
      <c r="D17" s="43">
        <v>0.05</v>
      </c>
    </row>
    <row r="18" spans="1:4" x14ac:dyDescent="0.3">
      <c r="A18" t="str">
        <f t="shared" si="0"/>
        <v>Agressivo-FOF</v>
      </c>
      <c r="B18" t="s">
        <v>16</v>
      </c>
      <c r="C18" t="s">
        <v>27</v>
      </c>
      <c r="D18" s="43">
        <v>0.05</v>
      </c>
    </row>
    <row r="19" spans="1:4" x14ac:dyDescent="0.3">
      <c r="A19" t="str">
        <f t="shared" si="0"/>
        <v>Agressivo-DESENVOLVIMENTO</v>
      </c>
      <c r="B19" t="s">
        <v>16</v>
      </c>
      <c r="C19" t="s">
        <v>28</v>
      </c>
      <c r="D19" s="43">
        <v>0.2</v>
      </c>
    </row>
    <row r="20" spans="1:4" x14ac:dyDescent="0.3">
      <c r="A20" t="str">
        <f t="shared" si="0"/>
        <v>Agressivo-HOTELARIA</v>
      </c>
      <c r="B20" t="s">
        <v>16</v>
      </c>
      <c r="C20" t="s">
        <v>29</v>
      </c>
      <c r="D20" s="4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Savino Junior</dc:creator>
  <cp:lastModifiedBy>Roberto Savino Junior</cp:lastModifiedBy>
  <dcterms:created xsi:type="dcterms:W3CDTF">2025-05-24T14:20:51Z</dcterms:created>
  <dcterms:modified xsi:type="dcterms:W3CDTF">2025-05-24T22:07:05Z</dcterms:modified>
</cp:coreProperties>
</file>