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60112C05-A410-440C-87BC-989C4D5CFF85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6" r:id="rId14"/>
    <sheet name="Financials" sheetId="17" r:id="rId15"/>
    <sheet name="FinancialWalk" sheetId="19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7" l="1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178" i="17"/>
  <c r="AF179" i="17"/>
  <c r="AF180" i="17"/>
  <c r="AF181" i="17"/>
  <c r="AF182" i="17"/>
  <c r="AF183" i="17"/>
  <c r="AF184" i="17"/>
  <c r="AF185" i="17"/>
  <c r="AF186" i="17"/>
  <c r="AF187" i="17"/>
  <c r="AF188" i="17"/>
  <c r="AF189" i="17"/>
  <c r="AF190" i="17"/>
  <c r="AF191" i="17"/>
  <c r="AF192" i="17"/>
  <c r="AF193" i="17"/>
  <c r="AF194" i="17"/>
  <c r="AF195" i="17"/>
  <c r="AF196" i="17"/>
  <c r="AF197" i="17"/>
  <c r="AF198" i="17"/>
  <c r="AF199" i="17"/>
  <c r="AF200" i="17"/>
  <c r="AF201" i="17"/>
  <c r="AF202" i="17"/>
  <c r="AF203" i="17"/>
  <c r="AF204" i="17"/>
  <c r="AF205" i="17"/>
  <c r="AF206" i="17"/>
  <c r="AF207" i="17"/>
  <c r="AF208" i="17"/>
  <c r="AF209" i="17"/>
  <c r="AF210" i="17"/>
  <c r="AF211" i="17"/>
  <c r="AF212" i="17"/>
  <c r="AF213" i="17"/>
  <c r="AF214" i="17"/>
  <c r="AF215" i="17"/>
  <c r="AF216" i="17"/>
  <c r="AF217" i="17"/>
  <c r="AF218" i="17"/>
  <c r="AF219" i="17"/>
  <c r="AF220" i="17"/>
  <c r="AF221" i="17"/>
  <c r="AF222" i="17"/>
  <c r="AF223" i="17"/>
  <c r="AF224" i="17"/>
  <c r="AF225" i="17"/>
  <c r="AF226" i="17"/>
  <c r="AF227" i="17"/>
  <c r="AF228" i="17"/>
  <c r="AF229" i="17"/>
  <c r="AF230" i="17"/>
  <c r="AF231" i="17"/>
  <c r="AF232" i="17"/>
  <c r="AF233" i="17"/>
  <c r="AF234" i="17"/>
  <c r="AF235" i="17"/>
  <c r="AF236" i="17"/>
  <c r="AF237" i="17"/>
  <c r="AF238" i="17"/>
  <c r="AF239" i="17"/>
  <c r="AF240" i="17"/>
  <c r="AF241" i="17"/>
  <c r="AF242" i="17"/>
  <c r="AF243" i="17"/>
  <c r="AF244" i="17"/>
  <c r="AF245" i="17"/>
  <c r="AF246" i="17"/>
  <c r="AF247" i="17"/>
  <c r="AF248" i="17"/>
  <c r="AF249" i="17"/>
  <c r="AF250" i="17"/>
  <c r="AF251" i="17"/>
  <c r="AF252" i="17"/>
  <c r="AF253" i="17"/>
  <c r="AF254" i="17"/>
  <c r="AF255" i="17"/>
  <c r="AF256" i="17"/>
  <c r="AF257" i="17"/>
  <c r="AF258" i="17"/>
  <c r="AF259" i="17"/>
  <c r="AF260" i="17"/>
  <c r="AF5" i="17"/>
  <c r="F17" i="7" l="1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24" i="7"/>
  <c r="E18" i="7"/>
  <c r="E19" i="7"/>
  <c r="E20" i="7"/>
  <c r="E21" i="7"/>
  <c r="E22" i="7"/>
  <c r="E23" i="7"/>
  <c r="E17" i="7"/>
  <c r="E15" i="7"/>
  <c r="X2" i="19" l="1"/>
  <c r="V2" i="19"/>
  <c r="G312" i="19"/>
  <c r="G311" i="19"/>
  <c r="G310" i="19"/>
  <c r="G309" i="19"/>
  <c r="G308" i="19"/>
  <c r="G307" i="19"/>
  <c r="G306" i="19"/>
  <c r="G305" i="19"/>
  <c r="G304" i="19"/>
  <c r="G303" i="19"/>
  <c r="G302" i="19"/>
  <c r="G301" i="19"/>
  <c r="G300" i="19"/>
  <c r="G299" i="19"/>
  <c r="G298" i="19"/>
  <c r="G297" i="19"/>
  <c r="G296" i="19"/>
  <c r="G295" i="19"/>
  <c r="G294" i="19"/>
  <c r="G293" i="19"/>
  <c r="G292" i="19"/>
  <c r="G291" i="19"/>
  <c r="G290" i="19"/>
  <c r="G289" i="19"/>
  <c r="G288" i="19"/>
  <c r="G287" i="19"/>
  <c r="G286" i="19"/>
  <c r="G285" i="19"/>
  <c r="G284" i="19"/>
  <c r="G283" i="19"/>
  <c r="G282" i="19"/>
  <c r="G281" i="19"/>
  <c r="G280" i="19"/>
  <c r="G279" i="19"/>
  <c r="G278" i="19"/>
  <c r="G277" i="19"/>
  <c r="G276" i="19"/>
  <c r="G275" i="19"/>
  <c r="G274" i="19"/>
  <c r="G273" i="19"/>
  <c r="G272" i="19"/>
  <c r="G271" i="19"/>
  <c r="G270" i="19"/>
  <c r="G269" i="19"/>
  <c r="AP260" i="17"/>
  <c r="AP258" i="17"/>
  <c r="AP257" i="17"/>
  <c r="AP256" i="17"/>
  <c r="AP255" i="17"/>
  <c r="AP254" i="17"/>
  <c r="AP253" i="17"/>
  <c r="AP132" i="17"/>
  <c r="AP131" i="17"/>
  <c r="AP130" i="17"/>
  <c r="AP129" i="17"/>
  <c r="AP128" i="17"/>
  <c r="AP127" i="17"/>
  <c r="AP126" i="17"/>
  <c r="AP125" i="17"/>
  <c r="Q5" i="19"/>
  <c r="N72" i="17"/>
  <c r="N56" i="17"/>
  <c r="N40" i="17"/>
  <c r="N24" i="17"/>
  <c r="N8" i="17"/>
  <c r="B2" i="19"/>
  <c r="F260" i="17"/>
  <c r="E260" i="17"/>
  <c r="D260" i="17"/>
  <c r="C260" i="17"/>
  <c r="B260" i="17"/>
  <c r="F259" i="17"/>
  <c r="E259" i="17"/>
  <c r="D259" i="17"/>
  <c r="C259" i="17"/>
  <c r="B259" i="17"/>
  <c r="F258" i="17"/>
  <c r="E258" i="17"/>
  <c r="D258" i="17"/>
  <c r="C258" i="17"/>
  <c r="B258" i="17"/>
  <c r="F257" i="17"/>
  <c r="E257" i="17"/>
  <c r="D257" i="17"/>
  <c r="C257" i="17"/>
  <c r="B257" i="17"/>
  <c r="F256" i="17"/>
  <c r="E256" i="17"/>
  <c r="D256" i="17"/>
  <c r="C256" i="17"/>
  <c r="B256" i="17"/>
  <c r="F255" i="17"/>
  <c r="E255" i="17"/>
  <c r="D255" i="17"/>
  <c r="C255" i="17"/>
  <c r="B255" i="17"/>
  <c r="F254" i="17"/>
  <c r="E254" i="17"/>
  <c r="D254" i="17"/>
  <c r="C254" i="17"/>
  <c r="B254" i="17"/>
  <c r="F253" i="17"/>
  <c r="E253" i="17"/>
  <c r="D253" i="17"/>
  <c r="C253" i="17"/>
  <c r="B253" i="17"/>
  <c r="F252" i="17"/>
  <c r="E252" i="17"/>
  <c r="D252" i="17"/>
  <c r="C252" i="17"/>
  <c r="B252" i="17"/>
  <c r="F251" i="17"/>
  <c r="E251" i="17"/>
  <c r="M251" i="17" s="1"/>
  <c r="D251" i="17"/>
  <c r="C251" i="17"/>
  <c r="B251" i="17"/>
  <c r="F250" i="17"/>
  <c r="E250" i="17"/>
  <c r="D250" i="17"/>
  <c r="C250" i="17"/>
  <c r="B250" i="17"/>
  <c r="F249" i="17"/>
  <c r="E249" i="17"/>
  <c r="D249" i="17"/>
  <c r="C249" i="17"/>
  <c r="B249" i="17"/>
  <c r="F248" i="17"/>
  <c r="E248" i="17"/>
  <c r="D248" i="17"/>
  <c r="C248" i="17"/>
  <c r="B248" i="17"/>
  <c r="F247" i="17"/>
  <c r="E247" i="17"/>
  <c r="D247" i="17"/>
  <c r="C247" i="17"/>
  <c r="B247" i="17"/>
  <c r="F246" i="17"/>
  <c r="E246" i="17"/>
  <c r="D246" i="17"/>
  <c r="C246" i="17"/>
  <c r="B246" i="17"/>
  <c r="F245" i="17"/>
  <c r="E245" i="17"/>
  <c r="D245" i="17"/>
  <c r="C245" i="17"/>
  <c r="B245" i="17"/>
  <c r="F244" i="17"/>
  <c r="E244" i="17"/>
  <c r="D244" i="17"/>
  <c r="C244" i="17"/>
  <c r="B244" i="17"/>
  <c r="F243" i="17"/>
  <c r="E243" i="17"/>
  <c r="D243" i="17"/>
  <c r="C243" i="17"/>
  <c r="B243" i="17"/>
  <c r="F242" i="17"/>
  <c r="E242" i="17"/>
  <c r="D242" i="17"/>
  <c r="C242" i="17"/>
  <c r="B242" i="17"/>
  <c r="F241" i="17"/>
  <c r="E241" i="17"/>
  <c r="D241" i="17"/>
  <c r="C241" i="17"/>
  <c r="B241" i="17"/>
  <c r="F240" i="17"/>
  <c r="E240" i="17"/>
  <c r="D240" i="17"/>
  <c r="C240" i="17"/>
  <c r="B240" i="17"/>
  <c r="F239" i="17"/>
  <c r="E239" i="17"/>
  <c r="D239" i="17"/>
  <c r="C239" i="17"/>
  <c r="B239" i="17"/>
  <c r="F238" i="17"/>
  <c r="E238" i="17"/>
  <c r="D238" i="17"/>
  <c r="C238" i="17"/>
  <c r="B238" i="17"/>
  <c r="F237" i="17"/>
  <c r="E237" i="17"/>
  <c r="D237" i="17"/>
  <c r="C237" i="17"/>
  <c r="B237" i="17"/>
  <c r="F236" i="17"/>
  <c r="E236" i="17"/>
  <c r="D236" i="17"/>
  <c r="C236" i="17"/>
  <c r="B236" i="17"/>
  <c r="F235" i="17"/>
  <c r="E235" i="17"/>
  <c r="D235" i="17"/>
  <c r="C235" i="17"/>
  <c r="B235" i="17"/>
  <c r="F234" i="17"/>
  <c r="E234" i="17"/>
  <c r="D234" i="17"/>
  <c r="C234" i="17"/>
  <c r="B234" i="17"/>
  <c r="F233" i="17"/>
  <c r="E233" i="17"/>
  <c r="D233" i="17"/>
  <c r="C233" i="17"/>
  <c r="B233" i="17"/>
  <c r="F232" i="17"/>
  <c r="E232" i="17"/>
  <c r="D232" i="17"/>
  <c r="C232" i="17"/>
  <c r="B232" i="17"/>
  <c r="F231" i="17"/>
  <c r="E231" i="17"/>
  <c r="D231" i="17"/>
  <c r="C231" i="17"/>
  <c r="B231" i="17"/>
  <c r="F230" i="17"/>
  <c r="E230" i="17"/>
  <c r="D230" i="17"/>
  <c r="C230" i="17"/>
  <c r="B230" i="17"/>
  <c r="F229" i="17"/>
  <c r="E229" i="17"/>
  <c r="D229" i="17"/>
  <c r="C229" i="17"/>
  <c r="B229" i="17"/>
  <c r="F228" i="17"/>
  <c r="E228" i="17"/>
  <c r="D228" i="17"/>
  <c r="C228" i="17"/>
  <c r="B228" i="17"/>
  <c r="F227" i="17"/>
  <c r="E227" i="17"/>
  <c r="D227" i="17"/>
  <c r="C227" i="17"/>
  <c r="B227" i="17"/>
  <c r="F226" i="17"/>
  <c r="E226" i="17"/>
  <c r="D226" i="17"/>
  <c r="C226" i="17"/>
  <c r="B226" i="17"/>
  <c r="F225" i="17"/>
  <c r="E225" i="17"/>
  <c r="D225" i="17"/>
  <c r="C225" i="17"/>
  <c r="B225" i="17"/>
  <c r="F224" i="17"/>
  <c r="E224" i="17"/>
  <c r="D224" i="17"/>
  <c r="C224" i="17"/>
  <c r="B224" i="17"/>
  <c r="F223" i="17"/>
  <c r="E223" i="17"/>
  <c r="D223" i="17"/>
  <c r="C223" i="17"/>
  <c r="B223" i="17"/>
  <c r="F222" i="17"/>
  <c r="E222" i="17"/>
  <c r="D222" i="17"/>
  <c r="C222" i="17"/>
  <c r="B222" i="17"/>
  <c r="F221" i="17"/>
  <c r="E221" i="17"/>
  <c r="D221" i="17"/>
  <c r="C221" i="17"/>
  <c r="B221" i="17"/>
  <c r="F220" i="17"/>
  <c r="E220" i="17"/>
  <c r="D220" i="17"/>
  <c r="C220" i="17"/>
  <c r="B220" i="17"/>
  <c r="F219" i="17"/>
  <c r="E219" i="17"/>
  <c r="D219" i="17"/>
  <c r="C219" i="17"/>
  <c r="B219" i="17"/>
  <c r="F218" i="17"/>
  <c r="E218" i="17"/>
  <c r="D218" i="17"/>
  <c r="C218" i="17"/>
  <c r="B218" i="17"/>
  <c r="F217" i="17"/>
  <c r="E217" i="17"/>
  <c r="D217" i="17"/>
  <c r="C217" i="17"/>
  <c r="B217" i="17"/>
  <c r="F216" i="17"/>
  <c r="E216" i="17"/>
  <c r="D216" i="17"/>
  <c r="C216" i="17"/>
  <c r="B216" i="17"/>
  <c r="F215" i="17"/>
  <c r="E215" i="17"/>
  <c r="D215" i="17"/>
  <c r="C215" i="17"/>
  <c r="B215" i="17"/>
  <c r="F214" i="17"/>
  <c r="E214" i="17"/>
  <c r="D214" i="17"/>
  <c r="C214" i="17"/>
  <c r="B214" i="17"/>
  <c r="F213" i="17"/>
  <c r="E213" i="17"/>
  <c r="D213" i="17"/>
  <c r="C213" i="17"/>
  <c r="B213" i="17"/>
  <c r="F212" i="17"/>
  <c r="E212" i="17"/>
  <c r="D212" i="17"/>
  <c r="C212" i="17"/>
  <c r="B212" i="17"/>
  <c r="F211" i="17"/>
  <c r="E211" i="17"/>
  <c r="D211" i="17"/>
  <c r="C211" i="17"/>
  <c r="B211" i="17"/>
  <c r="F210" i="17"/>
  <c r="E210" i="17"/>
  <c r="D210" i="17"/>
  <c r="C210" i="17"/>
  <c r="B210" i="17"/>
  <c r="F209" i="17"/>
  <c r="E209" i="17"/>
  <c r="D209" i="17"/>
  <c r="C209" i="17"/>
  <c r="B209" i="17"/>
  <c r="F208" i="17"/>
  <c r="E208" i="17"/>
  <c r="D208" i="17"/>
  <c r="C208" i="17"/>
  <c r="B208" i="17"/>
  <c r="F207" i="17"/>
  <c r="E207" i="17"/>
  <c r="D207" i="17"/>
  <c r="C207" i="17"/>
  <c r="B207" i="17"/>
  <c r="F206" i="17"/>
  <c r="E206" i="17"/>
  <c r="D206" i="17"/>
  <c r="C206" i="17"/>
  <c r="B206" i="17"/>
  <c r="F205" i="17"/>
  <c r="E205" i="17"/>
  <c r="D205" i="17"/>
  <c r="C205" i="17"/>
  <c r="B205" i="17"/>
  <c r="F204" i="17"/>
  <c r="E204" i="17"/>
  <c r="D204" i="17"/>
  <c r="C204" i="17"/>
  <c r="B204" i="17"/>
  <c r="F203" i="17"/>
  <c r="E203" i="17"/>
  <c r="D203" i="17"/>
  <c r="C203" i="17"/>
  <c r="B203" i="17"/>
  <c r="F202" i="17"/>
  <c r="E202" i="17"/>
  <c r="D202" i="17"/>
  <c r="C202" i="17"/>
  <c r="B202" i="17"/>
  <c r="F201" i="17"/>
  <c r="E201" i="17"/>
  <c r="D201" i="17"/>
  <c r="C201" i="17"/>
  <c r="B201" i="17"/>
  <c r="F200" i="17"/>
  <c r="E200" i="17"/>
  <c r="D200" i="17"/>
  <c r="C200" i="17"/>
  <c r="B200" i="17"/>
  <c r="F199" i="17"/>
  <c r="E199" i="17"/>
  <c r="M199" i="17" s="1"/>
  <c r="D199" i="17"/>
  <c r="C199" i="17"/>
  <c r="B199" i="17"/>
  <c r="F198" i="17"/>
  <c r="E198" i="17"/>
  <c r="D198" i="17"/>
  <c r="C198" i="17"/>
  <c r="B198" i="17"/>
  <c r="F197" i="17"/>
  <c r="E197" i="17"/>
  <c r="D197" i="17"/>
  <c r="C197" i="17"/>
  <c r="B197" i="17"/>
  <c r="F196" i="17"/>
  <c r="E196" i="17"/>
  <c r="D196" i="17"/>
  <c r="C196" i="17"/>
  <c r="B196" i="17"/>
  <c r="F195" i="17"/>
  <c r="E195" i="17"/>
  <c r="D195" i="17"/>
  <c r="C195" i="17"/>
  <c r="B195" i="17"/>
  <c r="F194" i="17"/>
  <c r="E194" i="17"/>
  <c r="D194" i="17"/>
  <c r="C194" i="17"/>
  <c r="B194" i="17"/>
  <c r="F193" i="17"/>
  <c r="E193" i="17"/>
  <c r="D193" i="17"/>
  <c r="C193" i="17"/>
  <c r="B193" i="17"/>
  <c r="F192" i="17"/>
  <c r="E192" i="17"/>
  <c r="D192" i="17"/>
  <c r="C192" i="17"/>
  <c r="B192" i="17"/>
  <c r="F191" i="17"/>
  <c r="E191" i="17"/>
  <c r="D191" i="17"/>
  <c r="C191" i="17"/>
  <c r="B191" i="17"/>
  <c r="F190" i="17"/>
  <c r="E190" i="17"/>
  <c r="O190" i="17" s="1"/>
  <c r="D190" i="17"/>
  <c r="C190" i="17"/>
  <c r="B190" i="17"/>
  <c r="F189" i="17"/>
  <c r="E189" i="17"/>
  <c r="D189" i="17"/>
  <c r="C189" i="17"/>
  <c r="B189" i="17"/>
  <c r="F188" i="17"/>
  <c r="E188" i="17"/>
  <c r="D188" i="17"/>
  <c r="C188" i="17"/>
  <c r="B188" i="17"/>
  <c r="F187" i="17"/>
  <c r="E187" i="17"/>
  <c r="D187" i="17"/>
  <c r="C187" i="17"/>
  <c r="B187" i="17"/>
  <c r="F186" i="17"/>
  <c r="E186" i="17"/>
  <c r="D186" i="17"/>
  <c r="C186" i="17"/>
  <c r="B186" i="17"/>
  <c r="F185" i="17"/>
  <c r="E185" i="17"/>
  <c r="D185" i="17"/>
  <c r="C185" i="17"/>
  <c r="B185" i="17"/>
  <c r="F184" i="17"/>
  <c r="E184" i="17"/>
  <c r="D184" i="17"/>
  <c r="C184" i="17"/>
  <c r="B184" i="17"/>
  <c r="F183" i="17"/>
  <c r="E183" i="17"/>
  <c r="D183" i="17"/>
  <c r="C183" i="17"/>
  <c r="B183" i="17"/>
  <c r="F182" i="17"/>
  <c r="E182" i="17"/>
  <c r="O182" i="17" s="1"/>
  <c r="D182" i="17"/>
  <c r="C182" i="17"/>
  <c r="B182" i="17"/>
  <c r="F181" i="17"/>
  <c r="E181" i="17"/>
  <c r="D181" i="17"/>
  <c r="C181" i="17"/>
  <c r="B181" i="17"/>
  <c r="F180" i="17"/>
  <c r="E180" i="17"/>
  <c r="D180" i="17"/>
  <c r="C180" i="17"/>
  <c r="B180" i="17"/>
  <c r="F179" i="17"/>
  <c r="E179" i="17"/>
  <c r="D179" i="17"/>
  <c r="C179" i="17"/>
  <c r="B179" i="17"/>
  <c r="F178" i="17"/>
  <c r="E178" i="17"/>
  <c r="D178" i="17"/>
  <c r="C178" i="17"/>
  <c r="B178" i="17"/>
  <c r="F177" i="17"/>
  <c r="E177" i="17"/>
  <c r="D177" i="17"/>
  <c r="C177" i="17"/>
  <c r="B177" i="17"/>
  <c r="F176" i="17"/>
  <c r="E176" i="17"/>
  <c r="D176" i="17"/>
  <c r="C176" i="17"/>
  <c r="B176" i="17"/>
  <c r="F175" i="17"/>
  <c r="E175" i="17"/>
  <c r="D175" i="17"/>
  <c r="C175" i="17"/>
  <c r="B175" i="17"/>
  <c r="F174" i="17"/>
  <c r="E174" i="17"/>
  <c r="D174" i="17"/>
  <c r="C174" i="17"/>
  <c r="B174" i="17"/>
  <c r="F173" i="17"/>
  <c r="E173" i="17"/>
  <c r="D173" i="17"/>
  <c r="C173" i="17"/>
  <c r="B173" i="17"/>
  <c r="F172" i="17"/>
  <c r="E172" i="17"/>
  <c r="D172" i="17"/>
  <c r="C172" i="17"/>
  <c r="B172" i="17"/>
  <c r="F171" i="17"/>
  <c r="E171" i="17"/>
  <c r="D171" i="17"/>
  <c r="C171" i="17"/>
  <c r="B171" i="17"/>
  <c r="F170" i="17"/>
  <c r="E170" i="17"/>
  <c r="D170" i="17"/>
  <c r="C170" i="17"/>
  <c r="B170" i="17"/>
  <c r="F169" i="17"/>
  <c r="E169" i="17"/>
  <c r="D169" i="17"/>
  <c r="C169" i="17"/>
  <c r="B169" i="17"/>
  <c r="F168" i="17"/>
  <c r="E168" i="17"/>
  <c r="D168" i="17"/>
  <c r="C168" i="17"/>
  <c r="B168" i="17"/>
  <c r="F167" i="17"/>
  <c r="E167" i="17"/>
  <c r="D167" i="17"/>
  <c r="C167" i="17"/>
  <c r="B167" i="17"/>
  <c r="F166" i="17"/>
  <c r="E166" i="17"/>
  <c r="D166" i="17"/>
  <c r="C166" i="17"/>
  <c r="B166" i="17"/>
  <c r="F165" i="17"/>
  <c r="E165" i="17"/>
  <c r="D165" i="17"/>
  <c r="C165" i="17"/>
  <c r="B165" i="17"/>
  <c r="F164" i="17"/>
  <c r="E164" i="17"/>
  <c r="D164" i="17"/>
  <c r="C164" i="17"/>
  <c r="B164" i="17"/>
  <c r="F163" i="17"/>
  <c r="E163" i="17"/>
  <c r="D163" i="17"/>
  <c r="C163" i="17"/>
  <c r="B163" i="17"/>
  <c r="F162" i="17"/>
  <c r="E162" i="17"/>
  <c r="D162" i="17"/>
  <c r="C162" i="17"/>
  <c r="B162" i="17"/>
  <c r="F161" i="17"/>
  <c r="E161" i="17"/>
  <c r="D161" i="17"/>
  <c r="C161" i="17"/>
  <c r="B161" i="17"/>
  <c r="F160" i="17"/>
  <c r="E160" i="17"/>
  <c r="D160" i="17"/>
  <c r="C160" i="17"/>
  <c r="B160" i="17"/>
  <c r="F159" i="17"/>
  <c r="E159" i="17"/>
  <c r="D159" i="17"/>
  <c r="C159" i="17"/>
  <c r="B159" i="17"/>
  <c r="F158" i="17"/>
  <c r="E158" i="17"/>
  <c r="D158" i="17"/>
  <c r="C158" i="17"/>
  <c r="B158" i="17"/>
  <c r="F157" i="17"/>
  <c r="E157" i="17"/>
  <c r="D157" i="17"/>
  <c r="C157" i="17"/>
  <c r="B157" i="17"/>
  <c r="F156" i="17"/>
  <c r="E156" i="17"/>
  <c r="D156" i="17"/>
  <c r="C156" i="17"/>
  <c r="B156" i="17"/>
  <c r="F155" i="17"/>
  <c r="E155" i="17"/>
  <c r="D155" i="17"/>
  <c r="C155" i="17"/>
  <c r="B155" i="17"/>
  <c r="F154" i="17"/>
  <c r="E154" i="17"/>
  <c r="D154" i="17"/>
  <c r="C154" i="17"/>
  <c r="B154" i="17"/>
  <c r="F153" i="17"/>
  <c r="E153" i="17"/>
  <c r="D153" i="17"/>
  <c r="C153" i="17"/>
  <c r="B153" i="17"/>
  <c r="F152" i="17"/>
  <c r="E152" i="17"/>
  <c r="D152" i="17"/>
  <c r="C152" i="17"/>
  <c r="B152" i="17"/>
  <c r="F151" i="17"/>
  <c r="E151" i="17"/>
  <c r="D151" i="17"/>
  <c r="C151" i="17"/>
  <c r="B151" i="17"/>
  <c r="F150" i="17"/>
  <c r="E150" i="17"/>
  <c r="D150" i="17"/>
  <c r="C150" i="17"/>
  <c r="B150" i="17"/>
  <c r="F149" i="17"/>
  <c r="E149" i="17"/>
  <c r="D149" i="17"/>
  <c r="C149" i="17"/>
  <c r="B149" i="17"/>
  <c r="F148" i="17"/>
  <c r="E148" i="17"/>
  <c r="D148" i="17"/>
  <c r="C148" i="17"/>
  <c r="B148" i="17"/>
  <c r="F147" i="17"/>
  <c r="E147" i="17"/>
  <c r="D147" i="17"/>
  <c r="C147" i="17"/>
  <c r="B147" i="17"/>
  <c r="F146" i="17"/>
  <c r="E146" i="17"/>
  <c r="D146" i="17"/>
  <c r="C146" i="17"/>
  <c r="B146" i="17"/>
  <c r="F145" i="17"/>
  <c r="E145" i="17"/>
  <c r="M145" i="17" s="1"/>
  <c r="D145" i="17"/>
  <c r="C145" i="17"/>
  <c r="B145" i="17"/>
  <c r="F144" i="17"/>
  <c r="E144" i="17"/>
  <c r="D144" i="17"/>
  <c r="C144" i="17"/>
  <c r="B144" i="17"/>
  <c r="F143" i="17"/>
  <c r="E143" i="17"/>
  <c r="D143" i="17"/>
  <c r="C143" i="17"/>
  <c r="B143" i="17"/>
  <c r="F142" i="17"/>
  <c r="E142" i="17"/>
  <c r="D142" i="17"/>
  <c r="C142" i="17"/>
  <c r="B142" i="17"/>
  <c r="F141" i="17"/>
  <c r="E141" i="17"/>
  <c r="D141" i="17"/>
  <c r="C141" i="17"/>
  <c r="B141" i="17"/>
  <c r="F140" i="17"/>
  <c r="E140" i="17"/>
  <c r="D140" i="17"/>
  <c r="C140" i="17"/>
  <c r="B140" i="17"/>
  <c r="F139" i="17"/>
  <c r="E139" i="17"/>
  <c r="D139" i="17"/>
  <c r="C139" i="17"/>
  <c r="B139" i="17"/>
  <c r="F138" i="17"/>
  <c r="E138" i="17"/>
  <c r="D138" i="17"/>
  <c r="C138" i="17"/>
  <c r="B138" i="17"/>
  <c r="F137" i="17"/>
  <c r="E137" i="17"/>
  <c r="M137" i="17" s="1"/>
  <c r="D137" i="17"/>
  <c r="C137" i="17"/>
  <c r="B137" i="17"/>
  <c r="F136" i="17"/>
  <c r="E136" i="17"/>
  <c r="D136" i="17"/>
  <c r="C136" i="17"/>
  <c r="B136" i="17"/>
  <c r="F135" i="17"/>
  <c r="E135" i="17"/>
  <c r="D135" i="17"/>
  <c r="C135" i="17"/>
  <c r="B135" i="17"/>
  <c r="F134" i="17"/>
  <c r="E134" i="17"/>
  <c r="D134" i="17"/>
  <c r="C134" i="17"/>
  <c r="B134" i="17"/>
  <c r="F133" i="17"/>
  <c r="E133" i="17"/>
  <c r="M133" i="17" s="1"/>
  <c r="D133" i="17"/>
  <c r="C133" i="17"/>
  <c r="B133" i="17"/>
  <c r="F132" i="17"/>
  <c r="E132" i="17"/>
  <c r="D132" i="17"/>
  <c r="C132" i="17"/>
  <c r="B132" i="17"/>
  <c r="F131" i="17"/>
  <c r="E131" i="17"/>
  <c r="D131" i="17"/>
  <c r="C131" i="17"/>
  <c r="B131" i="17"/>
  <c r="F130" i="17"/>
  <c r="E130" i="17"/>
  <c r="D130" i="17"/>
  <c r="C130" i="17"/>
  <c r="B130" i="17"/>
  <c r="F129" i="17"/>
  <c r="M129" i="17" s="1"/>
  <c r="E129" i="17"/>
  <c r="D129" i="17"/>
  <c r="C129" i="17"/>
  <c r="B129" i="17"/>
  <c r="F128" i="17"/>
  <c r="E128" i="17"/>
  <c r="D128" i="17"/>
  <c r="C128" i="17"/>
  <c r="B128" i="17"/>
  <c r="F127" i="17"/>
  <c r="E127" i="17"/>
  <c r="D127" i="17"/>
  <c r="C127" i="17"/>
  <c r="B127" i="17"/>
  <c r="F126" i="17"/>
  <c r="E126" i="17"/>
  <c r="D126" i="17"/>
  <c r="C126" i="17"/>
  <c r="B126" i="17"/>
  <c r="F125" i="17"/>
  <c r="E125" i="17"/>
  <c r="M125" i="17" s="1"/>
  <c r="D125" i="17"/>
  <c r="C125" i="17"/>
  <c r="B125" i="17"/>
  <c r="F124" i="17"/>
  <c r="E124" i="17"/>
  <c r="D124" i="17"/>
  <c r="C124" i="17"/>
  <c r="B124" i="17"/>
  <c r="F123" i="17"/>
  <c r="E123" i="17"/>
  <c r="D123" i="17"/>
  <c r="C123" i="17"/>
  <c r="B123" i="17"/>
  <c r="F122" i="17"/>
  <c r="E122" i="17"/>
  <c r="D122" i="17"/>
  <c r="C122" i="17"/>
  <c r="B122" i="17"/>
  <c r="F121" i="17"/>
  <c r="E121" i="17"/>
  <c r="D121" i="17"/>
  <c r="C121" i="17"/>
  <c r="B121" i="17"/>
  <c r="F120" i="17"/>
  <c r="E120" i="17"/>
  <c r="D120" i="17"/>
  <c r="C120" i="17"/>
  <c r="B120" i="17"/>
  <c r="F119" i="17"/>
  <c r="E119" i="17"/>
  <c r="D119" i="17"/>
  <c r="C119" i="17"/>
  <c r="B119" i="17"/>
  <c r="F118" i="17"/>
  <c r="E118" i="17"/>
  <c r="D118" i="17"/>
  <c r="C118" i="17"/>
  <c r="B118" i="17"/>
  <c r="F117" i="17"/>
  <c r="E117" i="17"/>
  <c r="D117" i="17"/>
  <c r="C117" i="17"/>
  <c r="B117" i="17"/>
  <c r="F116" i="17"/>
  <c r="E116" i="17"/>
  <c r="D116" i="17"/>
  <c r="C116" i="17"/>
  <c r="B116" i="17"/>
  <c r="F115" i="17"/>
  <c r="E115" i="17"/>
  <c r="D115" i="17"/>
  <c r="C115" i="17"/>
  <c r="B115" i="17"/>
  <c r="F114" i="17"/>
  <c r="E114" i="17"/>
  <c r="D114" i="17"/>
  <c r="C114" i="17"/>
  <c r="B114" i="17"/>
  <c r="F113" i="17"/>
  <c r="E113" i="17"/>
  <c r="M113" i="17" s="1"/>
  <c r="D113" i="17"/>
  <c r="C113" i="17"/>
  <c r="B113" i="17"/>
  <c r="F112" i="17"/>
  <c r="E112" i="17"/>
  <c r="D112" i="17"/>
  <c r="C112" i="17"/>
  <c r="B112" i="17"/>
  <c r="F111" i="17"/>
  <c r="E111" i="17"/>
  <c r="D111" i="17"/>
  <c r="C111" i="17"/>
  <c r="B111" i="17"/>
  <c r="F110" i="17"/>
  <c r="E110" i="17"/>
  <c r="D110" i="17"/>
  <c r="C110" i="17"/>
  <c r="B110" i="17"/>
  <c r="F109" i="17"/>
  <c r="E109" i="17"/>
  <c r="D109" i="17"/>
  <c r="C109" i="17"/>
  <c r="B109" i="17"/>
  <c r="F108" i="17"/>
  <c r="E108" i="17"/>
  <c r="D108" i="17"/>
  <c r="C108" i="17"/>
  <c r="B108" i="17"/>
  <c r="F107" i="17"/>
  <c r="E107" i="17"/>
  <c r="D107" i="17"/>
  <c r="C107" i="17"/>
  <c r="B107" i="17"/>
  <c r="F106" i="17"/>
  <c r="E106" i="17"/>
  <c r="D106" i="17"/>
  <c r="C106" i="17"/>
  <c r="B106" i="17"/>
  <c r="F105" i="17"/>
  <c r="E105" i="17"/>
  <c r="M105" i="17" s="1"/>
  <c r="D105" i="17"/>
  <c r="C105" i="17"/>
  <c r="B105" i="17"/>
  <c r="F104" i="17"/>
  <c r="E104" i="17"/>
  <c r="D104" i="17"/>
  <c r="C104" i="17"/>
  <c r="B104" i="17"/>
  <c r="F103" i="17"/>
  <c r="E103" i="17"/>
  <c r="D103" i="17"/>
  <c r="C103" i="17"/>
  <c r="B103" i="17"/>
  <c r="F102" i="17"/>
  <c r="E102" i="17"/>
  <c r="D102" i="17"/>
  <c r="C102" i="17"/>
  <c r="B102" i="17"/>
  <c r="F101" i="17"/>
  <c r="E101" i="17"/>
  <c r="M101" i="17" s="1"/>
  <c r="D101" i="17"/>
  <c r="C101" i="17"/>
  <c r="B101" i="17"/>
  <c r="F100" i="17"/>
  <c r="E100" i="17"/>
  <c r="D100" i="17"/>
  <c r="C100" i="17"/>
  <c r="B100" i="17"/>
  <c r="F99" i="17"/>
  <c r="E99" i="17"/>
  <c r="D99" i="17"/>
  <c r="C99" i="17"/>
  <c r="B99" i="17"/>
  <c r="F98" i="17"/>
  <c r="E98" i="17"/>
  <c r="D98" i="17"/>
  <c r="C98" i="17"/>
  <c r="B98" i="17"/>
  <c r="F97" i="17"/>
  <c r="M97" i="17" s="1"/>
  <c r="E97" i="17"/>
  <c r="D97" i="17"/>
  <c r="C97" i="17"/>
  <c r="B97" i="17"/>
  <c r="F96" i="17"/>
  <c r="E96" i="17"/>
  <c r="D96" i="17"/>
  <c r="C96" i="17"/>
  <c r="B96" i="17"/>
  <c r="F95" i="17"/>
  <c r="E95" i="17"/>
  <c r="D95" i="17"/>
  <c r="C95" i="17"/>
  <c r="B95" i="17"/>
  <c r="F94" i="17"/>
  <c r="E94" i="17"/>
  <c r="D94" i="17"/>
  <c r="C94" i="17"/>
  <c r="B94" i="17"/>
  <c r="F93" i="17"/>
  <c r="E93" i="17"/>
  <c r="M93" i="17" s="1"/>
  <c r="D93" i="17"/>
  <c r="C93" i="17"/>
  <c r="B93" i="17"/>
  <c r="F92" i="17"/>
  <c r="E92" i="17"/>
  <c r="D92" i="17"/>
  <c r="C92" i="17"/>
  <c r="B92" i="17"/>
  <c r="F91" i="17"/>
  <c r="E91" i="17"/>
  <c r="D91" i="17"/>
  <c r="C91" i="17"/>
  <c r="B91" i="17"/>
  <c r="F90" i="17"/>
  <c r="E90" i="17"/>
  <c r="D90" i="17"/>
  <c r="C90" i="17"/>
  <c r="B90" i="17"/>
  <c r="F89" i="17"/>
  <c r="E89" i="17"/>
  <c r="D89" i="17"/>
  <c r="C89" i="17"/>
  <c r="B89" i="17"/>
  <c r="F88" i="17"/>
  <c r="E88" i="17"/>
  <c r="D88" i="17"/>
  <c r="C88" i="17"/>
  <c r="B88" i="17"/>
  <c r="F87" i="17"/>
  <c r="E87" i="17"/>
  <c r="D87" i="17"/>
  <c r="C87" i="17"/>
  <c r="B87" i="17"/>
  <c r="F86" i="17"/>
  <c r="E86" i="17"/>
  <c r="D86" i="17"/>
  <c r="C86" i="17"/>
  <c r="B86" i="17"/>
  <c r="F85" i="17"/>
  <c r="E85" i="17"/>
  <c r="D85" i="17"/>
  <c r="C85" i="17"/>
  <c r="B85" i="17"/>
  <c r="F84" i="17"/>
  <c r="E84" i="17"/>
  <c r="D84" i="17"/>
  <c r="C84" i="17"/>
  <c r="B84" i="17"/>
  <c r="F83" i="17"/>
  <c r="E83" i="17"/>
  <c r="D83" i="17"/>
  <c r="C83" i="17"/>
  <c r="B83" i="17"/>
  <c r="F82" i="17"/>
  <c r="E82" i="17"/>
  <c r="D82" i="17"/>
  <c r="C82" i="17"/>
  <c r="B82" i="17"/>
  <c r="F81" i="17"/>
  <c r="E81" i="17"/>
  <c r="D81" i="17"/>
  <c r="C81" i="17"/>
  <c r="B81" i="17"/>
  <c r="F80" i="17"/>
  <c r="E80" i="17"/>
  <c r="D80" i="17"/>
  <c r="C80" i="17"/>
  <c r="B80" i="17"/>
  <c r="F79" i="17"/>
  <c r="E79" i="17"/>
  <c r="D79" i="17"/>
  <c r="C79" i="17"/>
  <c r="B79" i="17"/>
  <c r="F78" i="17"/>
  <c r="E78" i="17"/>
  <c r="D78" i="17"/>
  <c r="C78" i="17"/>
  <c r="B78" i="17"/>
  <c r="F77" i="17"/>
  <c r="E77" i="17"/>
  <c r="D77" i="17"/>
  <c r="C77" i="17"/>
  <c r="B77" i="17"/>
  <c r="F76" i="17"/>
  <c r="E76" i="17"/>
  <c r="N76" i="17" s="1"/>
  <c r="D76" i="17"/>
  <c r="C76" i="17"/>
  <c r="B76" i="17"/>
  <c r="F75" i="17"/>
  <c r="E75" i="17"/>
  <c r="D75" i="17"/>
  <c r="C75" i="17"/>
  <c r="B75" i="17"/>
  <c r="F74" i="17"/>
  <c r="E74" i="17"/>
  <c r="N74" i="17" s="1"/>
  <c r="D74" i="17"/>
  <c r="C74" i="17"/>
  <c r="B74" i="17"/>
  <c r="F73" i="17"/>
  <c r="E73" i="17"/>
  <c r="D73" i="17"/>
  <c r="C73" i="17"/>
  <c r="B73" i="17"/>
  <c r="F72" i="17"/>
  <c r="E72" i="17"/>
  <c r="D72" i="17"/>
  <c r="C72" i="17"/>
  <c r="B72" i="17"/>
  <c r="F71" i="17"/>
  <c r="E71" i="17"/>
  <c r="D71" i="17"/>
  <c r="C71" i="17"/>
  <c r="B71" i="17"/>
  <c r="F70" i="17"/>
  <c r="E70" i="17"/>
  <c r="D70" i="17"/>
  <c r="C70" i="17"/>
  <c r="B70" i="17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F65" i="17"/>
  <c r="E65" i="17"/>
  <c r="D65" i="17"/>
  <c r="C65" i="17"/>
  <c r="B65" i="17"/>
  <c r="F64" i="17"/>
  <c r="E64" i="17"/>
  <c r="D64" i="17"/>
  <c r="C64" i="17"/>
  <c r="B64" i="17"/>
  <c r="F63" i="17"/>
  <c r="E63" i="17"/>
  <c r="D63" i="17"/>
  <c r="C63" i="17"/>
  <c r="B63" i="17"/>
  <c r="F62" i="17"/>
  <c r="E62" i="17"/>
  <c r="D62" i="17"/>
  <c r="C62" i="17"/>
  <c r="B62" i="17"/>
  <c r="F61" i="17"/>
  <c r="E61" i="17"/>
  <c r="D61" i="17"/>
  <c r="C61" i="17"/>
  <c r="B61" i="17"/>
  <c r="F60" i="17"/>
  <c r="E60" i="17"/>
  <c r="N60" i="17" s="1"/>
  <c r="D60" i="17"/>
  <c r="C60" i="17"/>
  <c r="B60" i="17"/>
  <c r="F59" i="17"/>
  <c r="E59" i="17"/>
  <c r="D59" i="17"/>
  <c r="C59" i="17"/>
  <c r="B59" i="17"/>
  <c r="F58" i="17"/>
  <c r="E58" i="17"/>
  <c r="N58" i="17" s="1"/>
  <c r="D58" i="17"/>
  <c r="C58" i="17"/>
  <c r="B58" i="17"/>
  <c r="F57" i="17"/>
  <c r="E57" i="17"/>
  <c r="D57" i="17"/>
  <c r="C57" i="17"/>
  <c r="B57" i="17"/>
  <c r="F56" i="17"/>
  <c r="E56" i="17"/>
  <c r="D56" i="17"/>
  <c r="C56" i="17"/>
  <c r="B56" i="17"/>
  <c r="F55" i="17"/>
  <c r="E55" i="17"/>
  <c r="D55" i="17"/>
  <c r="C55" i="17"/>
  <c r="B55" i="17"/>
  <c r="F54" i="17"/>
  <c r="E54" i="17"/>
  <c r="N54" i="17" s="1"/>
  <c r="D54" i="17"/>
  <c r="C54" i="17"/>
  <c r="B54" i="17"/>
  <c r="F53" i="17"/>
  <c r="E53" i="17"/>
  <c r="D53" i="17"/>
  <c r="C53" i="17"/>
  <c r="B53" i="17"/>
  <c r="F52" i="17"/>
  <c r="E52" i="17"/>
  <c r="D52" i="17"/>
  <c r="C52" i="17"/>
  <c r="B52" i="17"/>
  <c r="F51" i="17"/>
  <c r="E51" i="17"/>
  <c r="D51" i="17"/>
  <c r="C51" i="17"/>
  <c r="B51" i="17"/>
  <c r="F50" i="17"/>
  <c r="E50" i="17"/>
  <c r="D50" i="17"/>
  <c r="C50" i="17"/>
  <c r="B50" i="17"/>
  <c r="F49" i="17"/>
  <c r="E49" i="17"/>
  <c r="D49" i="17"/>
  <c r="C49" i="17"/>
  <c r="B49" i="17"/>
  <c r="F48" i="17"/>
  <c r="E48" i="17"/>
  <c r="D48" i="17"/>
  <c r="C48" i="17"/>
  <c r="B48" i="17"/>
  <c r="F47" i="17"/>
  <c r="E47" i="17"/>
  <c r="D47" i="17"/>
  <c r="C47" i="17"/>
  <c r="B47" i="17"/>
  <c r="F46" i="17"/>
  <c r="E46" i="17"/>
  <c r="N46" i="17" s="1"/>
  <c r="D46" i="17"/>
  <c r="C46" i="17"/>
  <c r="B46" i="17"/>
  <c r="F45" i="17"/>
  <c r="E45" i="17"/>
  <c r="D45" i="17"/>
  <c r="C45" i="17"/>
  <c r="B45" i="17"/>
  <c r="F44" i="17"/>
  <c r="E44" i="17"/>
  <c r="N44" i="17" s="1"/>
  <c r="D44" i="17"/>
  <c r="C44" i="17"/>
  <c r="B44" i="17"/>
  <c r="F43" i="17"/>
  <c r="E43" i="17"/>
  <c r="D43" i="17"/>
  <c r="C43" i="17"/>
  <c r="B43" i="17"/>
  <c r="F42" i="17"/>
  <c r="E42" i="17"/>
  <c r="N42" i="17" s="1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N38" i="17" s="1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N28" i="17" s="1"/>
  <c r="D28" i="17"/>
  <c r="C28" i="17"/>
  <c r="B28" i="17"/>
  <c r="F27" i="17"/>
  <c r="E27" i="17"/>
  <c r="D27" i="17"/>
  <c r="C27" i="17"/>
  <c r="B27" i="17"/>
  <c r="F26" i="17"/>
  <c r="E26" i="17"/>
  <c r="N26" i="17" s="1"/>
  <c r="D26" i="17"/>
  <c r="C26" i="17"/>
  <c r="B26" i="17"/>
  <c r="F25" i="17"/>
  <c r="E25" i="17"/>
  <c r="D25" i="17"/>
  <c r="C25" i="17"/>
  <c r="B25" i="17"/>
  <c r="F24" i="17"/>
  <c r="E24" i="17"/>
  <c r="D24" i="17"/>
  <c r="C24" i="17"/>
  <c r="B24" i="17"/>
  <c r="F23" i="17"/>
  <c r="E23" i="17"/>
  <c r="D23" i="17"/>
  <c r="C23" i="17"/>
  <c r="B23" i="17"/>
  <c r="F22" i="17"/>
  <c r="E22" i="17"/>
  <c r="N22" i="17" s="1"/>
  <c r="D22" i="17"/>
  <c r="C22" i="17"/>
  <c r="B22" i="17"/>
  <c r="F21" i="17"/>
  <c r="E21" i="17"/>
  <c r="D21" i="17"/>
  <c r="C21" i="17"/>
  <c r="B21" i="17"/>
  <c r="F20" i="17"/>
  <c r="E20" i="17"/>
  <c r="D20" i="17"/>
  <c r="C20" i="17"/>
  <c r="B20" i="17"/>
  <c r="F19" i="17"/>
  <c r="E19" i="17"/>
  <c r="D19" i="17"/>
  <c r="C19" i="17"/>
  <c r="B19" i="17"/>
  <c r="F18" i="17"/>
  <c r="E18" i="17"/>
  <c r="D18" i="17"/>
  <c r="C18" i="17"/>
  <c r="B18" i="17"/>
  <c r="F17" i="17"/>
  <c r="E17" i="17"/>
  <c r="D17" i="17"/>
  <c r="C17" i="17"/>
  <c r="B17" i="17"/>
  <c r="F16" i="17"/>
  <c r="E16" i="17"/>
  <c r="D16" i="17"/>
  <c r="C16" i="17"/>
  <c r="B1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N12" i="17" s="1"/>
  <c r="D12" i="17"/>
  <c r="C12" i="17"/>
  <c r="B12" i="17"/>
  <c r="F11" i="17"/>
  <c r="E11" i="17"/>
  <c r="D11" i="17"/>
  <c r="C11" i="17"/>
  <c r="B11" i="17"/>
  <c r="F10" i="17"/>
  <c r="E10" i="17"/>
  <c r="N10" i="17" s="1"/>
  <c r="D10" i="17"/>
  <c r="C10" i="17"/>
  <c r="B10" i="17"/>
  <c r="F9" i="17"/>
  <c r="E9" i="17"/>
  <c r="D9" i="17"/>
  <c r="C9" i="17"/>
  <c r="B9" i="17"/>
  <c r="F8" i="17"/>
  <c r="E8" i="17"/>
  <c r="D8" i="17"/>
  <c r="C8" i="17"/>
  <c r="B8" i="17"/>
  <c r="F7" i="17"/>
  <c r="E7" i="17"/>
  <c r="D7" i="17"/>
  <c r="C7" i="17"/>
  <c r="B7" i="17"/>
  <c r="F6" i="17"/>
  <c r="E6" i="17"/>
  <c r="N6" i="17" s="1"/>
  <c r="D6" i="17"/>
  <c r="C6" i="17"/>
  <c r="B6" i="17"/>
  <c r="F5" i="17"/>
  <c r="E5" i="17"/>
  <c r="D5" i="17"/>
  <c r="C5" i="17"/>
  <c r="B5" i="17"/>
  <c r="M62" i="17" l="1"/>
  <c r="O62" i="17"/>
  <c r="O110" i="17"/>
  <c r="N110" i="17"/>
  <c r="M110" i="17"/>
  <c r="N70" i="17"/>
  <c r="M6" i="17"/>
  <c r="O6" i="17"/>
  <c r="M14" i="17"/>
  <c r="O14" i="17"/>
  <c r="M22" i="17"/>
  <c r="O22" i="17"/>
  <c r="O134" i="17"/>
  <c r="N134" i="17"/>
  <c r="M134" i="17"/>
  <c r="N174" i="17"/>
  <c r="M174" i="17"/>
  <c r="O174" i="17"/>
  <c r="N198" i="17"/>
  <c r="M198" i="17"/>
  <c r="O198" i="17"/>
  <c r="N230" i="17"/>
  <c r="M230" i="17"/>
  <c r="O230" i="17"/>
  <c r="K572" i="19"/>
  <c r="K564" i="19"/>
  <c r="K556" i="19"/>
  <c r="K548" i="19"/>
  <c r="K540" i="19"/>
  <c r="K532" i="19"/>
  <c r="K524" i="19"/>
  <c r="K516" i="19"/>
  <c r="K508" i="19"/>
  <c r="K500" i="19"/>
  <c r="K492" i="19"/>
  <c r="K484" i="19"/>
  <c r="K476" i="19"/>
  <c r="K468" i="19"/>
  <c r="K460" i="19"/>
  <c r="K452" i="19"/>
  <c r="K444" i="19"/>
  <c r="K436" i="19"/>
  <c r="K428" i="19"/>
  <c r="K420" i="19"/>
  <c r="K412" i="19"/>
  <c r="K404" i="19"/>
  <c r="K396" i="19"/>
  <c r="K388" i="19"/>
  <c r="K380" i="19"/>
  <c r="K372" i="19"/>
  <c r="K364" i="19"/>
  <c r="K356" i="19"/>
  <c r="K348" i="19"/>
  <c r="K340" i="19"/>
  <c r="K332" i="19"/>
  <c r="K324" i="19"/>
  <c r="K316" i="19"/>
  <c r="K308" i="19"/>
  <c r="K300" i="19"/>
  <c r="K292" i="19"/>
  <c r="K284" i="19"/>
  <c r="K276" i="19"/>
  <c r="K268" i="19"/>
  <c r="K260" i="19"/>
  <c r="K252" i="19"/>
  <c r="K244" i="19"/>
  <c r="K236" i="19"/>
  <c r="K228" i="19"/>
  <c r="K220" i="19"/>
  <c r="K212" i="19"/>
  <c r="K204" i="19"/>
  <c r="K196" i="19"/>
  <c r="K188" i="19"/>
  <c r="K180" i="19"/>
  <c r="K172" i="19"/>
  <c r="K164" i="19"/>
  <c r="K156" i="19"/>
  <c r="K148" i="19"/>
  <c r="K140" i="19"/>
  <c r="K571" i="19"/>
  <c r="K563" i="19"/>
  <c r="K555" i="19"/>
  <c r="K547" i="19"/>
  <c r="K539" i="19"/>
  <c r="K531" i="19"/>
  <c r="K523" i="19"/>
  <c r="K515" i="19"/>
  <c r="K507" i="19"/>
  <c r="K499" i="19"/>
  <c r="K491" i="19"/>
  <c r="K483" i="19"/>
  <c r="K475" i="19"/>
  <c r="K467" i="19"/>
  <c r="K459" i="19"/>
  <c r="K451" i="19"/>
  <c r="K443" i="19"/>
  <c r="K435" i="19"/>
  <c r="K427" i="19"/>
  <c r="K419" i="19"/>
  <c r="K411" i="19"/>
  <c r="K403" i="19"/>
  <c r="K395" i="19"/>
  <c r="K387" i="19"/>
  <c r="K379" i="19"/>
  <c r="K371" i="19"/>
  <c r="K363" i="19"/>
  <c r="K355" i="19"/>
  <c r="K347" i="19"/>
  <c r="K339" i="19"/>
  <c r="K331" i="19"/>
  <c r="K323" i="19"/>
  <c r="K315" i="19"/>
  <c r="K307" i="19"/>
  <c r="K299" i="19"/>
  <c r="K291" i="19"/>
  <c r="K283" i="19"/>
  <c r="K275" i="19"/>
  <c r="K267" i="19"/>
  <c r="K259" i="19"/>
  <c r="K251" i="19"/>
  <c r="K243" i="19"/>
  <c r="K235" i="19"/>
  <c r="K227" i="19"/>
  <c r="K219" i="19"/>
  <c r="K211" i="19"/>
  <c r="K570" i="19"/>
  <c r="K562" i="19"/>
  <c r="K554" i="19"/>
  <c r="K546" i="19"/>
  <c r="K538" i="19"/>
  <c r="K530" i="19"/>
  <c r="K522" i="19"/>
  <c r="K514" i="19"/>
  <c r="K506" i="19"/>
  <c r="K498" i="19"/>
  <c r="K490" i="19"/>
  <c r="K482" i="19"/>
  <c r="K474" i="19"/>
  <c r="K466" i="19"/>
  <c r="K458" i="19"/>
  <c r="K450" i="19"/>
  <c r="K442" i="19"/>
  <c r="K434" i="19"/>
  <c r="K426" i="19"/>
  <c r="K418" i="19"/>
  <c r="K410" i="19"/>
  <c r="K402" i="19"/>
  <c r="K394" i="19"/>
  <c r="K386" i="19"/>
  <c r="K378" i="19"/>
  <c r="K370" i="19"/>
  <c r="K362" i="19"/>
  <c r="K354" i="19"/>
  <c r="K346" i="19"/>
  <c r="K338" i="19"/>
  <c r="K330" i="19"/>
  <c r="K322" i="19"/>
  <c r="K314" i="19"/>
  <c r="K306" i="19"/>
  <c r="K298" i="19"/>
  <c r="K290" i="19"/>
  <c r="K282" i="19"/>
  <c r="K274" i="19"/>
  <c r="K266" i="19"/>
  <c r="K258" i="19"/>
  <c r="K250" i="19"/>
  <c r="K242" i="19"/>
  <c r="K234" i="19"/>
  <c r="K226" i="19"/>
  <c r="K218" i="19"/>
  <c r="K210" i="19"/>
  <c r="K202" i="19"/>
  <c r="K194" i="19"/>
  <c r="K186" i="19"/>
  <c r="K178" i="19"/>
  <c r="K170" i="19"/>
  <c r="K162" i="19"/>
  <c r="K154" i="19"/>
  <c r="K146" i="19"/>
  <c r="K138" i="19"/>
  <c r="K569" i="19"/>
  <c r="K561" i="19"/>
  <c r="K553" i="19"/>
  <c r="K545" i="19"/>
  <c r="K537" i="19"/>
  <c r="K529" i="19"/>
  <c r="K521" i="19"/>
  <c r="K513" i="19"/>
  <c r="K505" i="19"/>
  <c r="K497" i="19"/>
  <c r="K489" i="19"/>
  <c r="K481" i="19"/>
  <c r="K473" i="19"/>
  <c r="K465" i="19"/>
  <c r="K457" i="19"/>
  <c r="K449" i="19"/>
  <c r="K441" i="19"/>
  <c r="K433" i="19"/>
  <c r="K425" i="19"/>
  <c r="K417" i="19"/>
  <c r="K409" i="19"/>
  <c r="K401" i="19"/>
  <c r="K393" i="19"/>
  <c r="K385" i="19"/>
  <c r="K377" i="19"/>
  <c r="K369" i="19"/>
  <c r="K361" i="19"/>
  <c r="K353" i="19"/>
  <c r="K345" i="19"/>
  <c r="K337" i="19"/>
  <c r="K329" i="19"/>
  <c r="K321" i="19"/>
  <c r="K313" i="19"/>
  <c r="K305" i="19"/>
  <c r="K297" i="19"/>
  <c r="K289" i="19"/>
  <c r="K281" i="19"/>
  <c r="K576" i="19"/>
  <c r="K568" i="19"/>
  <c r="K560" i="19"/>
  <c r="K552" i="19"/>
  <c r="K544" i="19"/>
  <c r="K536" i="19"/>
  <c r="K528" i="19"/>
  <c r="K520" i="19"/>
  <c r="K512" i="19"/>
  <c r="K504" i="19"/>
  <c r="K496" i="19"/>
  <c r="K488" i="19"/>
  <c r="K480" i="19"/>
  <c r="K472" i="19"/>
  <c r="K464" i="19"/>
  <c r="K456" i="19"/>
  <c r="K448" i="19"/>
  <c r="K440" i="19"/>
  <c r="K432" i="19"/>
  <c r="K424" i="19"/>
  <c r="K416" i="19"/>
  <c r="K408" i="19"/>
  <c r="K400" i="19"/>
  <c r="K392" i="19"/>
  <c r="K384" i="19"/>
  <c r="K376" i="19"/>
  <c r="K368" i="19"/>
  <c r="K360" i="19"/>
  <c r="K352" i="19"/>
  <c r="K344" i="19"/>
  <c r="K336" i="19"/>
  <c r="K328" i="19"/>
  <c r="K320" i="19"/>
  <c r="K312" i="19"/>
  <c r="K304" i="19"/>
  <c r="K296" i="19"/>
  <c r="K288" i="19"/>
  <c r="K280" i="19"/>
  <c r="K272" i="19"/>
  <c r="K264" i="19"/>
  <c r="K256" i="19"/>
  <c r="K248" i="19"/>
  <c r="K240" i="19"/>
  <c r="K232" i="19"/>
  <c r="K224" i="19"/>
  <c r="K216" i="19"/>
  <c r="K208" i="19"/>
  <c r="K200" i="19"/>
  <c r="K192" i="19"/>
  <c r="K184" i="19"/>
  <c r="K176" i="19"/>
  <c r="K168" i="19"/>
  <c r="K160" i="19"/>
  <c r="K152" i="19"/>
  <c r="K144" i="19"/>
  <c r="K575" i="19"/>
  <c r="K567" i="19"/>
  <c r="K559" i="19"/>
  <c r="K551" i="19"/>
  <c r="K543" i="19"/>
  <c r="K535" i="19"/>
  <c r="K527" i="19"/>
  <c r="K519" i="19"/>
  <c r="K511" i="19"/>
  <c r="K503" i="19"/>
  <c r="K495" i="19"/>
  <c r="K487" i="19"/>
  <c r="K479" i="19"/>
  <c r="K471" i="19"/>
  <c r="K463" i="19"/>
  <c r="K455" i="19"/>
  <c r="K447" i="19"/>
  <c r="K439" i="19"/>
  <c r="K431" i="19"/>
  <c r="K423" i="19"/>
  <c r="K415" i="19"/>
  <c r="K407" i="19"/>
  <c r="K399" i="19"/>
  <c r="K391" i="19"/>
  <c r="K383" i="19"/>
  <c r="K375" i="19"/>
  <c r="K367" i="19"/>
  <c r="K359" i="19"/>
  <c r="K351" i="19"/>
  <c r="K343" i="19"/>
  <c r="K335" i="19"/>
  <c r="K327" i="19"/>
  <c r="K319" i="19"/>
  <c r="K311" i="19"/>
  <c r="K303" i="19"/>
  <c r="K295" i="19"/>
  <c r="K287" i="19"/>
  <c r="K279" i="19"/>
  <c r="K271" i="19"/>
  <c r="K263" i="19"/>
  <c r="K255" i="19"/>
  <c r="K247" i="19"/>
  <c r="K239" i="19"/>
  <c r="K231" i="19"/>
  <c r="K223" i="19"/>
  <c r="K215" i="19"/>
  <c r="K207" i="19"/>
  <c r="K199" i="19"/>
  <c r="K191" i="19"/>
  <c r="K183" i="19"/>
  <c r="K175" i="19"/>
  <c r="K167" i="19"/>
  <c r="K159" i="19"/>
  <c r="K151" i="19"/>
  <c r="K143" i="19"/>
  <c r="K135" i="19"/>
  <c r="K574" i="19"/>
  <c r="K566" i="19"/>
  <c r="K558" i="19"/>
  <c r="K550" i="19"/>
  <c r="K542" i="19"/>
  <c r="K534" i="19"/>
  <c r="K526" i="19"/>
  <c r="K518" i="19"/>
  <c r="K510" i="19"/>
  <c r="K502" i="19"/>
  <c r="K494" i="19"/>
  <c r="K486" i="19"/>
  <c r="K478" i="19"/>
  <c r="K470" i="19"/>
  <c r="K462" i="19"/>
  <c r="K454" i="19"/>
  <c r="K446" i="19"/>
  <c r="K438" i="19"/>
  <c r="K430" i="19"/>
  <c r="K422" i="19"/>
  <c r="K414" i="19"/>
  <c r="K406" i="19"/>
  <c r="K398" i="19"/>
  <c r="K390" i="19"/>
  <c r="K382" i="19"/>
  <c r="K374" i="19"/>
  <c r="K366" i="19"/>
  <c r="K358" i="19"/>
  <c r="K350" i="19"/>
  <c r="K342" i="19"/>
  <c r="K334" i="19"/>
  <c r="K326" i="19"/>
  <c r="K318" i="19"/>
  <c r="K310" i="19"/>
  <c r="K302" i="19"/>
  <c r="K294" i="19"/>
  <c r="K286" i="19"/>
  <c r="K278" i="19"/>
  <c r="K270" i="19"/>
  <c r="K262" i="19"/>
  <c r="K254" i="19"/>
  <c r="K246" i="19"/>
  <c r="K238" i="19"/>
  <c r="K230" i="19"/>
  <c r="K222" i="19"/>
  <c r="K214" i="19"/>
  <c r="K206" i="19"/>
  <c r="K198" i="19"/>
  <c r="K190" i="19"/>
  <c r="K182" i="19"/>
  <c r="K174" i="19"/>
  <c r="K166" i="19"/>
  <c r="K158" i="19"/>
  <c r="K150" i="19"/>
  <c r="K142" i="19"/>
  <c r="K533" i="19"/>
  <c r="K469" i="19"/>
  <c r="K405" i="19"/>
  <c r="K341" i="19"/>
  <c r="K277" i="19"/>
  <c r="K245" i="19"/>
  <c r="K213" i="19"/>
  <c r="K189" i="19"/>
  <c r="K169" i="19"/>
  <c r="K147" i="19"/>
  <c r="K132" i="19"/>
  <c r="K124" i="19"/>
  <c r="K116" i="19"/>
  <c r="K108" i="19"/>
  <c r="K100" i="19"/>
  <c r="K92" i="19"/>
  <c r="K84" i="19"/>
  <c r="K76" i="19"/>
  <c r="K68" i="19"/>
  <c r="K60" i="19"/>
  <c r="K52" i="19"/>
  <c r="K44" i="19"/>
  <c r="K36" i="19"/>
  <c r="K28" i="19"/>
  <c r="K20" i="19"/>
  <c r="K12" i="19"/>
  <c r="K525" i="19"/>
  <c r="K461" i="19"/>
  <c r="K397" i="19"/>
  <c r="K333" i="19"/>
  <c r="K273" i="19"/>
  <c r="K241" i="19"/>
  <c r="K209" i="19"/>
  <c r="K187" i="19"/>
  <c r="K517" i="19"/>
  <c r="K453" i="19"/>
  <c r="K389" i="19"/>
  <c r="K325" i="19"/>
  <c r="K269" i="19"/>
  <c r="K237" i="19"/>
  <c r="K205" i="19"/>
  <c r="K185" i="19"/>
  <c r="K163" i="19"/>
  <c r="K141" i="19"/>
  <c r="K130" i="19"/>
  <c r="K122" i="19"/>
  <c r="K114" i="19"/>
  <c r="K106" i="19"/>
  <c r="K98" i="19"/>
  <c r="K90" i="19"/>
  <c r="K82" i="19"/>
  <c r="K74" i="19"/>
  <c r="K66" i="19"/>
  <c r="K58" i="19"/>
  <c r="K50" i="19"/>
  <c r="K42" i="19"/>
  <c r="K34" i="19"/>
  <c r="K26" i="19"/>
  <c r="K18" i="19"/>
  <c r="K10" i="19"/>
  <c r="K573" i="19"/>
  <c r="K509" i="19"/>
  <c r="K445" i="19"/>
  <c r="K381" i="19"/>
  <c r="K317" i="19"/>
  <c r="K265" i="19"/>
  <c r="K233" i="19"/>
  <c r="K203" i="19"/>
  <c r="K181" i="19"/>
  <c r="K161" i="19"/>
  <c r="K139" i="19"/>
  <c r="K129" i="19"/>
  <c r="K121" i="19"/>
  <c r="K113" i="19"/>
  <c r="K105" i="19"/>
  <c r="K97" i="19"/>
  <c r="K89" i="19"/>
  <c r="K81" i="19"/>
  <c r="K73" i="19"/>
  <c r="K65" i="19"/>
  <c r="K57" i="19"/>
  <c r="K49" i="19"/>
  <c r="K41" i="19"/>
  <c r="K33" i="19"/>
  <c r="K25" i="19"/>
  <c r="K17" i="19"/>
  <c r="K9" i="19"/>
  <c r="K565" i="19"/>
  <c r="K501" i="19"/>
  <c r="K437" i="19"/>
  <c r="K373" i="19"/>
  <c r="K309" i="19"/>
  <c r="K261" i="19"/>
  <c r="K229" i="19"/>
  <c r="K201" i="19"/>
  <c r="K179" i="19"/>
  <c r="K157" i="19"/>
  <c r="K137" i="19"/>
  <c r="K128" i="19"/>
  <c r="K120" i="19"/>
  <c r="K112" i="19"/>
  <c r="K104" i="19"/>
  <c r="K96" i="19"/>
  <c r="K88" i="19"/>
  <c r="K80" i="19"/>
  <c r="K72" i="19"/>
  <c r="K64" i="19"/>
  <c r="K56" i="19"/>
  <c r="K48" i="19"/>
  <c r="K40" i="19"/>
  <c r="K32" i="19"/>
  <c r="K24" i="19"/>
  <c r="K16" i="19"/>
  <c r="K8" i="19"/>
  <c r="K557" i="19"/>
  <c r="K493" i="19"/>
  <c r="K429" i="19"/>
  <c r="K365" i="19"/>
  <c r="K301" i="19"/>
  <c r="K257" i="19"/>
  <c r="K225" i="19"/>
  <c r="K197" i="19"/>
  <c r="K177" i="19"/>
  <c r="K155" i="19"/>
  <c r="K136" i="19"/>
  <c r="K127" i="19"/>
  <c r="K119" i="19"/>
  <c r="K111" i="19"/>
  <c r="K103" i="19"/>
  <c r="K95" i="19"/>
  <c r="K87" i="19"/>
  <c r="K79" i="19"/>
  <c r="K71" i="19"/>
  <c r="K63" i="19"/>
  <c r="K55" i="19"/>
  <c r="K47" i="19"/>
  <c r="K39" i="19"/>
  <c r="K31" i="19"/>
  <c r="K23" i="19"/>
  <c r="K15" i="19"/>
  <c r="K7" i="19"/>
  <c r="K549" i="19"/>
  <c r="K485" i="19"/>
  <c r="K421" i="19"/>
  <c r="K357" i="19"/>
  <c r="K293" i="19"/>
  <c r="K253" i="19"/>
  <c r="K221" i="19"/>
  <c r="K195" i="19"/>
  <c r="K173" i="19"/>
  <c r="K153" i="19"/>
  <c r="K134" i="19"/>
  <c r="K126" i="19"/>
  <c r="K118" i="19"/>
  <c r="K110" i="19"/>
  <c r="K102" i="19"/>
  <c r="K94" i="19"/>
  <c r="K86" i="19"/>
  <c r="K78" i="19"/>
  <c r="K70" i="19"/>
  <c r="K62" i="19"/>
  <c r="K54" i="19"/>
  <c r="K46" i="19"/>
  <c r="K38" i="19"/>
  <c r="K30" i="19"/>
  <c r="K22" i="19"/>
  <c r="K14" i="19"/>
  <c r="K6" i="19"/>
  <c r="K249" i="19"/>
  <c r="K131" i="19"/>
  <c r="K99" i="19"/>
  <c r="K67" i="19"/>
  <c r="K35" i="19"/>
  <c r="K217" i="19"/>
  <c r="K125" i="19"/>
  <c r="K93" i="19"/>
  <c r="K61" i="19"/>
  <c r="K29" i="19"/>
  <c r="K193" i="19"/>
  <c r="K123" i="19"/>
  <c r="K91" i="19"/>
  <c r="K59" i="19"/>
  <c r="K27" i="19"/>
  <c r="K541" i="19"/>
  <c r="K171" i="19"/>
  <c r="K117" i="19"/>
  <c r="K85" i="19"/>
  <c r="K53" i="19"/>
  <c r="K21" i="19"/>
  <c r="K477" i="19"/>
  <c r="K165" i="19"/>
  <c r="K115" i="19"/>
  <c r="K83" i="19"/>
  <c r="K51" i="19"/>
  <c r="K19" i="19"/>
  <c r="K413" i="19"/>
  <c r="K149" i="19"/>
  <c r="K109" i="19"/>
  <c r="K77" i="19"/>
  <c r="K45" i="19"/>
  <c r="K13" i="19"/>
  <c r="K285" i="19"/>
  <c r="K133" i="19"/>
  <c r="K101" i="19"/>
  <c r="K69" i="19"/>
  <c r="K37" i="19"/>
  <c r="K349" i="19"/>
  <c r="K145" i="19"/>
  <c r="K107" i="19"/>
  <c r="K75" i="19"/>
  <c r="K43" i="19"/>
  <c r="K11" i="19"/>
  <c r="K5" i="19"/>
  <c r="M8" i="17"/>
  <c r="O8" i="17"/>
  <c r="M16" i="17"/>
  <c r="O16" i="17"/>
  <c r="M24" i="17"/>
  <c r="O24" i="17"/>
  <c r="M32" i="17"/>
  <c r="O32" i="17"/>
  <c r="M40" i="17"/>
  <c r="O40" i="17"/>
  <c r="M48" i="17"/>
  <c r="O48" i="17"/>
  <c r="M56" i="17"/>
  <c r="O56" i="17"/>
  <c r="M64" i="17"/>
  <c r="O64" i="17"/>
  <c r="M72" i="17"/>
  <c r="O72" i="17"/>
  <c r="O80" i="17"/>
  <c r="N80" i="17"/>
  <c r="M80" i="17"/>
  <c r="O88" i="17"/>
  <c r="N88" i="17"/>
  <c r="M88" i="17"/>
  <c r="O96" i="17"/>
  <c r="N96" i="17"/>
  <c r="M96" i="17"/>
  <c r="O104" i="17"/>
  <c r="N104" i="17"/>
  <c r="M104" i="17"/>
  <c r="O112" i="17"/>
  <c r="N112" i="17"/>
  <c r="M112" i="17"/>
  <c r="O120" i="17"/>
  <c r="N120" i="17"/>
  <c r="M120" i="17"/>
  <c r="O128" i="17"/>
  <c r="N128" i="17"/>
  <c r="M128" i="17"/>
  <c r="O136" i="17"/>
  <c r="N136" i="17"/>
  <c r="M136" i="17"/>
  <c r="O144" i="17"/>
  <c r="N144" i="17"/>
  <c r="M144" i="17"/>
  <c r="N152" i="17"/>
  <c r="O152" i="17"/>
  <c r="M152" i="17"/>
  <c r="N160" i="17"/>
  <c r="O160" i="17"/>
  <c r="M160" i="17"/>
  <c r="N168" i="17"/>
  <c r="O168" i="17"/>
  <c r="M168" i="17"/>
  <c r="N176" i="17"/>
  <c r="O176" i="17"/>
  <c r="M176" i="17"/>
  <c r="N184" i="17"/>
  <c r="O184" i="17"/>
  <c r="M184" i="17"/>
  <c r="N192" i="17"/>
  <c r="O192" i="17"/>
  <c r="M192" i="17"/>
  <c r="N200" i="17"/>
  <c r="O200" i="17"/>
  <c r="M200" i="17"/>
  <c r="N208" i="17"/>
  <c r="O208" i="17"/>
  <c r="N216" i="17"/>
  <c r="O216" i="17"/>
  <c r="N224" i="17"/>
  <c r="O224" i="17"/>
  <c r="M224" i="17"/>
  <c r="N232" i="17"/>
  <c r="O232" i="17"/>
  <c r="M232" i="17"/>
  <c r="N240" i="17"/>
  <c r="O240" i="17"/>
  <c r="M240" i="17"/>
  <c r="N248" i="17"/>
  <c r="M248" i="17"/>
  <c r="O248" i="17"/>
  <c r="N256" i="17"/>
  <c r="M256" i="17"/>
  <c r="O256" i="17"/>
  <c r="M30" i="17"/>
  <c r="O30" i="17"/>
  <c r="M38" i="17"/>
  <c r="O38" i="17"/>
  <c r="O86" i="17"/>
  <c r="N86" i="17"/>
  <c r="M86" i="17"/>
  <c r="O94" i="17"/>
  <c r="N94" i="17"/>
  <c r="M94" i="17"/>
  <c r="O142" i="17"/>
  <c r="N142" i="17"/>
  <c r="M142" i="17"/>
  <c r="N150" i="17"/>
  <c r="O150" i="17"/>
  <c r="N158" i="17"/>
  <c r="O158" i="17"/>
  <c r="M158" i="17"/>
  <c r="N206" i="17"/>
  <c r="M206" i="17"/>
  <c r="O206" i="17"/>
  <c r="N254" i="17"/>
  <c r="M254" i="17"/>
  <c r="O254" i="17"/>
  <c r="O5" i="17"/>
  <c r="N5" i="17"/>
  <c r="M5" i="17"/>
  <c r="O13" i="17"/>
  <c r="N13" i="17"/>
  <c r="M13" i="17"/>
  <c r="O21" i="17"/>
  <c r="N21" i="17"/>
  <c r="M21" i="17"/>
  <c r="O29" i="17"/>
  <c r="N29" i="17"/>
  <c r="M29" i="17"/>
  <c r="O37" i="17"/>
  <c r="N37" i="17"/>
  <c r="M37" i="17"/>
  <c r="O45" i="17"/>
  <c r="N45" i="17"/>
  <c r="M45" i="17"/>
  <c r="O53" i="17"/>
  <c r="N53" i="17"/>
  <c r="M53" i="17"/>
  <c r="O61" i="17"/>
  <c r="N61" i="17"/>
  <c r="M61" i="17"/>
  <c r="O69" i="17"/>
  <c r="N69" i="17"/>
  <c r="M69" i="17"/>
  <c r="O77" i="17"/>
  <c r="N77" i="17"/>
  <c r="M77" i="17"/>
  <c r="N85" i="17"/>
  <c r="O85" i="17"/>
  <c r="N93" i="17"/>
  <c r="O93" i="17"/>
  <c r="N101" i="17"/>
  <c r="O101" i="17"/>
  <c r="N109" i="17"/>
  <c r="O109" i="17"/>
  <c r="N117" i="17"/>
  <c r="O117" i="17"/>
  <c r="N125" i="17"/>
  <c r="O125" i="17"/>
  <c r="N133" i="17"/>
  <c r="O133" i="17"/>
  <c r="N141" i="17"/>
  <c r="O141" i="17"/>
  <c r="N149" i="17"/>
  <c r="M149" i="17"/>
  <c r="O149" i="17"/>
  <c r="N157" i="17"/>
  <c r="M157" i="17"/>
  <c r="O165" i="17"/>
  <c r="N165" i="17"/>
  <c r="M165" i="17"/>
  <c r="O173" i="17"/>
  <c r="N173" i="17"/>
  <c r="M173" i="17"/>
  <c r="O181" i="17"/>
  <c r="N181" i="17"/>
  <c r="M181" i="17"/>
  <c r="O189" i="17"/>
  <c r="N189" i="17"/>
  <c r="M189" i="17"/>
  <c r="O197" i="17"/>
  <c r="N197" i="17"/>
  <c r="M197" i="17"/>
  <c r="O205" i="17"/>
  <c r="N205" i="17"/>
  <c r="M205" i="17"/>
  <c r="O213" i="17"/>
  <c r="N213" i="17"/>
  <c r="M213" i="17"/>
  <c r="O221" i="17"/>
  <c r="N221" i="17"/>
  <c r="M221" i="17"/>
  <c r="O229" i="17"/>
  <c r="N229" i="17"/>
  <c r="M229" i="17"/>
  <c r="O237" i="17"/>
  <c r="N237" i="17"/>
  <c r="M237" i="17"/>
  <c r="O245" i="17"/>
  <c r="N245" i="17"/>
  <c r="M245" i="17"/>
  <c r="O253" i="17"/>
  <c r="N253" i="17"/>
  <c r="M253" i="17"/>
  <c r="M54" i="17"/>
  <c r="O54" i="17"/>
  <c r="O102" i="17"/>
  <c r="N102" i="17"/>
  <c r="M102" i="17"/>
  <c r="N182" i="17"/>
  <c r="M182" i="17"/>
  <c r="N190" i="17"/>
  <c r="M190" i="17"/>
  <c r="N238" i="17"/>
  <c r="M238" i="17"/>
  <c r="O238" i="17"/>
  <c r="N246" i="17"/>
  <c r="M246" i="17"/>
  <c r="O246" i="17"/>
  <c r="O11" i="17"/>
  <c r="N11" i="17"/>
  <c r="M11" i="17"/>
  <c r="O19" i="17"/>
  <c r="N19" i="17"/>
  <c r="M19" i="17"/>
  <c r="O35" i="17"/>
  <c r="N35" i="17"/>
  <c r="M35" i="17"/>
  <c r="O51" i="17"/>
  <c r="N51" i="17"/>
  <c r="M51" i="17"/>
  <c r="O59" i="17"/>
  <c r="N59" i="17"/>
  <c r="M59" i="17"/>
  <c r="N115" i="17"/>
  <c r="O115" i="17"/>
  <c r="M115" i="17"/>
  <c r="N139" i="17"/>
  <c r="O139" i="17"/>
  <c r="M139" i="17"/>
  <c r="N155" i="17"/>
  <c r="M155" i="17"/>
  <c r="O155" i="17"/>
  <c r="M18" i="17"/>
  <c r="O18" i="17"/>
  <c r="M26" i="17"/>
  <c r="O26" i="17"/>
  <c r="M34" i="17"/>
  <c r="O34" i="17"/>
  <c r="M42" i="17"/>
  <c r="O42" i="17"/>
  <c r="M50" i="17"/>
  <c r="O50" i="17"/>
  <c r="M58" i="17"/>
  <c r="O58" i="17"/>
  <c r="M66" i="17"/>
  <c r="O66" i="17"/>
  <c r="M74" i="17"/>
  <c r="O74" i="17"/>
  <c r="O82" i="17"/>
  <c r="N82" i="17"/>
  <c r="M82" i="17"/>
  <c r="O90" i="17"/>
  <c r="N90" i="17"/>
  <c r="M90" i="17"/>
  <c r="O98" i="17"/>
  <c r="N98" i="17"/>
  <c r="M98" i="17"/>
  <c r="O106" i="17"/>
  <c r="N106" i="17"/>
  <c r="M106" i="17"/>
  <c r="O114" i="17"/>
  <c r="N114" i="17"/>
  <c r="M114" i="17"/>
  <c r="O122" i="17"/>
  <c r="N122" i="17"/>
  <c r="M122" i="17"/>
  <c r="O130" i="17"/>
  <c r="N130" i="17"/>
  <c r="M130" i="17"/>
  <c r="O138" i="17"/>
  <c r="N138" i="17"/>
  <c r="M138" i="17"/>
  <c r="O146" i="17"/>
  <c r="N146" i="17"/>
  <c r="M146" i="17"/>
  <c r="N154" i="17"/>
  <c r="O154" i="17"/>
  <c r="M154" i="17"/>
  <c r="N162" i="17"/>
  <c r="O162" i="17"/>
  <c r="M162" i="17"/>
  <c r="N170" i="17"/>
  <c r="M170" i="17"/>
  <c r="O170" i="17"/>
  <c r="N178" i="17"/>
  <c r="O178" i="17"/>
  <c r="M178" i="17"/>
  <c r="N186" i="17"/>
  <c r="M186" i="17"/>
  <c r="O186" i="17"/>
  <c r="N194" i="17"/>
  <c r="O194" i="17"/>
  <c r="M194" i="17"/>
  <c r="N202" i="17"/>
  <c r="M202" i="17"/>
  <c r="O202" i="17"/>
  <c r="N210" i="17"/>
  <c r="O210" i="17"/>
  <c r="M210" i="17"/>
  <c r="N218" i="17"/>
  <c r="M218" i="17"/>
  <c r="O218" i="17"/>
  <c r="N226" i="17"/>
  <c r="O226" i="17"/>
  <c r="M226" i="17"/>
  <c r="N234" i="17"/>
  <c r="M234" i="17"/>
  <c r="O234" i="17"/>
  <c r="N242" i="17"/>
  <c r="O242" i="17"/>
  <c r="M242" i="17"/>
  <c r="N250" i="17"/>
  <c r="M250" i="17"/>
  <c r="O250" i="17"/>
  <c r="N258" i="17"/>
  <c r="M258" i="17"/>
  <c r="O258" i="17"/>
  <c r="N14" i="17"/>
  <c r="N30" i="17"/>
  <c r="N62" i="17"/>
  <c r="M109" i="17"/>
  <c r="M141" i="17"/>
  <c r="O118" i="17"/>
  <c r="N118" i="17"/>
  <c r="M118" i="17"/>
  <c r="N222" i="17"/>
  <c r="M222" i="17"/>
  <c r="O222" i="17"/>
  <c r="O67" i="17"/>
  <c r="N67" i="17"/>
  <c r="M67" i="17"/>
  <c r="M10" i="17"/>
  <c r="O10" i="17"/>
  <c r="O15" i="17"/>
  <c r="N15" i="17"/>
  <c r="M15" i="17"/>
  <c r="O31" i="17"/>
  <c r="N31" i="17"/>
  <c r="M31" i="17"/>
  <c r="O63" i="17"/>
  <c r="N63" i="17"/>
  <c r="M63" i="17"/>
  <c r="N79" i="17"/>
  <c r="O79" i="17"/>
  <c r="M79" i="17"/>
  <c r="N87" i="17"/>
  <c r="O87" i="17"/>
  <c r="M87" i="17"/>
  <c r="N95" i="17"/>
  <c r="O95" i="17"/>
  <c r="M95" i="17"/>
  <c r="N103" i="17"/>
  <c r="O103" i="17"/>
  <c r="M103" i="17"/>
  <c r="N111" i="17"/>
  <c r="O111" i="17"/>
  <c r="M111" i="17"/>
  <c r="N119" i="17"/>
  <c r="O119" i="17"/>
  <c r="M119" i="17"/>
  <c r="N127" i="17"/>
  <c r="O127" i="17"/>
  <c r="M127" i="17"/>
  <c r="N135" i="17"/>
  <c r="O135" i="17"/>
  <c r="M135" i="17"/>
  <c r="N143" i="17"/>
  <c r="O143" i="17"/>
  <c r="M143" i="17"/>
  <c r="N151" i="17"/>
  <c r="O151" i="17"/>
  <c r="M151" i="17"/>
  <c r="N159" i="17"/>
  <c r="O159" i="17"/>
  <c r="M159" i="17"/>
  <c r="O167" i="17"/>
  <c r="N167" i="17"/>
  <c r="M167" i="17"/>
  <c r="O175" i="17"/>
  <c r="N175" i="17"/>
  <c r="M175" i="17"/>
  <c r="O183" i="17"/>
  <c r="N183" i="17"/>
  <c r="M183" i="17"/>
  <c r="O191" i="17"/>
  <c r="N191" i="17"/>
  <c r="M191" i="17"/>
  <c r="O199" i="17"/>
  <c r="N199" i="17"/>
  <c r="O207" i="17"/>
  <c r="N207" i="17"/>
  <c r="M207" i="17"/>
  <c r="O215" i="17"/>
  <c r="N215" i="17"/>
  <c r="M215" i="17"/>
  <c r="O223" i="17"/>
  <c r="N223" i="17"/>
  <c r="M223" i="17"/>
  <c r="O231" i="17"/>
  <c r="N231" i="17"/>
  <c r="M231" i="17"/>
  <c r="O239" i="17"/>
  <c r="N239" i="17"/>
  <c r="M239" i="17"/>
  <c r="O247" i="17"/>
  <c r="N247" i="17"/>
  <c r="M247" i="17"/>
  <c r="O255" i="17"/>
  <c r="N255" i="17"/>
  <c r="M255" i="17"/>
  <c r="N16" i="17"/>
  <c r="N32" i="17"/>
  <c r="N48" i="17"/>
  <c r="N64" i="17"/>
  <c r="M208" i="17"/>
  <c r="M46" i="17"/>
  <c r="O46" i="17"/>
  <c r="O78" i="17"/>
  <c r="N78" i="17"/>
  <c r="M78" i="17"/>
  <c r="O27" i="17"/>
  <c r="N27" i="17"/>
  <c r="M27" i="17"/>
  <c r="O7" i="17"/>
  <c r="N7" i="17"/>
  <c r="M7" i="17"/>
  <c r="O39" i="17"/>
  <c r="N39" i="17"/>
  <c r="M39" i="17"/>
  <c r="O55" i="17"/>
  <c r="N55" i="17"/>
  <c r="M55" i="17"/>
  <c r="O71" i="17"/>
  <c r="N71" i="17"/>
  <c r="M71" i="17"/>
  <c r="M20" i="17"/>
  <c r="O20" i="17"/>
  <c r="M28" i="17"/>
  <c r="O28" i="17"/>
  <c r="M36" i="17"/>
  <c r="O36" i="17"/>
  <c r="M44" i="17"/>
  <c r="O44" i="17"/>
  <c r="M52" i="17"/>
  <c r="O52" i="17"/>
  <c r="M60" i="17"/>
  <c r="O60" i="17"/>
  <c r="M68" i="17"/>
  <c r="O68" i="17"/>
  <c r="M76" i="17"/>
  <c r="O76" i="17"/>
  <c r="O84" i="17"/>
  <c r="N84" i="17"/>
  <c r="M84" i="17"/>
  <c r="O92" i="17"/>
  <c r="N92" i="17"/>
  <c r="M92" i="17"/>
  <c r="O100" i="17"/>
  <c r="N100" i="17"/>
  <c r="M100" i="17"/>
  <c r="O108" i="17"/>
  <c r="N108" i="17"/>
  <c r="M108" i="17"/>
  <c r="O116" i="17"/>
  <c r="N116" i="17"/>
  <c r="M116" i="17"/>
  <c r="O124" i="17"/>
  <c r="N124" i="17"/>
  <c r="M124" i="17"/>
  <c r="O132" i="17"/>
  <c r="N132" i="17"/>
  <c r="M132" i="17"/>
  <c r="O140" i="17"/>
  <c r="N140" i="17"/>
  <c r="M140" i="17"/>
  <c r="N148" i="17"/>
  <c r="O148" i="17"/>
  <c r="M148" i="17"/>
  <c r="N156" i="17"/>
  <c r="O156" i="17"/>
  <c r="M156" i="17"/>
  <c r="N164" i="17"/>
  <c r="O164" i="17"/>
  <c r="M164" i="17"/>
  <c r="N172" i="17"/>
  <c r="O172" i="17"/>
  <c r="M172" i="17"/>
  <c r="N180" i="17"/>
  <c r="O180" i="17"/>
  <c r="M180" i="17"/>
  <c r="N188" i="17"/>
  <c r="O188" i="17"/>
  <c r="M188" i="17"/>
  <c r="N196" i="17"/>
  <c r="O196" i="17"/>
  <c r="M196" i="17"/>
  <c r="N204" i="17"/>
  <c r="O204" i="17"/>
  <c r="M204" i="17"/>
  <c r="N212" i="17"/>
  <c r="O212" i="17"/>
  <c r="M212" i="17"/>
  <c r="N220" i="17"/>
  <c r="O220" i="17"/>
  <c r="M220" i="17"/>
  <c r="N228" i="17"/>
  <c r="O228" i="17"/>
  <c r="M228" i="17"/>
  <c r="N236" i="17"/>
  <c r="O236" i="17"/>
  <c r="M236" i="17"/>
  <c r="N244" i="17"/>
  <c r="O244" i="17"/>
  <c r="M244" i="17"/>
  <c r="N252" i="17"/>
  <c r="M252" i="17"/>
  <c r="O252" i="17"/>
  <c r="N260" i="17"/>
  <c r="M260" i="17"/>
  <c r="O260" i="17"/>
  <c r="N18" i="17"/>
  <c r="N34" i="17"/>
  <c r="N50" i="17"/>
  <c r="N66" i="17"/>
  <c r="M85" i="17"/>
  <c r="M117" i="17"/>
  <c r="M150" i="17"/>
  <c r="M216" i="17"/>
  <c r="M70" i="17"/>
  <c r="O70" i="17"/>
  <c r="O126" i="17"/>
  <c r="N126" i="17"/>
  <c r="M126" i="17"/>
  <c r="N166" i="17"/>
  <c r="M166" i="17"/>
  <c r="O166" i="17"/>
  <c r="N214" i="17"/>
  <c r="M214" i="17"/>
  <c r="O214" i="17"/>
  <c r="O43" i="17"/>
  <c r="N43" i="17"/>
  <c r="M43" i="17"/>
  <c r="O75" i="17"/>
  <c r="N75" i="17"/>
  <c r="M75" i="17"/>
  <c r="N83" i="17"/>
  <c r="O83" i="17"/>
  <c r="M83" i="17"/>
  <c r="N91" i="17"/>
  <c r="O91" i="17"/>
  <c r="M91" i="17"/>
  <c r="N99" i="17"/>
  <c r="O99" i="17"/>
  <c r="M99" i="17"/>
  <c r="N107" i="17"/>
  <c r="O107" i="17"/>
  <c r="M107" i="17"/>
  <c r="N123" i="17"/>
  <c r="O123" i="17"/>
  <c r="M123" i="17"/>
  <c r="N131" i="17"/>
  <c r="O131" i="17"/>
  <c r="M131" i="17"/>
  <c r="N147" i="17"/>
  <c r="O147" i="17"/>
  <c r="M147" i="17"/>
  <c r="O163" i="17"/>
  <c r="N163" i="17"/>
  <c r="M163" i="17"/>
  <c r="O171" i="17"/>
  <c r="N171" i="17"/>
  <c r="M171" i="17"/>
  <c r="O179" i="17"/>
  <c r="N179" i="17"/>
  <c r="M179" i="17"/>
  <c r="O187" i="17"/>
  <c r="N187" i="17"/>
  <c r="M187" i="17"/>
  <c r="O195" i="17"/>
  <c r="N195" i="17"/>
  <c r="M195" i="17"/>
  <c r="O203" i="17"/>
  <c r="N203" i="17"/>
  <c r="M203" i="17"/>
  <c r="O211" i="17"/>
  <c r="N211" i="17"/>
  <c r="M211" i="17"/>
  <c r="O219" i="17"/>
  <c r="N219" i="17"/>
  <c r="M219" i="17"/>
  <c r="O227" i="17"/>
  <c r="N227" i="17"/>
  <c r="M227" i="17"/>
  <c r="O235" i="17"/>
  <c r="N235" i="17"/>
  <c r="M235" i="17"/>
  <c r="O243" i="17"/>
  <c r="N243" i="17"/>
  <c r="M243" i="17"/>
  <c r="O251" i="17"/>
  <c r="N251" i="17"/>
  <c r="O259" i="17"/>
  <c r="N259" i="17"/>
  <c r="M259" i="17"/>
  <c r="O23" i="17"/>
  <c r="N23" i="17"/>
  <c r="M23" i="17"/>
  <c r="O47" i="17"/>
  <c r="N47" i="17"/>
  <c r="M47" i="17"/>
  <c r="M12" i="17"/>
  <c r="O12" i="17"/>
  <c r="O9" i="17"/>
  <c r="N9" i="17"/>
  <c r="M9" i="17"/>
  <c r="O17" i="17"/>
  <c r="N17" i="17"/>
  <c r="M17" i="17"/>
  <c r="O25" i="17"/>
  <c r="N25" i="17"/>
  <c r="M25" i="17"/>
  <c r="O33" i="17"/>
  <c r="N33" i="17"/>
  <c r="M33" i="17"/>
  <c r="O41" i="17"/>
  <c r="N41" i="17"/>
  <c r="M41" i="17"/>
  <c r="O49" i="17"/>
  <c r="N49" i="17"/>
  <c r="M49" i="17"/>
  <c r="O57" i="17"/>
  <c r="N57" i="17"/>
  <c r="M57" i="17"/>
  <c r="O65" i="17"/>
  <c r="N65" i="17"/>
  <c r="M65" i="17"/>
  <c r="O73" i="17"/>
  <c r="N73" i="17"/>
  <c r="M73" i="17"/>
  <c r="N81" i="17"/>
  <c r="O81" i="17"/>
  <c r="M81" i="17"/>
  <c r="N89" i="17"/>
  <c r="O89" i="17"/>
  <c r="N97" i="17"/>
  <c r="O97" i="17"/>
  <c r="N105" i="17"/>
  <c r="O105" i="17"/>
  <c r="N113" i="17"/>
  <c r="O113" i="17"/>
  <c r="N121" i="17"/>
  <c r="O121" i="17"/>
  <c r="N129" i="17"/>
  <c r="O129" i="17"/>
  <c r="N137" i="17"/>
  <c r="O137" i="17"/>
  <c r="N145" i="17"/>
  <c r="O145" i="17"/>
  <c r="N153" i="17"/>
  <c r="M153" i="17"/>
  <c r="O153" i="17"/>
  <c r="O161" i="17"/>
  <c r="N161" i="17"/>
  <c r="M161" i="17"/>
  <c r="O169" i="17"/>
  <c r="N169" i="17"/>
  <c r="M169" i="17"/>
  <c r="O177" i="17"/>
  <c r="N177" i="17"/>
  <c r="M177" i="17"/>
  <c r="O185" i="17"/>
  <c r="N185" i="17"/>
  <c r="M185" i="17"/>
  <c r="O193" i="17"/>
  <c r="N193" i="17"/>
  <c r="M193" i="17"/>
  <c r="O201" i="17"/>
  <c r="N201" i="17"/>
  <c r="M201" i="17"/>
  <c r="O209" i="17"/>
  <c r="N209" i="17"/>
  <c r="M209" i="17"/>
  <c r="O217" i="17"/>
  <c r="N217" i="17"/>
  <c r="M217" i="17"/>
  <c r="O225" i="17"/>
  <c r="N225" i="17"/>
  <c r="M225" i="17"/>
  <c r="O233" i="17"/>
  <c r="N233" i="17"/>
  <c r="M233" i="17"/>
  <c r="O241" i="17"/>
  <c r="N241" i="17"/>
  <c r="M241" i="17"/>
  <c r="O249" i="17"/>
  <c r="N249" i="17"/>
  <c r="M249" i="17"/>
  <c r="O257" i="17"/>
  <c r="N257" i="17"/>
  <c r="M257" i="17"/>
  <c r="N20" i="17"/>
  <c r="N36" i="17"/>
  <c r="N52" i="17"/>
  <c r="N68" i="17"/>
  <c r="M89" i="17"/>
  <c r="M121" i="17"/>
  <c r="O157" i="17"/>
  <c r="E650" i="19"/>
  <c r="E651" i="19" s="1"/>
  <c r="E652" i="19" s="1"/>
  <c r="E653" i="19" s="1"/>
  <c r="E654" i="19" s="1"/>
  <c r="E655" i="19" s="1"/>
  <c r="E656" i="19" s="1"/>
  <c r="L648" i="19"/>
  <c r="L656" i="19" s="1"/>
  <c r="G648" i="19"/>
  <c r="G647" i="19"/>
  <c r="G646" i="19"/>
  <c r="G645" i="19"/>
  <c r="G644" i="19"/>
  <c r="G643" i="19"/>
  <c r="E643" i="19"/>
  <c r="E644" i="19" s="1"/>
  <c r="E645" i="19" s="1"/>
  <c r="E646" i="19" s="1"/>
  <c r="E647" i="19" s="1"/>
  <c r="E648" i="19" s="1"/>
  <c r="G642" i="19"/>
  <c r="E642" i="19"/>
  <c r="G641" i="19"/>
  <c r="L633" i="19"/>
  <c r="L641" i="19" s="1"/>
  <c r="L649" i="19" s="1"/>
  <c r="L632" i="19"/>
  <c r="L640" i="19" s="1"/>
  <c r="G632" i="19"/>
  <c r="L631" i="19"/>
  <c r="L639" i="19" s="1"/>
  <c r="L647" i="19" s="1"/>
  <c r="L655" i="19" s="1"/>
  <c r="G631" i="19"/>
  <c r="L630" i="19"/>
  <c r="L638" i="19" s="1"/>
  <c r="L646" i="19" s="1"/>
  <c r="L654" i="19" s="1"/>
  <c r="G630" i="19"/>
  <c r="L629" i="19"/>
  <c r="L637" i="19" s="1"/>
  <c r="L645" i="19" s="1"/>
  <c r="L653" i="19" s="1"/>
  <c r="G629" i="19"/>
  <c r="L628" i="19"/>
  <c r="L636" i="19" s="1"/>
  <c r="L644" i="19" s="1"/>
  <c r="L652" i="19" s="1"/>
  <c r="G628" i="19"/>
  <c r="E628" i="19"/>
  <c r="E629" i="19" s="1"/>
  <c r="E630" i="19" s="1"/>
  <c r="E631" i="19" s="1"/>
  <c r="E632" i="19" s="1"/>
  <c r="E633" i="19" s="1"/>
  <c r="E634" i="19" s="1"/>
  <c r="E635" i="19" s="1"/>
  <c r="E636" i="19" s="1"/>
  <c r="E637" i="19" s="1"/>
  <c r="E638" i="19" s="1"/>
  <c r="E639" i="19" s="1"/>
  <c r="E640" i="19" s="1"/>
  <c r="L627" i="19"/>
  <c r="L635" i="19" s="1"/>
  <c r="L643" i="19" s="1"/>
  <c r="L651" i="19" s="1"/>
  <c r="G627" i="19"/>
  <c r="E627" i="19"/>
  <c r="L626" i="19"/>
  <c r="L634" i="19" s="1"/>
  <c r="L642" i="19" s="1"/>
  <c r="L650" i="19" s="1"/>
  <c r="G626" i="19"/>
  <c r="E626" i="19"/>
  <c r="L625" i="19"/>
  <c r="G625" i="19"/>
  <c r="L610" i="19"/>
  <c r="E610" i="19"/>
  <c r="E611" i="19" s="1"/>
  <c r="E612" i="19" s="1"/>
  <c r="E613" i="19" s="1"/>
  <c r="E614" i="19" s="1"/>
  <c r="E615" i="19" s="1"/>
  <c r="E616" i="19" s="1"/>
  <c r="E617" i="19" s="1"/>
  <c r="E618" i="19" s="1"/>
  <c r="E619" i="19" s="1"/>
  <c r="E620" i="19" s="1"/>
  <c r="E621" i="19" s="1"/>
  <c r="E622" i="19" s="1"/>
  <c r="E623" i="19" s="1"/>
  <c r="E624" i="19" s="1"/>
  <c r="G608" i="19"/>
  <c r="G607" i="19"/>
  <c r="G606" i="19"/>
  <c r="G605" i="19"/>
  <c r="G604" i="19"/>
  <c r="L603" i="19"/>
  <c r="L611" i="19" s="1"/>
  <c r="G603" i="19"/>
  <c r="G602" i="19"/>
  <c r="E602" i="19"/>
  <c r="E603" i="19" s="1"/>
  <c r="E604" i="19" s="1"/>
  <c r="E605" i="19" s="1"/>
  <c r="E606" i="19" s="1"/>
  <c r="E607" i="19" s="1"/>
  <c r="E608" i="19" s="1"/>
  <c r="G601" i="19"/>
  <c r="L596" i="19"/>
  <c r="L604" i="19" s="1"/>
  <c r="L612" i="19" s="1"/>
  <c r="L592" i="19"/>
  <c r="L600" i="19" s="1"/>
  <c r="L608" i="19" s="1"/>
  <c r="L616" i="19" s="1"/>
  <c r="K592" i="19"/>
  <c r="K600" i="19" s="1"/>
  <c r="G592" i="19"/>
  <c r="L591" i="19"/>
  <c r="L599" i="19" s="1"/>
  <c r="L607" i="19" s="1"/>
  <c r="L615" i="19" s="1"/>
  <c r="K591" i="19"/>
  <c r="K599" i="19" s="1"/>
  <c r="G591" i="19"/>
  <c r="L590" i="19"/>
  <c r="L598" i="19" s="1"/>
  <c r="L606" i="19" s="1"/>
  <c r="L614" i="19" s="1"/>
  <c r="K590" i="19"/>
  <c r="K598" i="19" s="1"/>
  <c r="G590" i="19"/>
  <c r="L589" i="19"/>
  <c r="L597" i="19" s="1"/>
  <c r="L605" i="19" s="1"/>
  <c r="L613" i="19" s="1"/>
  <c r="K589" i="19"/>
  <c r="K597" i="19" s="1"/>
  <c r="G589" i="19"/>
  <c r="L588" i="19"/>
  <c r="K588" i="19"/>
  <c r="K596" i="19" s="1"/>
  <c r="G588" i="19"/>
  <c r="L587" i="19"/>
  <c r="L595" i="19" s="1"/>
  <c r="K587" i="19"/>
  <c r="K595" i="19" s="1"/>
  <c r="G587" i="19"/>
  <c r="E587" i="19"/>
  <c r="E588" i="19" s="1"/>
  <c r="E589" i="19" s="1"/>
  <c r="E590" i="19" s="1"/>
  <c r="E591" i="19" s="1"/>
  <c r="E592" i="19" s="1"/>
  <c r="E593" i="19" s="1"/>
  <c r="E594" i="19" s="1"/>
  <c r="E595" i="19" s="1"/>
  <c r="E596" i="19" s="1"/>
  <c r="E597" i="19" s="1"/>
  <c r="E598" i="19" s="1"/>
  <c r="E599" i="19" s="1"/>
  <c r="E600" i="19" s="1"/>
  <c r="L586" i="19"/>
  <c r="L594" i="19" s="1"/>
  <c r="L602" i="19" s="1"/>
  <c r="K586" i="19"/>
  <c r="G586" i="19"/>
  <c r="E586" i="19"/>
  <c r="L585" i="19"/>
  <c r="L593" i="19" s="1"/>
  <c r="L601" i="19" s="1"/>
  <c r="L609" i="19" s="1"/>
  <c r="K585" i="19"/>
  <c r="K593" i="19" s="1"/>
  <c r="K601" i="19" s="1"/>
  <c r="G585" i="19"/>
  <c r="E582" i="19"/>
  <c r="E583" i="19" s="1"/>
  <c r="E584" i="19" s="1"/>
  <c r="E556" i="19"/>
  <c r="E557" i="19" s="1"/>
  <c r="E558" i="19" s="1"/>
  <c r="E559" i="19" s="1"/>
  <c r="E560" i="19" s="1"/>
  <c r="E561" i="19" s="1"/>
  <c r="E562" i="19" s="1"/>
  <c r="E563" i="19" s="1"/>
  <c r="E564" i="19" s="1"/>
  <c r="E565" i="19" s="1"/>
  <c r="E566" i="19" s="1"/>
  <c r="E567" i="19" s="1"/>
  <c r="E568" i="19" s="1"/>
  <c r="E569" i="19" s="1"/>
  <c r="E570" i="19" s="1"/>
  <c r="E571" i="19" s="1"/>
  <c r="E572" i="19" s="1"/>
  <c r="E573" i="19" s="1"/>
  <c r="E574" i="19" s="1"/>
  <c r="E575" i="19" s="1"/>
  <c r="E576" i="19" s="1"/>
  <c r="E577" i="19" s="1"/>
  <c r="E578" i="19" s="1"/>
  <c r="E579" i="19" s="1"/>
  <c r="E580" i="19" s="1"/>
  <c r="E581" i="19" s="1"/>
  <c r="E540" i="19"/>
  <c r="E541" i="19" s="1"/>
  <c r="E542" i="19" s="1"/>
  <c r="E543" i="19" s="1"/>
  <c r="E544" i="19" s="1"/>
  <c r="E545" i="19" s="1"/>
  <c r="E546" i="19" s="1"/>
  <c r="E547" i="19" s="1"/>
  <c r="E548" i="19" s="1"/>
  <c r="E549" i="19" s="1"/>
  <c r="E550" i="19" s="1"/>
  <c r="E551" i="19" s="1"/>
  <c r="E552" i="19" s="1"/>
  <c r="E553" i="19" s="1"/>
  <c r="E554" i="19" s="1"/>
  <c r="E535" i="19"/>
  <c r="E536" i="19" s="1"/>
  <c r="E537" i="19" s="1"/>
  <c r="E538" i="19" s="1"/>
  <c r="E539" i="19" s="1"/>
  <c r="E534" i="19"/>
  <c r="E512" i="19"/>
  <c r="E513" i="19" s="1"/>
  <c r="E514" i="19" s="1"/>
  <c r="E515" i="19" s="1"/>
  <c r="E516" i="19" s="1"/>
  <c r="E517" i="19" s="1"/>
  <c r="E518" i="19" s="1"/>
  <c r="E519" i="19" s="1"/>
  <c r="E520" i="19" s="1"/>
  <c r="E521" i="19" s="1"/>
  <c r="E522" i="19" s="1"/>
  <c r="E523" i="19" s="1"/>
  <c r="E524" i="19" s="1"/>
  <c r="E525" i="19" s="1"/>
  <c r="E526" i="19" s="1"/>
  <c r="E527" i="19" s="1"/>
  <c r="E528" i="19" s="1"/>
  <c r="E529" i="19" s="1"/>
  <c r="E530" i="19" s="1"/>
  <c r="E531" i="19" s="1"/>
  <c r="E532" i="19" s="1"/>
  <c r="E490" i="19"/>
  <c r="E491" i="19" s="1"/>
  <c r="E492" i="19" s="1"/>
  <c r="E493" i="19" s="1"/>
  <c r="E494" i="19" s="1"/>
  <c r="E495" i="19" s="1"/>
  <c r="E496" i="19" s="1"/>
  <c r="E497" i="19" s="1"/>
  <c r="E498" i="19" s="1"/>
  <c r="E499" i="19" s="1"/>
  <c r="E500" i="19" s="1"/>
  <c r="E501" i="19" s="1"/>
  <c r="E502" i="19" s="1"/>
  <c r="E503" i="19" s="1"/>
  <c r="E504" i="19" s="1"/>
  <c r="E505" i="19" s="1"/>
  <c r="E506" i="19" s="1"/>
  <c r="E507" i="19" s="1"/>
  <c r="E508" i="19" s="1"/>
  <c r="E509" i="19" s="1"/>
  <c r="E510" i="19" s="1"/>
  <c r="E469" i="19"/>
  <c r="E470" i="19" s="1"/>
  <c r="E471" i="19" s="1"/>
  <c r="E472" i="19" s="1"/>
  <c r="E473" i="19" s="1"/>
  <c r="E474" i="19" s="1"/>
  <c r="E475" i="19" s="1"/>
  <c r="E476" i="19" s="1"/>
  <c r="E477" i="19" s="1"/>
  <c r="E478" i="19" s="1"/>
  <c r="E479" i="19" s="1"/>
  <c r="E480" i="19" s="1"/>
  <c r="E481" i="19" s="1"/>
  <c r="E482" i="19" s="1"/>
  <c r="E483" i="19" s="1"/>
  <c r="E484" i="19" s="1"/>
  <c r="E485" i="19" s="1"/>
  <c r="E486" i="19" s="1"/>
  <c r="E487" i="19" s="1"/>
  <c r="E488" i="19" s="1"/>
  <c r="E468" i="19"/>
  <c r="E446" i="19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E458" i="19" s="1"/>
  <c r="E459" i="19" s="1"/>
  <c r="E460" i="19" s="1"/>
  <c r="E461" i="19" s="1"/>
  <c r="E462" i="19" s="1"/>
  <c r="E463" i="19" s="1"/>
  <c r="E464" i="19" s="1"/>
  <c r="E465" i="19" s="1"/>
  <c r="E466" i="19" s="1"/>
  <c r="E424" i="19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E403" i="19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02" i="19"/>
  <c r="G400" i="19"/>
  <c r="G399" i="19"/>
  <c r="G398" i="19"/>
  <c r="G397" i="19"/>
  <c r="G396" i="19"/>
  <c r="G395" i="19"/>
  <c r="G394" i="19"/>
  <c r="G393" i="19"/>
  <c r="G392" i="19"/>
  <c r="G391" i="19"/>
  <c r="G390" i="19"/>
  <c r="G389" i="19"/>
  <c r="G388" i="19"/>
  <c r="G387" i="19"/>
  <c r="G386" i="19"/>
  <c r="E386" i="19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G385" i="19"/>
  <c r="G384" i="19"/>
  <c r="G383" i="19"/>
  <c r="G382" i="19"/>
  <c r="E382" i="19"/>
  <c r="E383" i="19" s="1"/>
  <c r="E384" i="19" s="1"/>
  <c r="E385" i="19" s="1"/>
  <c r="G381" i="19"/>
  <c r="E381" i="19"/>
  <c r="G380" i="19"/>
  <c r="E380" i="19"/>
  <c r="G379" i="19"/>
  <c r="G378" i="19"/>
  <c r="G377" i="19"/>
  <c r="G376" i="19"/>
  <c r="G375" i="19"/>
  <c r="G374" i="19"/>
  <c r="G373" i="19"/>
  <c r="G372" i="19"/>
  <c r="G371" i="19"/>
  <c r="G370" i="19"/>
  <c r="G369" i="19"/>
  <c r="G368" i="19"/>
  <c r="G367" i="19"/>
  <c r="G366" i="19"/>
  <c r="G365" i="19"/>
  <c r="G364" i="19"/>
  <c r="G363" i="19"/>
  <c r="G362" i="19"/>
  <c r="G361" i="19"/>
  <c r="G360" i="19"/>
  <c r="G359" i="19"/>
  <c r="E359" i="19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G358" i="19"/>
  <c r="E358" i="19"/>
  <c r="G357" i="19"/>
  <c r="G356" i="19"/>
  <c r="G355" i="19"/>
  <c r="G354" i="19"/>
  <c r="G353" i="19"/>
  <c r="G352" i="19"/>
  <c r="G351" i="19"/>
  <c r="G350" i="19"/>
  <c r="G349" i="19"/>
  <c r="G348" i="19"/>
  <c r="G347" i="19"/>
  <c r="G346" i="19"/>
  <c r="G345" i="19"/>
  <c r="G344" i="19"/>
  <c r="G343" i="19"/>
  <c r="G342" i="19"/>
  <c r="G341" i="19"/>
  <c r="G340" i="19"/>
  <c r="G339" i="19"/>
  <c r="G338" i="19"/>
  <c r="G337" i="19"/>
  <c r="G336" i="19"/>
  <c r="E336" i="19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G335" i="19"/>
  <c r="G334" i="19"/>
  <c r="G333" i="19"/>
  <c r="G332" i="19"/>
  <c r="G331" i="19"/>
  <c r="G330" i="19"/>
  <c r="G329" i="19"/>
  <c r="G328" i="19"/>
  <c r="G327" i="19"/>
  <c r="G326" i="19"/>
  <c r="G325" i="19"/>
  <c r="G324" i="19"/>
  <c r="G323" i="19"/>
  <c r="G322" i="19"/>
  <c r="G321" i="19"/>
  <c r="G320" i="19"/>
  <c r="G319" i="19"/>
  <c r="G318" i="19"/>
  <c r="G317" i="19"/>
  <c r="E317" i="19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G316" i="19"/>
  <c r="G315" i="19"/>
  <c r="E315" i="19"/>
  <c r="E316" i="19" s="1"/>
  <c r="G314" i="19"/>
  <c r="E314" i="19"/>
  <c r="G313" i="19"/>
  <c r="E297" i="19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294" i="19"/>
  <c r="E295" i="19" s="1"/>
  <c r="E296" i="19" s="1"/>
  <c r="E292" i="19"/>
  <c r="E293" i="19" s="1"/>
  <c r="E279" i="19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74" i="19"/>
  <c r="E275" i="19" s="1"/>
  <c r="E276" i="19" s="1"/>
  <c r="E277" i="19" s="1"/>
  <c r="E278" i="19" s="1"/>
  <c r="E272" i="19"/>
  <c r="E273" i="19" s="1"/>
  <c r="E271" i="19"/>
  <c r="E270" i="19"/>
  <c r="G268" i="19"/>
  <c r="G267" i="19"/>
  <c r="G266" i="19"/>
  <c r="G265" i="19"/>
  <c r="G264" i="19"/>
  <c r="G263" i="19"/>
  <c r="G262" i="19"/>
  <c r="G261" i="19"/>
  <c r="G260" i="19"/>
  <c r="G259" i="19"/>
  <c r="G258" i="19"/>
  <c r="G257" i="19"/>
  <c r="G256" i="19"/>
  <c r="G255" i="19"/>
  <c r="G254" i="19"/>
  <c r="G253" i="19"/>
  <c r="G252" i="19"/>
  <c r="G251" i="19"/>
  <c r="G250" i="19"/>
  <c r="G249" i="19"/>
  <c r="E249" i="19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G248" i="19"/>
  <c r="E248" i="19"/>
  <c r="G247" i="19"/>
  <c r="G246" i="19"/>
  <c r="G245" i="19"/>
  <c r="G244" i="19"/>
  <c r="G243" i="19"/>
  <c r="G242" i="19"/>
  <c r="G241" i="19"/>
  <c r="G240" i="19"/>
  <c r="G239" i="19"/>
  <c r="G238" i="19"/>
  <c r="G237" i="19"/>
  <c r="G236" i="19"/>
  <c r="G235" i="19"/>
  <c r="G234" i="19"/>
  <c r="G233" i="19"/>
  <c r="G232" i="19"/>
  <c r="G231" i="19"/>
  <c r="G230" i="19"/>
  <c r="G229" i="19"/>
  <c r="G228" i="19"/>
  <c r="G227" i="19"/>
  <c r="G226" i="19"/>
  <c r="E226" i="19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G225" i="19"/>
  <c r="G224" i="19"/>
  <c r="G223" i="19"/>
  <c r="G222" i="19"/>
  <c r="G221" i="19"/>
  <c r="G220" i="19"/>
  <c r="G219" i="19"/>
  <c r="E219" i="19"/>
  <c r="E220" i="19" s="1"/>
  <c r="E221" i="19" s="1"/>
  <c r="E222" i="19" s="1"/>
  <c r="E223" i="19" s="1"/>
  <c r="E224" i="19" s="1"/>
  <c r="G218" i="19"/>
  <c r="G217" i="19"/>
  <c r="G216" i="19"/>
  <c r="G215" i="19"/>
  <c r="G214" i="19"/>
  <c r="E214" i="19"/>
  <c r="E215" i="19" s="1"/>
  <c r="E216" i="19" s="1"/>
  <c r="E217" i="19" s="1"/>
  <c r="E218" i="19" s="1"/>
  <c r="G213" i="19"/>
  <c r="G212" i="19"/>
  <c r="G211" i="19"/>
  <c r="E211" i="19"/>
  <c r="E212" i="19" s="1"/>
  <c r="E213" i="19" s="1"/>
  <c r="G210" i="19"/>
  <c r="G209" i="19"/>
  <c r="G208" i="19"/>
  <c r="G207" i="19"/>
  <c r="G206" i="19"/>
  <c r="E206" i="19"/>
  <c r="E207" i="19" s="1"/>
  <c r="E208" i="19" s="1"/>
  <c r="E209" i="19" s="1"/>
  <c r="E210" i="19" s="1"/>
  <c r="G205" i="19"/>
  <c r="E205" i="19"/>
  <c r="G204" i="19"/>
  <c r="E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E191" i="19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G190" i="19"/>
  <c r="G189" i="19"/>
  <c r="G188" i="19"/>
  <c r="E188" i="19"/>
  <c r="E189" i="19" s="1"/>
  <c r="E190" i="19" s="1"/>
  <c r="G187" i="19"/>
  <c r="G186" i="19"/>
  <c r="G185" i="19"/>
  <c r="G184" i="19"/>
  <c r="G183" i="19"/>
  <c r="E183" i="19"/>
  <c r="E184" i="19" s="1"/>
  <c r="E185" i="19" s="1"/>
  <c r="E186" i="19" s="1"/>
  <c r="E187" i="19" s="1"/>
  <c r="G182" i="19"/>
  <c r="E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E160" i="19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E139" i="19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G138" i="19"/>
  <c r="E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E119" i="19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G118" i="19"/>
  <c r="E118" i="19"/>
  <c r="G117" i="19"/>
  <c r="G116" i="19"/>
  <c r="E116" i="19"/>
  <c r="E117" i="19" s="1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E102" i="19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G101" i="19"/>
  <c r="G100" i="19"/>
  <c r="G99" i="19"/>
  <c r="G98" i="19"/>
  <c r="G97" i="19"/>
  <c r="E97" i="19"/>
  <c r="E98" i="19" s="1"/>
  <c r="E99" i="19" s="1"/>
  <c r="E100" i="19" s="1"/>
  <c r="E101" i="19" s="1"/>
  <c r="G96" i="19"/>
  <c r="G95" i="19"/>
  <c r="G94" i="19"/>
  <c r="E94" i="19"/>
  <c r="E95" i="19" s="1"/>
  <c r="E96" i="19" s="1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E72" i="19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G50" i="19"/>
  <c r="E50" i="19"/>
  <c r="G49" i="19"/>
  <c r="E30" i="19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29" i="19"/>
  <c r="E28" i="19"/>
  <c r="AF26" i="19"/>
  <c r="AD26" i="19"/>
  <c r="AB26" i="19"/>
  <c r="Y26" i="19"/>
  <c r="W26" i="19"/>
  <c r="U26" i="19"/>
  <c r="AF15" i="19"/>
  <c r="AD15" i="19"/>
  <c r="AC15" i="19"/>
  <c r="AB15" i="19"/>
  <c r="Y15" i="19"/>
  <c r="X15" i="19"/>
  <c r="AE15" i="19" s="1"/>
  <c r="W15" i="19"/>
  <c r="V15" i="19"/>
  <c r="U15" i="19"/>
  <c r="AP259" i="17"/>
  <c r="Q7" i="19"/>
  <c r="Q8" i="19" s="1"/>
  <c r="Q9" i="19" s="1"/>
  <c r="Q10" i="19" s="1"/>
  <c r="Q11" i="19" s="1"/>
  <c r="Q12" i="19" s="1"/>
  <c r="Q13" i="19" s="1"/>
  <c r="Q14" i="19" s="1"/>
  <c r="Q15" i="19" s="1"/>
  <c r="E6" i="19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Q6" i="19"/>
  <c r="AF4" i="19"/>
  <c r="AD4" i="19"/>
  <c r="AB4" i="19"/>
  <c r="Y4" i="19"/>
  <c r="W4" i="19"/>
  <c r="U4" i="19"/>
  <c r="L45" i="19" l="1"/>
  <c r="L41" i="19"/>
  <c r="L37" i="19"/>
  <c r="L30" i="19"/>
  <c r="L46" i="19"/>
  <c r="L42" i="19"/>
  <c r="L38" i="19"/>
  <c r="L28" i="19"/>
  <c r="L17" i="19"/>
  <c r="L33" i="19"/>
  <c r="L24" i="19"/>
  <c r="L48" i="19"/>
  <c r="L44" i="19"/>
  <c r="L40" i="19"/>
  <c r="L36" i="19"/>
  <c r="L32" i="19"/>
  <c r="L25" i="19"/>
  <c r="L21" i="19"/>
  <c r="Q16" i="19"/>
  <c r="L13" i="19"/>
  <c r="L7" i="19"/>
  <c r="L39" i="19"/>
  <c r="L6" i="19"/>
  <c r="L20" i="19"/>
  <c r="L16" i="19"/>
  <c r="L15" i="19"/>
  <c r="L8" i="19"/>
  <c r="L43" i="19"/>
  <c r="L31" i="19"/>
  <c r="L27" i="19"/>
  <c r="L12" i="19"/>
  <c r="L11" i="19"/>
  <c r="L10" i="19"/>
  <c r="L9" i="19"/>
  <c r="L19" i="19"/>
  <c r="L23" i="19"/>
  <c r="L22" i="19"/>
  <c r="L47" i="19"/>
  <c r="L35" i="19"/>
  <c r="L29" i="19"/>
  <c r="L26" i="19"/>
  <c r="L18" i="19"/>
  <c r="L34" i="19"/>
  <c r="L14" i="19"/>
  <c r="L5" i="19"/>
  <c r="B585" i="19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/>
  <c r="B602" i="19" s="1"/>
  <c r="B603" i="19" s="1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/>
  <c r="B626" i="19" s="1"/>
  <c r="B627" i="19" s="1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555" i="19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641" i="19"/>
  <c r="B642" i="19" s="1"/>
  <c r="B643" i="19" s="1"/>
  <c r="B644" i="19" s="1"/>
  <c r="B645" i="19" s="1"/>
  <c r="B646" i="19" s="1"/>
  <c r="B647" i="19" s="1"/>
  <c r="B648" i="19" s="1"/>
  <c r="B649" i="19" s="1"/>
  <c r="B650" i="19" s="1"/>
  <c r="B651" i="19" s="1"/>
  <c r="B652" i="19" s="1"/>
  <c r="B653" i="19" s="1"/>
  <c r="B654" i="19" s="1"/>
  <c r="B655" i="19" s="1"/>
  <c r="B656" i="19" s="1"/>
  <c r="B423" i="19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533" i="19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467" i="19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511" i="19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445" i="19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89" i="19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379" i="19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357" i="19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35" i="19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13" i="19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291" i="19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247" i="19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25" i="19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181" i="19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159" i="19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37" i="19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93" i="19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203" i="19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49" i="19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269" i="19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115" i="19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5" i="19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L60" i="19"/>
  <c r="L62" i="19"/>
  <c r="L80" i="19"/>
  <c r="L75" i="19"/>
  <c r="L77" i="19"/>
  <c r="L86" i="19"/>
  <c r="G638" i="19"/>
  <c r="G593" i="19"/>
  <c r="G639" i="19"/>
  <c r="G594" i="19"/>
  <c r="G640" i="19"/>
  <c r="G595" i="19"/>
  <c r="G633" i="19"/>
  <c r="G596" i="19"/>
  <c r="G634" i="19"/>
  <c r="G597" i="19"/>
  <c r="G635" i="19"/>
  <c r="G598" i="19"/>
  <c r="G636" i="19"/>
  <c r="G599" i="19"/>
  <c r="G637" i="19"/>
  <c r="G600" i="19"/>
  <c r="L55" i="19"/>
  <c r="L68" i="19"/>
  <c r="L70" i="19"/>
  <c r="L88" i="19"/>
  <c r="G652" i="19"/>
  <c r="G615" i="19"/>
  <c r="G653" i="19"/>
  <c r="G616" i="19"/>
  <c r="G654" i="19"/>
  <c r="G609" i="19"/>
  <c r="G655" i="19"/>
  <c r="G610" i="19"/>
  <c r="G656" i="19"/>
  <c r="G611" i="19"/>
  <c r="G649" i="19"/>
  <c r="G612" i="19"/>
  <c r="G650" i="19"/>
  <c r="G613" i="19"/>
  <c r="G614" i="19"/>
  <c r="G651" i="19"/>
  <c r="L57" i="19"/>
  <c r="L49" i="19"/>
  <c r="L54" i="19"/>
  <c r="L83" i="19"/>
  <c r="L85" i="19"/>
  <c r="L63" i="19"/>
  <c r="L72" i="19"/>
  <c r="L65" i="19"/>
  <c r="B71" i="19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L78" i="19"/>
  <c r="L89" i="19"/>
  <c r="L91" i="19"/>
  <c r="G624" i="19"/>
  <c r="G620" i="19"/>
  <c r="G580" i="19"/>
  <c r="G583" i="19"/>
  <c r="G621" i="19"/>
  <c r="G617" i="19"/>
  <c r="G578" i="19"/>
  <c r="G581" i="19"/>
  <c r="G622" i="19"/>
  <c r="G618" i="19"/>
  <c r="G584" i="19"/>
  <c r="G579" i="19"/>
  <c r="G623" i="19"/>
  <c r="G619" i="19"/>
  <c r="G582" i="19"/>
  <c r="G577" i="19"/>
  <c r="K604" i="19"/>
  <c r="K603" i="19"/>
  <c r="K606" i="19"/>
  <c r="K605" i="19"/>
  <c r="K607" i="19"/>
  <c r="K608" i="19"/>
  <c r="K609" i="19"/>
  <c r="K594" i="19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Q8" i="16" s="1"/>
  <c r="AF34" i="16"/>
  <c r="AG33" i="16"/>
  <c r="I33" i="16"/>
  <c r="AG32" i="16"/>
  <c r="AG31" i="16"/>
  <c r="AG30" i="16"/>
  <c r="AG29" i="16"/>
  <c r="I29" i="16"/>
  <c r="AG28" i="16"/>
  <c r="I28" i="16"/>
  <c r="AG27" i="16"/>
  <c r="I27" i="16"/>
  <c r="AG26" i="16"/>
  <c r="I26" i="16"/>
  <c r="AG25" i="16"/>
  <c r="I25" i="16"/>
  <c r="AG24" i="16"/>
  <c r="AE24" i="16"/>
  <c r="AE25" i="16" s="1"/>
  <c r="X24" i="16"/>
  <c r="X25" i="16" s="1"/>
  <c r="I24" i="16"/>
  <c r="H24" i="16"/>
  <c r="F24" i="16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I20" i="16"/>
  <c r="I36" i="16" s="1"/>
  <c r="AG18" i="16"/>
  <c r="AG34" i="16" s="1"/>
  <c r="I17" i="16"/>
  <c r="I21" i="16" s="1"/>
  <c r="I16" i="16"/>
  <c r="I15" i="16"/>
  <c r="I31" i="16" s="1"/>
  <c r="I14" i="16"/>
  <c r="AA9" i="16"/>
  <c r="AQ8" i="16" s="1"/>
  <c r="S9" i="16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R9" i="16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L9" i="16"/>
  <c r="L25" i="16" s="1"/>
  <c r="AU8" i="16"/>
  <c r="AT8" i="16"/>
  <c r="AT9" i="16" s="1"/>
  <c r="AG8" i="16"/>
  <c r="AE8" i="16"/>
  <c r="AE9" i="16" s="1"/>
  <c r="AA8" i="16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X8" i="16"/>
  <c r="X9" i="16" s="1"/>
  <c r="L8" i="16"/>
  <c r="L24" i="16" s="1"/>
  <c r="J8" i="16"/>
  <c r="J9" i="16" s="1"/>
  <c r="H8" i="16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K616" i="19" l="1"/>
  <c r="K614" i="19"/>
  <c r="K615" i="19"/>
  <c r="K611" i="19"/>
  <c r="L81" i="19"/>
  <c r="L73" i="19"/>
  <c r="L66" i="19"/>
  <c r="L58" i="19"/>
  <c r="L50" i="19"/>
  <c r="L90" i="19"/>
  <c r="L82" i="19"/>
  <c r="L74" i="19"/>
  <c r="L67" i="19"/>
  <c r="L59" i="19"/>
  <c r="L51" i="19"/>
  <c r="L52" i="19"/>
  <c r="Q17" i="19"/>
  <c r="L92" i="19"/>
  <c r="L64" i="19"/>
  <c r="L84" i="19"/>
  <c r="L71" i="19"/>
  <c r="L53" i="19"/>
  <c r="L87" i="19"/>
  <c r="L69" i="19"/>
  <c r="L76" i="19"/>
  <c r="L79" i="19"/>
  <c r="L61" i="19"/>
  <c r="K602" i="19"/>
  <c r="K617" i="19"/>
  <c r="K613" i="19"/>
  <c r="K612" i="19"/>
  <c r="L56" i="19"/>
  <c r="G24" i="16"/>
  <c r="AQ9" i="16"/>
  <c r="AT10" i="16"/>
  <c r="AP9" i="16"/>
  <c r="G9" i="16" s="1"/>
  <c r="H9" i="16"/>
  <c r="X10" i="16"/>
  <c r="AH9" i="16"/>
  <c r="AE10" i="16"/>
  <c r="J25" i="16"/>
  <c r="J10" i="16"/>
  <c r="AP8" i="16"/>
  <c r="G8" i="16" s="1"/>
  <c r="AP6" i="16"/>
  <c r="AU9" i="16"/>
  <c r="AU10" i="16" s="1"/>
  <c r="AU11" i="16" s="1"/>
  <c r="AU12" i="16" s="1"/>
  <c r="AU13" i="16" s="1"/>
  <c r="AU14" i="16" s="1"/>
  <c r="AU15" i="16" s="1"/>
  <c r="AU16" i="16" s="1"/>
  <c r="AU17" i="16" s="1"/>
  <c r="AU18" i="16" s="1"/>
  <c r="AU19" i="16" s="1"/>
  <c r="AU20" i="16" s="1"/>
  <c r="AU21" i="16" s="1"/>
  <c r="AU22" i="16" s="1"/>
  <c r="AU23" i="16" s="1"/>
  <c r="AP4" i="16"/>
  <c r="H25" i="16"/>
  <c r="X26" i="16"/>
  <c r="I37" i="16"/>
  <c r="AH25" i="16"/>
  <c r="AE26" i="16"/>
  <c r="Q9" i="16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AH24" i="16"/>
  <c r="I30" i="16"/>
  <c r="AH8" i="16"/>
  <c r="L10" i="16"/>
  <c r="I19" i="16"/>
  <c r="AG19" i="16"/>
  <c r="I32" i="16"/>
  <c r="J24" i="16"/>
  <c r="I18" i="16"/>
  <c r="B259" i="9"/>
  <c r="D259" i="9"/>
  <c r="E259" i="9"/>
  <c r="K259" i="9"/>
  <c r="L259" i="9"/>
  <c r="B260" i="9"/>
  <c r="D260" i="9"/>
  <c r="E260" i="9"/>
  <c r="K260" i="9"/>
  <c r="L260" i="9"/>
  <c r="K619" i="19" l="1"/>
  <c r="K620" i="19"/>
  <c r="K623" i="19"/>
  <c r="L125" i="19"/>
  <c r="L134" i="19"/>
  <c r="L126" i="19"/>
  <c r="L132" i="19"/>
  <c r="L110" i="19"/>
  <c r="L105" i="19"/>
  <c r="L97" i="19"/>
  <c r="L111" i="19"/>
  <c r="L131" i="19"/>
  <c r="L117" i="19"/>
  <c r="L118" i="19"/>
  <c r="L94" i="19"/>
  <c r="L124" i="19"/>
  <c r="L99" i="19"/>
  <c r="L119" i="19"/>
  <c r="L114" i="19"/>
  <c r="L112" i="19"/>
  <c r="Q18" i="19"/>
  <c r="Q19" i="19" s="1"/>
  <c r="L102" i="19"/>
  <c r="L135" i="19"/>
  <c r="L95" i="19"/>
  <c r="L93" i="19"/>
  <c r="L128" i="19"/>
  <c r="L121" i="19"/>
  <c r="L123" i="19"/>
  <c r="L116" i="19"/>
  <c r="L130" i="19"/>
  <c r="L127" i="19"/>
  <c r="L103" i="19"/>
  <c r="L109" i="19"/>
  <c r="L113" i="19"/>
  <c r="L96" i="19"/>
  <c r="L136" i="19"/>
  <c r="L115" i="19"/>
  <c r="L98" i="19"/>
  <c r="L104" i="19"/>
  <c r="L101" i="19"/>
  <c r="L120" i="19"/>
  <c r="L100" i="19"/>
  <c r="L106" i="19"/>
  <c r="L133" i="19"/>
  <c r="L122" i="19"/>
  <c r="L107" i="19"/>
  <c r="L108" i="19"/>
  <c r="L129" i="19"/>
  <c r="K621" i="19"/>
  <c r="K625" i="19"/>
  <c r="K622" i="19"/>
  <c r="K610" i="19"/>
  <c r="K624" i="19"/>
  <c r="I34" i="16"/>
  <c r="I22" i="16"/>
  <c r="X27" i="16"/>
  <c r="H26" i="16"/>
  <c r="AE27" i="16"/>
  <c r="AH26" i="16"/>
  <c r="AT11" i="16"/>
  <c r="AP10" i="16"/>
  <c r="L11" i="16"/>
  <c r="L26" i="16"/>
  <c r="D24" i="16"/>
  <c r="AI24" i="16"/>
  <c r="E24" i="16" s="1"/>
  <c r="D25" i="16"/>
  <c r="AE11" i="16"/>
  <c r="AH10" i="16"/>
  <c r="AG35" i="16"/>
  <c r="AG20" i="16"/>
  <c r="D9" i="16"/>
  <c r="AI9" i="16"/>
  <c r="E9" i="16" s="1"/>
  <c r="G25" i="16"/>
  <c r="AQ10" i="16"/>
  <c r="I23" i="16"/>
  <c r="I35" i="16"/>
  <c r="D8" i="16"/>
  <c r="AI8" i="16"/>
  <c r="E8" i="16" s="1"/>
  <c r="H10" i="16"/>
  <c r="X11" i="16"/>
  <c r="J26" i="16"/>
  <c r="J11" i="16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L441" i="19" l="1"/>
  <c r="L437" i="19"/>
  <c r="L433" i="19"/>
  <c r="L429" i="19"/>
  <c r="L425" i="19"/>
  <c r="L419" i="19"/>
  <c r="L443" i="19"/>
  <c r="L439" i="19"/>
  <c r="L435" i="19"/>
  <c r="L431" i="19"/>
  <c r="L427" i="19"/>
  <c r="L423" i="19"/>
  <c r="L420" i="19"/>
  <c r="L416" i="19"/>
  <c r="L412" i="19"/>
  <c r="L408" i="19"/>
  <c r="L404" i="19"/>
  <c r="L442" i="19"/>
  <c r="L440" i="19"/>
  <c r="L417" i="19"/>
  <c r="L407" i="19"/>
  <c r="L444" i="19"/>
  <c r="L410" i="19"/>
  <c r="L405" i="19"/>
  <c r="L422" i="19"/>
  <c r="L415" i="19"/>
  <c r="L426" i="19"/>
  <c r="L424" i="19"/>
  <c r="L418" i="19"/>
  <c r="L413" i="19"/>
  <c r="L403" i="19"/>
  <c r="L430" i="19"/>
  <c r="L428" i="19"/>
  <c r="L406" i="19"/>
  <c r="L432" i="19"/>
  <c r="L411" i="19"/>
  <c r="L401" i="19"/>
  <c r="L434" i="19"/>
  <c r="L414" i="19"/>
  <c r="L409" i="19"/>
  <c r="L438" i="19"/>
  <c r="L421" i="19"/>
  <c r="L402" i="19"/>
  <c r="L436" i="19"/>
  <c r="Q20" i="19"/>
  <c r="K630" i="19"/>
  <c r="K633" i="19"/>
  <c r="K629" i="19"/>
  <c r="K628" i="19"/>
  <c r="K632" i="19"/>
  <c r="K631" i="19"/>
  <c r="K618" i="19"/>
  <c r="K627" i="19"/>
  <c r="I39" i="16"/>
  <c r="AG36" i="16"/>
  <c r="AG21" i="16"/>
  <c r="D26" i="16"/>
  <c r="AI26" i="16"/>
  <c r="E26" i="16" s="1"/>
  <c r="X12" i="16"/>
  <c r="H11" i="16"/>
  <c r="AH27" i="16"/>
  <c r="AE28" i="16"/>
  <c r="G26" i="16"/>
  <c r="AQ11" i="16"/>
  <c r="AE12" i="16"/>
  <c r="AH11" i="16"/>
  <c r="I38" i="16"/>
  <c r="D10" i="16"/>
  <c r="AI10" i="16"/>
  <c r="E10" i="16" s="1"/>
  <c r="AI25" i="16"/>
  <c r="E25" i="16" s="1"/>
  <c r="L27" i="16"/>
  <c r="L12" i="16"/>
  <c r="J27" i="16"/>
  <c r="J12" i="16"/>
  <c r="G10" i="16"/>
  <c r="X28" i="16"/>
  <c r="H27" i="16"/>
  <c r="AP11" i="16"/>
  <c r="AT12" i="16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41" i="19" l="1"/>
  <c r="K638" i="19"/>
  <c r="L488" i="19"/>
  <c r="L484" i="19"/>
  <c r="L480" i="19"/>
  <c r="L476" i="19"/>
  <c r="L472" i="19"/>
  <c r="L468" i="19"/>
  <c r="L465" i="19"/>
  <c r="L461" i="19"/>
  <c r="L457" i="19"/>
  <c r="L453" i="19"/>
  <c r="L449" i="19"/>
  <c r="L445" i="19"/>
  <c r="L485" i="19"/>
  <c r="L481" i="19"/>
  <c r="L477" i="19"/>
  <c r="L473" i="19"/>
  <c r="L469" i="19"/>
  <c r="L466" i="19"/>
  <c r="L462" i="19"/>
  <c r="L458" i="19"/>
  <c r="L454" i="19"/>
  <c r="L450" i="19"/>
  <c r="L446" i="19"/>
  <c r="L486" i="19"/>
  <c r="L482" i="19"/>
  <c r="L478" i="19"/>
  <c r="L474" i="19"/>
  <c r="L470" i="19"/>
  <c r="L463" i="19"/>
  <c r="L459" i="19"/>
  <c r="L455" i="19"/>
  <c r="L451" i="19"/>
  <c r="L447" i="19"/>
  <c r="L464" i="19"/>
  <c r="L460" i="19"/>
  <c r="L456" i="19"/>
  <c r="L452" i="19"/>
  <c r="L448" i="19"/>
  <c r="L475" i="19"/>
  <c r="L467" i="19"/>
  <c r="L487" i="19"/>
  <c r="L479" i="19"/>
  <c r="L471" i="19"/>
  <c r="L483" i="19"/>
  <c r="Q21" i="19"/>
  <c r="Q22" i="19" s="1"/>
  <c r="Q23" i="19" s="1"/>
  <c r="K635" i="19"/>
  <c r="K636" i="19"/>
  <c r="K637" i="19"/>
  <c r="K626" i="19"/>
  <c r="K640" i="19"/>
  <c r="K639" i="19"/>
  <c r="J28" i="16"/>
  <c r="J13" i="16"/>
  <c r="H12" i="16"/>
  <c r="X13" i="16"/>
  <c r="AI11" i="16"/>
  <c r="E11" i="16" s="1"/>
  <c r="D11" i="16"/>
  <c r="AT13" i="16"/>
  <c r="AP12" i="16"/>
  <c r="G12" i="16" s="1"/>
  <c r="AQ12" i="16"/>
  <c r="G27" i="16"/>
  <c r="AG37" i="16"/>
  <c r="AG22" i="16"/>
  <c r="AH12" i="16"/>
  <c r="AE13" i="16"/>
  <c r="G11" i="16"/>
  <c r="L13" i="16"/>
  <c r="L28" i="16"/>
  <c r="AE29" i="16"/>
  <c r="AH28" i="16"/>
  <c r="H28" i="16"/>
  <c r="X29" i="16"/>
  <c r="D27" i="16"/>
  <c r="AI27" i="16"/>
  <c r="E27" i="16" s="1"/>
  <c r="N35" i="14"/>
  <c r="L35" i="14"/>
  <c r="F35" i="14"/>
  <c r="E35" i="14"/>
  <c r="K634" i="19" l="1"/>
  <c r="K645" i="19"/>
  <c r="K644" i="19"/>
  <c r="K646" i="19"/>
  <c r="K647" i="19"/>
  <c r="K648" i="19"/>
  <c r="K643" i="19"/>
  <c r="L175" i="19"/>
  <c r="L167" i="19"/>
  <c r="L159" i="19"/>
  <c r="L180" i="19"/>
  <c r="L172" i="19"/>
  <c r="L164" i="19"/>
  <c r="L157" i="19"/>
  <c r="L149" i="19"/>
  <c r="L141" i="19"/>
  <c r="L155" i="19"/>
  <c r="L138" i="19"/>
  <c r="L178" i="19"/>
  <c r="L146" i="19"/>
  <c r="L170" i="19"/>
  <c r="L158" i="19"/>
  <c r="L162" i="19"/>
  <c r="L142" i="19"/>
  <c r="L139" i="19"/>
  <c r="L173" i="19"/>
  <c r="L165" i="19"/>
  <c r="L147" i="19"/>
  <c r="Q24" i="19"/>
  <c r="L150" i="19"/>
  <c r="L160" i="19"/>
  <c r="L163" i="19"/>
  <c r="L152" i="19"/>
  <c r="L154" i="19"/>
  <c r="L166" i="19"/>
  <c r="L151" i="19"/>
  <c r="L137" i="19"/>
  <c r="L169" i="19"/>
  <c r="L156" i="19"/>
  <c r="L144" i="19"/>
  <c r="L148" i="19"/>
  <c r="L140" i="19"/>
  <c r="L179" i="19"/>
  <c r="L177" i="19"/>
  <c r="L168" i="19"/>
  <c r="L153" i="19"/>
  <c r="L145" i="19"/>
  <c r="L171" i="19"/>
  <c r="L143" i="19"/>
  <c r="L174" i="19"/>
  <c r="L161" i="19"/>
  <c r="L176" i="19"/>
  <c r="K649" i="19"/>
  <c r="L29" i="16"/>
  <c r="L14" i="16"/>
  <c r="AP13" i="16"/>
  <c r="AT14" i="16"/>
  <c r="AE14" i="16"/>
  <c r="AH13" i="16"/>
  <c r="AG38" i="16"/>
  <c r="AG23" i="16"/>
  <c r="AG39" i="16" s="1"/>
  <c r="X14" i="16"/>
  <c r="H13" i="16"/>
  <c r="AI12" i="16"/>
  <c r="E12" i="16" s="1"/>
  <c r="D12" i="16"/>
  <c r="AI28" i="16"/>
  <c r="E28" i="16" s="1"/>
  <c r="D28" i="16"/>
  <c r="J29" i="16"/>
  <c r="J14" i="16"/>
  <c r="X30" i="16"/>
  <c r="H29" i="16"/>
  <c r="AE30" i="16"/>
  <c r="AH29" i="16"/>
  <c r="G28" i="16"/>
  <c r="AQ13" i="16"/>
  <c r="H20" i="9" a="1"/>
  <c r="H20" i="9" s="1"/>
  <c r="AM20" i="17" s="1"/>
  <c r="H148" i="9" a="1"/>
  <c r="H148" i="9" s="1"/>
  <c r="AM148" i="17" s="1"/>
  <c r="H68" i="9" a="1"/>
  <c r="H68" i="9" s="1"/>
  <c r="AM68" i="17" s="1"/>
  <c r="H196" i="9" a="1"/>
  <c r="H196" i="9" s="1"/>
  <c r="AM196" i="17" s="1"/>
  <c r="H84" i="9" a="1"/>
  <c r="H84" i="9" s="1"/>
  <c r="AM84" i="17" s="1"/>
  <c r="H12" i="9" a="1"/>
  <c r="H12" i="9" s="1"/>
  <c r="AM12" i="17" s="1"/>
  <c r="H140" i="9" a="1"/>
  <c r="H140" i="9" s="1"/>
  <c r="AM140" i="17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7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7" l="1"/>
  <c r="AB148" i="17" s="1"/>
  <c r="AC148" i="17" s="1"/>
  <c r="AD148" i="17" s="1"/>
  <c r="H140" i="17"/>
  <c r="AB140" i="17" s="1"/>
  <c r="AC140" i="17" s="1"/>
  <c r="AD140" i="17" s="1"/>
  <c r="H20" i="17"/>
  <c r="AB20" i="17" s="1"/>
  <c r="AC20" i="17" s="1"/>
  <c r="AD20" i="17" s="1"/>
  <c r="H12" i="17"/>
  <c r="AB12" i="17" s="1"/>
  <c r="AC12" i="17" s="1"/>
  <c r="AD12" i="17" s="1"/>
  <c r="K654" i="19"/>
  <c r="K651" i="19"/>
  <c r="K652" i="19"/>
  <c r="L221" i="19"/>
  <c r="L213" i="19"/>
  <c r="L205" i="19"/>
  <c r="L198" i="19"/>
  <c r="L190" i="19"/>
  <c r="L182" i="19"/>
  <c r="L218" i="19"/>
  <c r="L210" i="19"/>
  <c r="L195" i="19"/>
  <c r="L187" i="19"/>
  <c r="L203" i="19"/>
  <c r="L216" i="19"/>
  <c r="L219" i="19"/>
  <c r="L201" i="19"/>
  <c r="L208" i="19"/>
  <c r="L211" i="19"/>
  <c r="L193" i="19"/>
  <c r="L196" i="19"/>
  <c r="Q25" i="19"/>
  <c r="L185" i="19"/>
  <c r="L224" i="19"/>
  <c r="L188" i="19"/>
  <c r="L199" i="19"/>
  <c r="L191" i="19"/>
  <c r="L189" i="19"/>
  <c r="L194" i="19"/>
  <c r="L212" i="19"/>
  <c r="L209" i="19"/>
  <c r="L204" i="19"/>
  <c r="L214" i="19"/>
  <c r="L181" i="19"/>
  <c r="L183" i="19"/>
  <c r="L207" i="19"/>
  <c r="L217" i="19"/>
  <c r="L186" i="19"/>
  <c r="L202" i="19"/>
  <c r="L200" i="19"/>
  <c r="L206" i="19"/>
  <c r="L197" i="19"/>
  <c r="L222" i="19"/>
  <c r="L223" i="19"/>
  <c r="L184" i="19"/>
  <c r="L192" i="19"/>
  <c r="L220" i="19"/>
  <c r="L215" i="19"/>
  <c r="K656" i="19"/>
  <c r="K653" i="19"/>
  <c r="K655" i="19"/>
  <c r="K642" i="19"/>
  <c r="J30" i="16"/>
  <c r="J15" i="16"/>
  <c r="G29" i="16"/>
  <c r="AQ14" i="16"/>
  <c r="D13" i="16"/>
  <c r="AI13" i="16"/>
  <c r="E13" i="16" s="1"/>
  <c r="AI29" i="16"/>
  <c r="E29" i="16" s="1"/>
  <c r="D29" i="16"/>
  <c r="AT15" i="16"/>
  <c r="AP14" i="16"/>
  <c r="AE31" i="16"/>
  <c r="AH30" i="16"/>
  <c r="G13" i="16"/>
  <c r="AH14" i="16"/>
  <c r="AE15" i="16"/>
  <c r="L30" i="16"/>
  <c r="L15" i="16"/>
  <c r="H30" i="16"/>
  <c r="X31" i="16"/>
  <c r="H14" i="16"/>
  <c r="X15" i="16"/>
  <c r="H132" i="9" a="1"/>
  <c r="H132" i="9" s="1"/>
  <c r="AM132" i="17" s="1"/>
  <c r="H260" i="9" a="1"/>
  <c r="H260" i="9" s="1"/>
  <c r="AM260" i="17" s="1"/>
  <c r="H28" i="9" a="1"/>
  <c r="H28" i="9" s="1"/>
  <c r="AM28" i="17" s="1"/>
  <c r="H28" i="17" s="1"/>
  <c r="AB28" i="17" s="1"/>
  <c r="AC28" i="17" s="1"/>
  <c r="AD28" i="17" s="1"/>
  <c r="H156" i="9" a="1"/>
  <c r="H156" i="9" s="1"/>
  <c r="AM156" i="17" s="1"/>
  <c r="H109" i="9" a="1"/>
  <c r="H109" i="9" s="1"/>
  <c r="AM115" i="17" s="1"/>
  <c r="H77" i="9" a="1"/>
  <c r="H77" i="9" s="1"/>
  <c r="AM83" i="17" s="1"/>
  <c r="H127" i="9" a="1"/>
  <c r="H127" i="9" s="1"/>
  <c r="AM129" i="17" s="1"/>
  <c r="H80" i="9" a="1"/>
  <c r="H80" i="9" s="1"/>
  <c r="AM80" i="17" s="1"/>
  <c r="H202" i="9" a="1"/>
  <c r="H202" i="9" s="1"/>
  <c r="AM198" i="17" s="1"/>
  <c r="H74" i="9" a="1"/>
  <c r="H74" i="9" s="1"/>
  <c r="AM70" i="17" s="1"/>
  <c r="H114" i="9" a="1"/>
  <c r="H114" i="9" s="1"/>
  <c r="AM110" i="17" s="1"/>
  <c r="H67" i="9" a="1"/>
  <c r="H67" i="9" s="1"/>
  <c r="AM61" i="17" s="1"/>
  <c r="H195" i="9" a="1"/>
  <c r="H195" i="9" s="1"/>
  <c r="AM189" i="17" s="1"/>
  <c r="H35" i="9" a="1"/>
  <c r="H35" i="9" s="1"/>
  <c r="AM29" i="17" s="1"/>
  <c r="H163" i="9" a="1"/>
  <c r="H163" i="9" s="1"/>
  <c r="AM157" i="17" s="1"/>
  <c r="H49" i="9" a="1"/>
  <c r="H49" i="9" s="1"/>
  <c r="AM47" i="17" s="1"/>
  <c r="H177" i="9" a="1"/>
  <c r="H177" i="9" s="1"/>
  <c r="AM175" i="17" s="1"/>
  <c r="H43" i="9" a="1"/>
  <c r="H43" i="9" s="1"/>
  <c r="AM37" i="17" s="1"/>
  <c r="H171" i="9" a="1"/>
  <c r="H171" i="9" s="1"/>
  <c r="AM165" i="17" s="1"/>
  <c r="H124" i="9" a="1"/>
  <c r="H124" i="9" s="1"/>
  <c r="AM124" i="17" s="1"/>
  <c r="H40" i="9" a="1"/>
  <c r="H40" i="9" s="1"/>
  <c r="AM40" i="17" s="1"/>
  <c r="H168" i="9" a="1"/>
  <c r="H168" i="9" s="1"/>
  <c r="AM168" i="17" s="1"/>
  <c r="H75" i="9" a="1"/>
  <c r="H75" i="9" s="1"/>
  <c r="AM69" i="17" s="1"/>
  <c r="H203" i="9" a="1"/>
  <c r="H203" i="9" s="1"/>
  <c r="AM197" i="17" s="1"/>
  <c r="H39" i="9" a="1"/>
  <c r="H39" i="9" s="1"/>
  <c r="AM41" i="17" s="1"/>
  <c r="H167" i="9" a="1"/>
  <c r="H167" i="9" s="1"/>
  <c r="AM169" i="17" s="1"/>
  <c r="H112" i="9" a="1"/>
  <c r="H112" i="9" s="1"/>
  <c r="AM112" i="17" s="1"/>
  <c r="H89" i="9" a="1"/>
  <c r="H89" i="9" s="1"/>
  <c r="AM87" i="17" s="1"/>
  <c r="H129" i="9" a="1"/>
  <c r="H129" i="9" s="1"/>
  <c r="AM127" i="17" s="1"/>
  <c r="H25" i="9" a="1"/>
  <c r="H25" i="9" s="1"/>
  <c r="AM23" i="17" s="1"/>
  <c r="H153" i="9" a="1"/>
  <c r="H153" i="9" s="1"/>
  <c r="AM151" i="17" s="1"/>
  <c r="H60" i="9" a="1"/>
  <c r="H60" i="9" s="1"/>
  <c r="AM60" i="17" s="1"/>
  <c r="H188" i="9" a="1"/>
  <c r="H188" i="9" s="1"/>
  <c r="AM188" i="17" s="1"/>
  <c r="H103" i="9" a="1"/>
  <c r="H103" i="9" s="1"/>
  <c r="AM105" i="17" s="1"/>
  <c r="H107" i="9" a="1"/>
  <c r="H107" i="9" s="1"/>
  <c r="AM101" i="17" s="1"/>
  <c r="H194" i="9" a="1"/>
  <c r="H194" i="9" s="1"/>
  <c r="AM190" i="17" s="1"/>
  <c r="H66" i="9" a="1"/>
  <c r="H66" i="9" s="1"/>
  <c r="AM62" i="17" s="1"/>
  <c r="H128" i="9" a="1"/>
  <c r="H128" i="9" s="1"/>
  <c r="AM128" i="17" s="1"/>
  <c r="H13" i="9" a="1"/>
  <c r="H13" i="9" s="1"/>
  <c r="AM19" i="17" s="1"/>
  <c r="H141" i="9" a="1"/>
  <c r="H141" i="9" s="1"/>
  <c r="AM147" i="17" s="1"/>
  <c r="H19" i="9" a="1"/>
  <c r="H19" i="9" s="1"/>
  <c r="AM13" i="17" s="1"/>
  <c r="H147" i="9" a="1"/>
  <c r="H147" i="9" s="1"/>
  <c r="AM141" i="17" s="1"/>
  <c r="H76" i="9" a="1"/>
  <c r="H76" i="9" s="1"/>
  <c r="AM76" i="17" s="1"/>
  <c r="H204" i="9" a="1"/>
  <c r="H204" i="9" s="1"/>
  <c r="AM204" i="17" s="1"/>
  <c r="H119" i="9" a="1"/>
  <c r="H119" i="9" s="1"/>
  <c r="AM121" i="17" s="1"/>
  <c r="H193" i="9" a="1"/>
  <c r="H193" i="9" s="1"/>
  <c r="AM191" i="17" s="1"/>
  <c r="H65" i="9" a="1"/>
  <c r="H65" i="9" s="1"/>
  <c r="AM63" i="17" s="1"/>
  <c r="H82" i="9" a="1"/>
  <c r="H82" i="9" s="1"/>
  <c r="AM78" i="17" s="1"/>
  <c r="H44" i="9" a="1"/>
  <c r="H44" i="9" s="1"/>
  <c r="AM44" i="17" s="1"/>
  <c r="H172" i="9" a="1"/>
  <c r="H172" i="9" s="1"/>
  <c r="AM172" i="17" s="1"/>
  <c r="H125" i="9" a="1"/>
  <c r="H125" i="9" s="1"/>
  <c r="AM131" i="17" s="1"/>
  <c r="H110" i="9" a="1"/>
  <c r="H110" i="9" s="1"/>
  <c r="AM114" i="17" s="1"/>
  <c r="H63" i="9" a="1"/>
  <c r="H63" i="9" s="1"/>
  <c r="AM65" i="17" s="1"/>
  <c r="H191" i="9" a="1"/>
  <c r="H191" i="9" s="1"/>
  <c r="AM193" i="17" s="1"/>
  <c r="H97" i="9" a="1"/>
  <c r="H97" i="9" s="1"/>
  <c r="AM95" i="17" s="1"/>
  <c r="H90" i="9" a="1"/>
  <c r="H90" i="9" s="1"/>
  <c r="AM86" i="17" s="1"/>
  <c r="H130" i="9" a="1"/>
  <c r="H130" i="9" s="1"/>
  <c r="AM126" i="17" s="1"/>
  <c r="H21" i="9" a="1"/>
  <c r="H21" i="9" s="1"/>
  <c r="AM27" i="17" s="1"/>
  <c r="H149" i="9" a="1"/>
  <c r="H149" i="9" s="1"/>
  <c r="AM155" i="17" s="1"/>
  <c r="H51" i="9" a="1"/>
  <c r="H51" i="9" s="1"/>
  <c r="AM45" i="17" s="1"/>
  <c r="H179" i="9" a="1"/>
  <c r="H179" i="9" s="1"/>
  <c r="AM173" i="17" s="1"/>
  <c r="H143" i="9" a="1"/>
  <c r="H143" i="9" s="1"/>
  <c r="AM145" i="17" s="1"/>
  <c r="H15" i="9" a="1"/>
  <c r="H15" i="9" s="1"/>
  <c r="AM17" i="17" s="1"/>
  <c r="H166" i="9" a="1"/>
  <c r="H166" i="9" s="1"/>
  <c r="AM170" i="17" s="1"/>
  <c r="H38" i="9" a="1"/>
  <c r="H38" i="9" s="1"/>
  <c r="AM42" i="17" s="1"/>
  <c r="H56" i="9" a="1"/>
  <c r="H56" i="9" s="1"/>
  <c r="AM56" i="17" s="1"/>
  <c r="H184" i="9" a="1"/>
  <c r="H184" i="9" s="1"/>
  <c r="AM184" i="17" s="1"/>
  <c r="H91" i="9" a="1"/>
  <c r="H91" i="9" s="1"/>
  <c r="AM85" i="17" s="1"/>
  <c r="H198" i="9" a="1"/>
  <c r="H198" i="9" s="1"/>
  <c r="AM202" i="17" s="1"/>
  <c r="H70" i="9" a="1"/>
  <c r="H70" i="9" s="1"/>
  <c r="AM74" i="17" s="1"/>
  <c r="H83" i="9" a="1"/>
  <c r="H83" i="9" s="1"/>
  <c r="AM77" i="17" s="1"/>
  <c r="H106" i="9" a="1"/>
  <c r="H106" i="9" s="1"/>
  <c r="AM102" i="17" s="1"/>
  <c r="H186" i="9" a="1"/>
  <c r="H186" i="9" s="1"/>
  <c r="AM182" i="17" s="1"/>
  <c r="H58" i="9" a="1"/>
  <c r="H58" i="9" s="1"/>
  <c r="AM54" i="17" s="1"/>
  <c r="H45" i="9" a="1"/>
  <c r="H45" i="9" s="1"/>
  <c r="AM51" i="17" s="1"/>
  <c r="H173" i="9" a="1"/>
  <c r="H173" i="9" s="1"/>
  <c r="AM179" i="17" s="1"/>
  <c r="H53" i="9" a="1"/>
  <c r="H53" i="9" s="1"/>
  <c r="AM59" i="17" s="1"/>
  <c r="H181" i="9" a="1"/>
  <c r="H181" i="9" s="1"/>
  <c r="AM187" i="17" s="1"/>
  <c r="H123" i="9" a="1"/>
  <c r="H123" i="9" s="1"/>
  <c r="AM117" i="17" s="1"/>
  <c r="H72" i="9" a="1"/>
  <c r="H72" i="9" s="1"/>
  <c r="AM72" i="17" s="1"/>
  <c r="H200" i="9" a="1"/>
  <c r="H200" i="9" s="1"/>
  <c r="AM200" i="17" s="1"/>
  <c r="H178" i="9" a="1"/>
  <c r="H178" i="9" s="1"/>
  <c r="AM174" i="17" s="1"/>
  <c r="H50" i="9" a="1"/>
  <c r="H50" i="9" s="1"/>
  <c r="AM46" i="17" s="1"/>
  <c r="H92" i="9" a="1"/>
  <c r="H92" i="9" s="1"/>
  <c r="AM92" i="17" s="1"/>
  <c r="H93" i="9" a="1"/>
  <c r="H93" i="9" s="1"/>
  <c r="AM99" i="17" s="1"/>
  <c r="H98" i="9" a="1"/>
  <c r="H98" i="9" s="1"/>
  <c r="AM94" i="17" s="1"/>
  <c r="H29" i="9" a="1"/>
  <c r="H29" i="9" s="1"/>
  <c r="AM35" i="17" s="1"/>
  <c r="H157" i="9" a="1"/>
  <c r="H157" i="9" s="1"/>
  <c r="AM163" i="17" s="1"/>
  <c r="H100" i="9" a="1"/>
  <c r="H100" i="9" s="1"/>
  <c r="AM100" i="17" s="1"/>
  <c r="H47" i="9" a="1"/>
  <c r="H47" i="9" s="1"/>
  <c r="AM49" i="17" s="1"/>
  <c r="H175" i="9" a="1"/>
  <c r="H175" i="9" s="1"/>
  <c r="AM177" i="17" s="1"/>
  <c r="H126" i="9" a="1"/>
  <c r="H126" i="9" s="1"/>
  <c r="AM130" i="17" s="1"/>
  <c r="H79" i="9" a="1"/>
  <c r="H79" i="9" s="1"/>
  <c r="AM81" i="17" s="1"/>
  <c r="H41" i="9" a="1"/>
  <c r="H41" i="9" s="1"/>
  <c r="AM39" i="17" s="1"/>
  <c r="H169" i="9" a="1"/>
  <c r="H169" i="9" s="1"/>
  <c r="AM167" i="17" s="1"/>
  <c r="H48" i="9" a="1"/>
  <c r="H48" i="9" s="1"/>
  <c r="AM48" i="17" s="1"/>
  <c r="H176" i="9" a="1"/>
  <c r="H176" i="9" s="1"/>
  <c r="AM176" i="17" s="1"/>
  <c r="H88" i="9" a="1"/>
  <c r="H88" i="9" s="1"/>
  <c r="AM88" i="17" s="1"/>
  <c r="H37" i="9" a="1"/>
  <c r="H37" i="9" s="1"/>
  <c r="AM43" i="17" s="1"/>
  <c r="H165" i="9" a="1"/>
  <c r="H165" i="9" s="1"/>
  <c r="AM171" i="17" s="1"/>
  <c r="H150" i="9" a="1"/>
  <c r="H150" i="9" s="1"/>
  <c r="AM154" i="17" s="1"/>
  <c r="H22" i="9" a="1"/>
  <c r="H22" i="9" s="1"/>
  <c r="AM26" i="17" s="1"/>
  <c r="H16" i="9" a="1"/>
  <c r="H16" i="9" s="1"/>
  <c r="AM16" i="17" s="1"/>
  <c r="H144" i="9" a="1"/>
  <c r="H144" i="9" s="1"/>
  <c r="AM144" i="17" s="1"/>
  <c r="H154" i="9" a="1"/>
  <c r="H154" i="9" s="1"/>
  <c r="AM150" i="17" s="1"/>
  <c r="H26" i="9" a="1"/>
  <c r="H26" i="9" s="1"/>
  <c r="AM22" i="17" s="1"/>
  <c r="H182" i="9" a="1"/>
  <c r="H182" i="9" s="1"/>
  <c r="AM186" i="17" s="1"/>
  <c r="H54" i="9" a="1"/>
  <c r="H54" i="9" s="1"/>
  <c r="AM58" i="17" s="1"/>
  <c r="H190" i="9" a="1"/>
  <c r="H190" i="9" s="1"/>
  <c r="AM194" i="17" s="1"/>
  <c r="H62" i="9" a="1"/>
  <c r="H62" i="9" s="1"/>
  <c r="AM66" i="17" s="1"/>
  <c r="H101" i="9" a="1"/>
  <c r="H101" i="9" s="1"/>
  <c r="AM107" i="17" s="1"/>
  <c r="H59" i="9" a="1"/>
  <c r="H59" i="9" s="1"/>
  <c r="AM53" i="17" s="1"/>
  <c r="H187" i="9" a="1"/>
  <c r="H187" i="9" s="1"/>
  <c r="AM181" i="17" s="1"/>
  <c r="H99" i="9" a="1"/>
  <c r="H99" i="9" s="1"/>
  <c r="AM93" i="17" s="1"/>
  <c r="H122" i="9" a="1"/>
  <c r="H122" i="9" s="1"/>
  <c r="AM118" i="17" s="1"/>
  <c r="H142" i="9" a="1"/>
  <c r="H142" i="9" s="1"/>
  <c r="AM146" i="17" s="1"/>
  <c r="H14" i="9" a="1"/>
  <c r="H14" i="9" s="1"/>
  <c r="AM18" i="17" s="1"/>
  <c r="H146" i="9" a="1"/>
  <c r="H146" i="9" s="1"/>
  <c r="AM142" i="17" s="1"/>
  <c r="H18" i="9" a="1"/>
  <c r="H18" i="9" s="1"/>
  <c r="AM14" i="17" s="1"/>
  <c r="H31" i="9" a="1"/>
  <c r="H31" i="9" s="1"/>
  <c r="AM33" i="17" s="1"/>
  <c r="H159" i="9" a="1"/>
  <c r="H159" i="9" s="1"/>
  <c r="AM161" i="17" s="1"/>
  <c r="H94" i="9" a="1"/>
  <c r="H94" i="9" s="1"/>
  <c r="AM98" i="17" s="1"/>
  <c r="H197" i="9" a="1"/>
  <c r="H197" i="9" s="1"/>
  <c r="AM203" i="17" s="1"/>
  <c r="H69" i="9" a="1"/>
  <c r="H69" i="9" s="1"/>
  <c r="AM75" i="17" s="1"/>
  <c r="H174" i="9" a="1"/>
  <c r="H174" i="9" s="1"/>
  <c r="AM178" i="17" s="1"/>
  <c r="H46" i="9" a="1"/>
  <c r="H46" i="9" s="1"/>
  <c r="AM50" i="17" s="1"/>
  <c r="H105" i="9" a="1"/>
  <c r="H105" i="9" s="1"/>
  <c r="AM103" i="17" s="1"/>
  <c r="H115" i="9" a="1"/>
  <c r="H115" i="9" s="1"/>
  <c r="AM109" i="17" s="1"/>
  <c r="H36" i="9" a="1"/>
  <c r="H36" i="9" s="1"/>
  <c r="AM36" i="17" s="1"/>
  <c r="H164" i="9" a="1"/>
  <c r="H164" i="9" s="1"/>
  <c r="AM164" i="17" s="1"/>
  <c r="H102" i="9" a="1"/>
  <c r="H102" i="9" s="1"/>
  <c r="AM106" i="17" s="1"/>
  <c r="H95" i="9" a="1"/>
  <c r="H95" i="9" s="1"/>
  <c r="AM97" i="17" s="1"/>
  <c r="H120" i="9" a="1"/>
  <c r="H120" i="9" s="1"/>
  <c r="AM120" i="17" s="1"/>
  <c r="H23" i="9" a="1"/>
  <c r="H23" i="9" s="1"/>
  <c r="AM25" i="17" s="1"/>
  <c r="H151" i="9" a="1"/>
  <c r="H151" i="9" s="1"/>
  <c r="AM153" i="17" s="1"/>
  <c r="H116" i="9" a="1"/>
  <c r="H116" i="9" s="1"/>
  <c r="AM116" i="17" s="1"/>
  <c r="H55" i="9" a="1"/>
  <c r="H55" i="9" s="1"/>
  <c r="AM57" i="17" s="1"/>
  <c r="H183" i="9" a="1"/>
  <c r="H183" i="9" s="1"/>
  <c r="AM185" i="17" s="1"/>
  <c r="H111" i="9" a="1"/>
  <c r="H111" i="9" s="1"/>
  <c r="AM113" i="17" s="1"/>
  <c r="H64" i="9" a="1"/>
  <c r="H64" i="9" s="1"/>
  <c r="AM64" i="17" s="1"/>
  <c r="H192" i="9" a="1"/>
  <c r="H192" i="9" s="1"/>
  <c r="AM192" i="17" s="1"/>
  <c r="H185" i="9" a="1"/>
  <c r="H185" i="9" s="1"/>
  <c r="AM183" i="17" s="1"/>
  <c r="H57" i="9" a="1"/>
  <c r="H57" i="9" s="1"/>
  <c r="AM55" i="17" s="1"/>
  <c r="H81" i="9" a="1"/>
  <c r="H81" i="9" s="1"/>
  <c r="AM79" i="17" s="1"/>
  <c r="H104" i="9" a="1"/>
  <c r="H104" i="9" s="1"/>
  <c r="AM104" i="17" s="1"/>
  <c r="H32" i="9" a="1"/>
  <c r="H32" i="9" s="1"/>
  <c r="AM32" i="17" s="1"/>
  <c r="H160" i="9" a="1"/>
  <c r="H160" i="9" s="1"/>
  <c r="AM160" i="17" s="1"/>
  <c r="H33" i="9" a="1"/>
  <c r="H33" i="9" s="1"/>
  <c r="AM31" i="17" s="1"/>
  <c r="H161" i="9" a="1"/>
  <c r="H161" i="9" s="1"/>
  <c r="AM159" i="17" s="1"/>
  <c r="H27" i="9" a="1"/>
  <c r="H27" i="9" s="1"/>
  <c r="AM21" i="17" s="1"/>
  <c r="H155" i="9" a="1"/>
  <c r="H155" i="9" s="1"/>
  <c r="AM149" i="17" s="1"/>
  <c r="H108" i="9" a="1"/>
  <c r="H108" i="9" s="1"/>
  <c r="AM108" i="17" s="1"/>
  <c r="H71" i="9" a="1"/>
  <c r="H71" i="9" s="1"/>
  <c r="AM73" i="17" s="1"/>
  <c r="H199" i="9" a="1"/>
  <c r="H199" i="9" s="1"/>
  <c r="AM201" i="17" s="1"/>
  <c r="H78" i="9" a="1"/>
  <c r="H78" i="9" s="1"/>
  <c r="AM82" i="17" s="1"/>
  <c r="H117" i="9" a="1"/>
  <c r="H117" i="9" s="1"/>
  <c r="AM123" i="17" s="1"/>
  <c r="H96" i="9" a="1"/>
  <c r="H96" i="9" s="1"/>
  <c r="AM96" i="17" s="1"/>
  <c r="H201" i="9" a="1"/>
  <c r="H201" i="9" s="1"/>
  <c r="AM199" i="17" s="1"/>
  <c r="H73" i="9" a="1"/>
  <c r="H73" i="9" s="1"/>
  <c r="AM71" i="17" s="1"/>
  <c r="H113" i="9" a="1"/>
  <c r="H113" i="9" s="1"/>
  <c r="AM111" i="17" s="1"/>
  <c r="H158" i="9" a="1"/>
  <c r="H158" i="9" s="1"/>
  <c r="AM162" i="17" s="1"/>
  <c r="H30" i="9" a="1"/>
  <c r="H30" i="9" s="1"/>
  <c r="AM34" i="17" s="1"/>
  <c r="H162" i="9" a="1"/>
  <c r="H162" i="9" s="1"/>
  <c r="AM158" i="17" s="1"/>
  <c r="H34" i="9" a="1"/>
  <c r="H34" i="9" s="1"/>
  <c r="AM30" i="17" s="1"/>
  <c r="H87" i="9" a="1"/>
  <c r="H87" i="9" s="1"/>
  <c r="AM89" i="17" s="1"/>
  <c r="H86" i="9" a="1"/>
  <c r="H86" i="9" s="1"/>
  <c r="AM90" i="17" s="1"/>
  <c r="H189" i="9" a="1"/>
  <c r="H189" i="9" s="1"/>
  <c r="AM195" i="17" s="1"/>
  <c r="H61" i="9" a="1"/>
  <c r="H61" i="9" s="1"/>
  <c r="AM67" i="17" s="1"/>
  <c r="H121" i="9" a="1"/>
  <c r="H121" i="9" s="1"/>
  <c r="AM119" i="17" s="1"/>
  <c r="H131" i="9" a="1"/>
  <c r="H131" i="9" s="1"/>
  <c r="AM125" i="17" s="1"/>
  <c r="H24" i="9" a="1"/>
  <c r="H24" i="9" s="1"/>
  <c r="AM24" i="17" s="1"/>
  <c r="H152" i="9" a="1"/>
  <c r="H152" i="9" s="1"/>
  <c r="AM152" i="17" s="1"/>
  <c r="H52" i="9" a="1"/>
  <c r="H52" i="9" s="1"/>
  <c r="AM52" i="17" s="1"/>
  <c r="H180" i="9" a="1"/>
  <c r="H180" i="9" s="1"/>
  <c r="AM180" i="17" s="1"/>
  <c r="H118" i="9" a="1"/>
  <c r="H118" i="9" s="1"/>
  <c r="AM122" i="17" s="1"/>
  <c r="H85" i="9" a="1"/>
  <c r="H85" i="9" s="1"/>
  <c r="AM91" i="17" s="1"/>
  <c r="H170" i="9" a="1"/>
  <c r="H170" i="9" s="1"/>
  <c r="AM166" i="17" s="1"/>
  <c r="H42" i="9" a="1"/>
  <c r="H42" i="9" s="1"/>
  <c r="AM38" i="17" s="1"/>
  <c r="H17" i="9" a="1"/>
  <c r="H17" i="9" s="1"/>
  <c r="AM15" i="17" s="1"/>
  <c r="H145" i="9" a="1"/>
  <c r="H145" i="9" s="1"/>
  <c r="AM143" i="17" s="1"/>
  <c r="H6" i="9" a="1"/>
  <c r="H6" i="9" s="1"/>
  <c r="AM10" i="17" s="1"/>
  <c r="H134" i="9" a="1"/>
  <c r="H134" i="9" s="1"/>
  <c r="AM138" i="17" s="1"/>
  <c r="H9" i="9" a="1"/>
  <c r="H9" i="9" s="1"/>
  <c r="AM7" i="17" s="1"/>
  <c r="H137" i="9" a="1"/>
  <c r="H137" i="9" s="1"/>
  <c r="AM135" i="17" s="1"/>
  <c r="H11" i="9" a="1"/>
  <c r="H11" i="9" s="1"/>
  <c r="AM5" i="17" s="1"/>
  <c r="H139" i="9" a="1"/>
  <c r="H139" i="9" s="1"/>
  <c r="AM133" i="17" s="1"/>
  <c r="H136" i="9" a="1"/>
  <c r="H136" i="9" s="1"/>
  <c r="AM136" i="17" s="1"/>
  <c r="H8" i="9" a="1"/>
  <c r="H8" i="9" s="1"/>
  <c r="AM8" i="17" s="1"/>
  <c r="H135" i="9" a="1"/>
  <c r="H135" i="9" s="1"/>
  <c r="AM137" i="17" s="1"/>
  <c r="H7" i="9" a="1"/>
  <c r="H7" i="9" s="1"/>
  <c r="AM9" i="17" s="1"/>
  <c r="H10" i="9" a="1"/>
  <c r="H10" i="9" s="1"/>
  <c r="AM6" i="17" s="1"/>
  <c r="H138" i="9" a="1"/>
  <c r="H138" i="9" s="1"/>
  <c r="AM134" i="17" s="1"/>
  <c r="H5" i="9" a="1"/>
  <c r="H5" i="9" s="1"/>
  <c r="AM11" i="17" s="1"/>
  <c r="H133" i="9" a="1"/>
  <c r="H133" i="9" s="1"/>
  <c r="AM139" i="17" s="1"/>
  <c r="H44" i="17" l="1"/>
  <c r="AB44" i="17" s="1"/>
  <c r="AC44" i="17" s="1"/>
  <c r="AD44" i="17" s="1"/>
  <c r="H204" i="17"/>
  <c r="AB204" i="17" s="1"/>
  <c r="AC204" i="17" s="1"/>
  <c r="AD204" i="17" s="1"/>
  <c r="H116" i="17"/>
  <c r="AB116" i="17" s="1"/>
  <c r="AC116" i="17" s="1"/>
  <c r="AD116" i="17" s="1"/>
  <c r="H52" i="17"/>
  <c r="AB52" i="17" s="1"/>
  <c r="AC52" i="17" s="1"/>
  <c r="AD52" i="17" s="1"/>
  <c r="H17" i="17"/>
  <c r="AB17" i="17" s="1"/>
  <c r="AC17" i="17" s="1"/>
  <c r="AD17" i="17" s="1"/>
  <c r="H25" i="17"/>
  <c r="AB25" i="17" s="1"/>
  <c r="AC25" i="17" s="1"/>
  <c r="AD25" i="17" s="1"/>
  <c r="H33" i="17"/>
  <c r="AB33" i="17" s="1"/>
  <c r="AC33" i="17" s="1"/>
  <c r="AD33" i="17" s="1"/>
  <c r="H9" i="17"/>
  <c r="AB9" i="17" s="1"/>
  <c r="AC9" i="17" s="1"/>
  <c r="AD9" i="17" s="1"/>
  <c r="H41" i="17"/>
  <c r="AB41" i="17" s="1"/>
  <c r="AC41" i="17" s="1"/>
  <c r="AD41" i="17" s="1"/>
  <c r="H97" i="17"/>
  <c r="AB97" i="17" s="1"/>
  <c r="AC97" i="17" s="1"/>
  <c r="AD97" i="17" s="1"/>
  <c r="H121" i="17"/>
  <c r="AB121" i="17" s="1"/>
  <c r="AC121" i="17" s="1"/>
  <c r="AD121" i="17" s="1"/>
  <c r="H57" i="17"/>
  <c r="AB57" i="17" s="1"/>
  <c r="AC57" i="17" s="1"/>
  <c r="AD57" i="17" s="1"/>
  <c r="H81" i="17"/>
  <c r="AB81" i="17" s="1"/>
  <c r="AC81" i="17" s="1"/>
  <c r="AD81" i="17" s="1"/>
  <c r="H73" i="17"/>
  <c r="AB73" i="17" s="1"/>
  <c r="AC73" i="17" s="1"/>
  <c r="AD73" i="17" s="1"/>
  <c r="H113" i="17"/>
  <c r="AB113" i="17" s="1"/>
  <c r="AC113" i="17" s="1"/>
  <c r="AD113" i="17" s="1"/>
  <c r="H105" i="17"/>
  <c r="AB105" i="17" s="1"/>
  <c r="AC105" i="17" s="1"/>
  <c r="AD105" i="17" s="1"/>
  <c r="H129" i="17"/>
  <c r="AB129" i="17" s="1"/>
  <c r="AC129" i="17" s="1"/>
  <c r="AD129" i="17" s="1"/>
  <c r="H65" i="17"/>
  <c r="AB65" i="17" s="1"/>
  <c r="AC65" i="17" s="1"/>
  <c r="AD65" i="17" s="1"/>
  <c r="H49" i="17"/>
  <c r="AB49" i="17" s="1"/>
  <c r="AC49" i="17" s="1"/>
  <c r="AD49" i="17" s="1"/>
  <c r="H89" i="17"/>
  <c r="AB89" i="17" s="1"/>
  <c r="AC89" i="17" s="1"/>
  <c r="AD89" i="17" s="1"/>
  <c r="H202" i="17"/>
  <c r="AB202" i="17" s="1"/>
  <c r="AC202" i="17" s="1"/>
  <c r="AD202" i="17" s="1"/>
  <c r="H138" i="17"/>
  <c r="AB138" i="17" s="1"/>
  <c r="AC138" i="17" s="1"/>
  <c r="AD138" i="17" s="1"/>
  <c r="H186" i="17"/>
  <c r="AB186" i="17" s="1"/>
  <c r="AC186" i="17" s="1"/>
  <c r="AD186" i="17" s="1"/>
  <c r="H154" i="17"/>
  <c r="AB154" i="17" s="1"/>
  <c r="AC154" i="17" s="1"/>
  <c r="AD154" i="17" s="1"/>
  <c r="H178" i="17"/>
  <c r="AB178" i="17" s="1"/>
  <c r="AC178" i="17" s="1"/>
  <c r="AD178" i="17" s="1"/>
  <c r="H170" i="17"/>
  <c r="AB170" i="17" s="1"/>
  <c r="AC170" i="17" s="1"/>
  <c r="AD170" i="17" s="1"/>
  <c r="H146" i="17"/>
  <c r="AB146" i="17" s="1"/>
  <c r="AC146" i="17" s="1"/>
  <c r="AD146" i="17" s="1"/>
  <c r="H194" i="17"/>
  <c r="AB194" i="17" s="1"/>
  <c r="AC194" i="17" s="1"/>
  <c r="AD194" i="17" s="1"/>
  <c r="H162" i="17"/>
  <c r="AB162" i="17" s="1"/>
  <c r="AC162" i="17" s="1"/>
  <c r="AD162" i="17" s="1"/>
  <c r="H76" i="17"/>
  <c r="AB76" i="17" s="1"/>
  <c r="AC76" i="17" s="1"/>
  <c r="AD76" i="17" s="1"/>
  <c r="H132" i="17"/>
  <c r="AB132" i="17" s="1"/>
  <c r="AC132" i="17" s="1"/>
  <c r="AD132" i="17" s="1"/>
  <c r="H172" i="17"/>
  <c r="AB172" i="17" s="1"/>
  <c r="AC172" i="17" s="1"/>
  <c r="AD172" i="17" s="1"/>
  <c r="H39" i="17"/>
  <c r="AB39" i="17" s="1"/>
  <c r="AC39" i="17" s="1"/>
  <c r="AD39" i="17" s="1"/>
  <c r="H111" i="17"/>
  <c r="AB111" i="17" s="1"/>
  <c r="AC111" i="17" s="1"/>
  <c r="AD111" i="17" s="1"/>
  <c r="H71" i="17"/>
  <c r="AB71" i="17" s="1"/>
  <c r="AC71" i="17" s="1"/>
  <c r="AD71" i="17" s="1"/>
  <c r="H87" i="17"/>
  <c r="AB87" i="17" s="1"/>
  <c r="AC87" i="17" s="1"/>
  <c r="AD87" i="17" s="1"/>
  <c r="H7" i="17"/>
  <c r="AB7" i="17" s="1"/>
  <c r="AC7" i="17" s="1"/>
  <c r="AD7" i="17" s="1"/>
  <c r="H55" i="17"/>
  <c r="AB55" i="17" s="1"/>
  <c r="AC55" i="17" s="1"/>
  <c r="AD55" i="17" s="1"/>
  <c r="H95" i="17"/>
  <c r="AB95" i="17" s="1"/>
  <c r="AC95" i="17" s="1"/>
  <c r="AD95" i="17" s="1"/>
  <c r="H23" i="17"/>
  <c r="AB23" i="17" s="1"/>
  <c r="AC23" i="17" s="1"/>
  <c r="AD23" i="17" s="1"/>
  <c r="H103" i="17"/>
  <c r="AB103" i="17" s="1"/>
  <c r="AC103" i="17" s="1"/>
  <c r="AD103" i="17" s="1"/>
  <c r="H15" i="17"/>
  <c r="AB15" i="17" s="1"/>
  <c r="AC15" i="17" s="1"/>
  <c r="AD15" i="17" s="1"/>
  <c r="H127" i="17"/>
  <c r="AB127" i="17" s="1"/>
  <c r="AC127" i="17" s="1"/>
  <c r="AD127" i="17" s="1"/>
  <c r="H63" i="17"/>
  <c r="AB63" i="17" s="1"/>
  <c r="AC63" i="17" s="1"/>
  <c r="AD63" i="17" s="1"/>
  <c r="H31" i="17"/>
  <c r="AB31" i="17" s="1"/>
  <c r="AC31" i="17" s="1"/>
  <c r="AD31" i="17" s="1"/>
  <c r="H79" i="17"/>
  <c r="AB79" i="17" s="1"/>
  <c r="AC79" i="17" s="1"/>
  <c r="AD79" i="17" s="1"/>
  <c r="H119" i="17"/>
  <c r="AB119" i="17" s="1"/>
  <c r="AC119" i="17" s="1"/>
  <c r="AD119" i="17" s="1"/>
  <c r="H47" i="17"/>
  <c r="AB47" i="17" s="1"/>
  <c r="AC47" i="17" s="1"/>
  <c r="AD47" i="17" s="1"/>
  <c r="H137" i="17"/>
  <c r="AB137" i="17" s="1"/>
  <c r="AC137" i="17" s="1"/>
  <c r="AD137" i="17" s="1"/>
  <c r="H177" i="17"/>
  <c r="AB177" i="17" s="1"/>
  <c r="AC177" i="17" s="1"/>
  <c r="AD177" i="17" s="1"/>
  <c r="H153" i="17"/>
  <c r="AB153" i="17" s="1"/>
  <c r="AC153" i="17" s="1"/>
  <c r="AD153" i="17" s="1"/>
  <c r="H145" i="17"/>
  <c r="AB145" i="17" s="1"/>
  <c r="AC145" i="17" s="1"/>
  <c r="AD145" i="17" s="1"/>
  <c r="H201" i="17"/>
  <c r="AB201" i="17" s="1"/>
  <c r="AC201" i="17" s="1"/>
  <c r="AD201" i="17" s="1"/>
  <c r="H161" i="17"/>
  <c r="AB161" i="17" s="1"/>
  <c r="AC161" i="17" s="1"/>
  <c r="AD161" i="17" s="1"/>
  <c r="H193" i="17"/>
  <c r="AB193" i="17" s="1"/>
  <c r="AC193" i="17" s="1"/>
  <c r="AD193" i="17" s="1"/>
  <c r="H169" i="17"/>
  <c r="AB169" i="17" s="1"/>
  <c r="AC169" i="17" s="1"/>
  <c r="AD169" i="17" s="1"/>
  <c r="H185" i="17"/>
  <c r="AB185" i="17" s="1"/>
  <c r="AC185" i="17" s="1"/>
  <c r="AD185" i="17" s="1"/>
  <c r="H10" i="17"/>
  <c r="AB10" i="17" s="1"/>
  <c r="AC10" i="17" s="1"/>
  <c r="AD10" i="17" s="1"/>
  <c r="H26" i="17"/>
  <c r="AB26" i="17" s="1"/>
  <c r="AC26" i="17" s="1"/>
  <c r="AD26" i="17" s="1"/>
  <c r="H66" i="17"/>
  <c r="AB66" i="17" s="1"/>
  <c r="AC66" i="17" s="1"/>
  <c r="AD66" i="17" s="1"/>
  <c r="H18" i="17"/>
  <c r="AB18" i="17" s="1"/>
  <c r="AC18" i="17" s="1"/>
  <c r="AD18" i="17" s="1"/>
  <c r="H122" i="17"/>
  <c r="AB122" i="17" s="1"/>
  <c r="AC122" i="17" s="1"/>
  <c r="AD122" i="17" s="1"/>
  <c r="H42" i="17"/>
  <c r="AB42" i="17" s="1"/>
  <c r="AC42" i="17" s="1"/>
  <c r="AD42" i="17" s="1"/>
  <c r="H74" i="17"/>
  <c r="AB74" i="17" s="1"/>
  <c r="AC74" i="17" s="1"/>
  <c r="AD74" i="17" s="1"/>
  <c r="H90" i="17"/>
  <c r="AB90" i="17" s="1"/>
  <c r="AC90" i="17" s="1"/>
  <c r="AD90" i="17" s="1"/>
  <c r="H82" i="17"/>
  <c r="AB82" i="17" s="1"/>
  <c r="AC82" i="17" s="1"/>
  <c r="AD82" i="17" s="1"/>
  <c r="H114" i="17"/>
  <c r="AB114" i="17" s="1"/>
  <c r="AC114" i="17" s="1"/>
  <c r="AD114" i="17" s="1"/>
  <c r="H106" i="17"/>
  <c r="AB106" i="17" s="1"/>
  <c r="AC106" i="17" s="1"/>
  <c r="AD106" i="17" s="1"/>
  <c r="H50" i="17"/>
  <c r="AB50" i="17" s="1"/>
  <c r="AC50" i="17" s="1"/>
  <c r="AD50" i="17" s="1"/>
  <c r="H34" i="17"/>
  <c r="AB34" i="17" s="1"/>
  <c r="AC34" i="17" s="1"/>
  <c r="AD34" i="17" s="1"/>
  <c r="H130" i="17"/>
  <c r="AB130" i="17" s="1"/>
  <c r="AC130" i="17" s="1"/>
  <c r="AD130" i="17" s="1"/>
  <c r="H58" i="17"/>
  <c r="AB58" i="17" s="1"/>
  <c r="AC58" i="17" s="1"/>
  <c r="AD58" i="17" s="1"/>
  <c r="H98" i="17"/>
  <c r="AB98" i="17" s="1"/>
  <c r="AC98" i="17" s="1"/>
  <c r="AD98" i="17" s="1"/>
  <c r="H68" i="17"/>
  <c r="AB68" i="17" s="1"/>
  <c r="AC68" i="17" s="1"/>
  <c r="AD68" i="17" s="1"/>
  <c r="H100" i="17"/>
  <c r="AB100" i="17" s="1"/>
  <c r="AC100" i="17" s="1"/>
  <c r="AD100" i="17" s="1"/>
  <c r="H92" i="17"/>
  <c r="AB92" i="17" s="1"/>
  <c r="AC92" i="17" s="1"/>
  <c r="AD92" i="17" s="1"/>
  <c r="H60" i="17"/>
  <c r="AB60" i="17" s="1"/>
  <c r="AC60" i="17" s="1"/>
  <c r="AD60" i="17" s="1"/>
  <c r="H164" i="17"/>
  <c r="AB164" i="17" s="1"/>
  <c r="AC164" i="17" s="1"/>
  <c r="AD164" i="17" s="1"/>
  <c r="H32" i="17"/>
  <c r="AB32" i="17" s="1"/>
  <c r="AC32" i="17" s="1"/>
  <c r="AD32" i="17" s="1"/>
  <c r="H40" i="17"/>
  <c r="AB40" i="17" s="1"/>
  <c r="AC40" i="17" s="1"/>
  <c r="AD40" i="17" s="1"/>
  <c r="H104" i="17"/>
  <c r="AB104" i="17" s="1"/>
  <c r="AC104" i="17" s="1"/>
  <c r="AD104" i="17" s="1"/>
  <c r="H16" i="17"/>
  <c r="AB16" i="17" s="1"/>
  <c r="AC16" i="17" s="1"/>
  <c r="AD16" i="17" s="1"/>
  <c r="H72" i="17"/>
  <c r="AB72" i="17" s="1"/>
  <c r="AC72" i="17" s="1"/>
  <c r="AD72" i="17" s="1"/>
  <c r="H48" i="17"/>
  <c r="AB48" i="17" s="1"/>
  <c r="AC48" i="17" s="1"/>
  <c r="AD48" i="17" s="1"/>
  <c r="H80" i="17"/>
  <c r="AB80" i="17" s="1"/>
  <c r="AC80" i="17" s="1"/>
  <c r="AD80" i="17" s="1"/>
  <c r="H96" i="17"/>
  <c r="AB96" i="17" s="1"/>
  <c r="AC96" i="17" s="1"/>
  <c r="AD96" i="17" s="1"/>
  <c r="H8" i="17"/>
  <c r="AB8" i="17" s="1"/>
  <c r="AC8" i="17" s="1"/>
  <c r="AD8" i="17" s="1"/>
  <c r="H64" i="17"/>
  <c r="AB64" i="17" s="1"/>
  <c r="AC64" i="17" s="1"/>
  <c r="AD64" i="17" s="1"/>
  <c r="H24" i="17"/>
  <c r="AB24" i="17" s="1"/>
  <c r="AC24" i="17" s="1"/>
  <c r="AD24" i="17" s="1"/>
  <c r="H56" i="17"/>
  <c r="AB56" i="17" s="1"/>
  <c r="AC56" i="17" s="1"/>
  <c r="AD56" i="17" s="1"/>
  <c r="H88" i="17"/>
  <c r="AB88" i="17" s="1"/>
  <c r="AC88" i="17" s="1"/>
  <c r="AD88" i="17" s="1"/>
  <c r="H112" i="17"/>
  <c r="AB112" i="17" s="1"/>
  <c r="AC112" i="17" s="1"/>
  <c r="AD112" i="17" s="1"/>
  <c r="H128" i="17"/>
  <c r="AB128" i="17" s="1"/>
  <c r="AC128" i="17" s="1"/>
  <c r="AD128" i="17" s="1"/>
  <c r="H120" i="17"/>
  <c r="AB120" i="17" s="1"/>
  <c r="AC120" i="17" s="1"/>
  <c r="AD120" i="17" s="1"/>
  <c r="H160" i="17"/>
  <c r="AB160" i="17" s="1"/>
  <c r="AC160" i="17" s="1"/>
  <c r="AD160" i="17" s="1"/>
  <c r="H136" i="17"/>
  <c r="AB136" i="17" s="1"/>
  <c r="AC136" i="17" s="1"/>
  <c r="AD136" i="17" s="1"/>
  <c r="H144" i="17"/>
  <c r="AB144" i="17" s="1"/>
  <c r="AC144" i="17" s="1"/>
  <c r="AD144" i="17" s="1"/>
  <c r="H152" i="17"/>
  <c r="AB152" i="17" s="1"/>
  <c r="AC152" i="17" s="1"/>
  <c r="AD152" i="17" s="1"/>
  <c r="H168" i="17"/>
  <c r="AB168" i="17" s="1"/>
  <c r="AC168" i="17" s="1"/>
  <c r="AD168" i="17" s="1"/>
  <c r="H176" i="17"/>
  <c r="AB176" i="17" s="1"/>
  <c r="AC176" i="17" s="1"/>
  <c r="AD176" i="17" s="1"/>
  <c r="H200" i="17"/>
  <c r="AB200" i="17" s="1"/>
  <c r="AC200" i="17" s="1"/>
  <c r="AD200" i="17" s="1"/>
  <c r="H184" i="17"/>
  <c r="AB184" i="17" s="1"/>
  <c r="AC184" i="17" s="1"/>
  <c r="AD184" i="17" s="1"/>
  <c r="H192" i="17"/>
  <c r="AB192" i="17" s="1"/>
  <c r="AC192" i="17" s="1"/>
  <c r="AD192" i="17" s="1"/>
  <c r="H84" i="17"/>
  <c r="AB84" i="17" s="1"/>
  <c r="AC84" i="17" s="1"/>
  <c r="AD84" i="17" s="1"/>
  <c r="H36" i="17"/>
  <c r="AB36" i="17" s="1"/>
  <c r="AC36" i="17" s="1"/>
  <c r="AD36" i="17" s="1"/>
  <c r="H180" i="17"/>
  <c r="AB180" i="17" s="1"/>
  <c r="AC180" i="17" s="1"/>
  <c r="AD180" i="17" s="1"/>
  <c r="H14" i="17"/>
  <c r="AB14" i="17" s="1"/>
  <c r="AC14" i="17" s="1"/>
  <c r="AD14" i="17" s="1"/>
  <c r="H30" i="17"/>
  <c r="AB30" i="17" s="1"/>
  <c r="AC30" i="17" s="1"/>
  <c r="AD30" i="17" s="1"/>
  <c r="H46" i="17"/>
  <c r="AB46" i="17" s="1"/>
  <c r="AC46" i="17" s="1"/>
  <c r="AD46" i="17" s="1"/>
  <c r="H6" i="17"/>
  <c r="AB6" i="17" s="1"/>
  <c r="AC6" i="17" s="1"/>
  <c r="AD6" i="17" s="1"/>
  <c r="H22" i="17"/>
  <c r="AB22" i="17" s="1"/>
  <c r="AC22" i="17" s="1"/>
  <c r="AD22" i="17" s="1"/>
  <c r="H70" i="17"/>
  <c r="AB70" i="17" s="1"/>
  <c r="AC70" i="17" s="1"/>
  <c r="AD70" i="17" s="1"/>
  <c r="H38" i="17"/>
  <c r="AB38" i="17" s="1"/>
  <c r="AC38" i="17" s="1"/>
  <c r="AD38" i="17" s="1"/>
  <c r="H54" i="17"/>
  <c r="AB54" i="17" s="1"/>
  <c r="AC54" i="17" s="1"/>
  <c r="AD54" i="17" s="1"/>
  <c r="H62" i="17"/>
  <c r="AB62" i="17" s="1"/>
  <c r="AC62" i="17" s="1"/>
  <c r="AD62" i="17" s="1"/>
  <c r="H126" i="17"/>
  <c r="AB126" i="17" s="1"/>
  <c r="AC126" i="17" s="1"/>
  <c r="AD126" i="17" s="1"/>
  <c r="H94" i="17"/>
  <c r="AB94" i="17" s="1"/>
  <c r="AC94" i="17" s="1"/>
  <c r="AD94" i="17" s="1"/>
  <c r="H86" i="17"/>
  <c r="AB86" i="17" s="1"/>
  <c r="AC86" i="17" s="1"/>
  <c r="AD86" i="17" s="1"/>
  <c r="H118" i="17"/>
  <c r="AB118" i="17" s="1"/>
  <c r="AC118" i="17" s="1"/>
  <c r="AD118" i="17" s="1"/>
  <c r="H78" i="17"/>
  <c r="AB78" i="17" s="1"/>
  <c r="AC78" i="17" s="1"/>
  <c r="AD78" i="17" s="1"/>
  <c r="H110" i="17"/>
  <c r="AB110" i="17" s="1"/>
  <c r="AC110" i="17" s="1"/>
  <c r="AD110" i="17" s="1"/>
  <c r="H102" i="17"/>
  <c r="AB102" i="17" s="1"/>
  <c r="AC102" i="17" s="1"/>
  <c r="AD102" i="17" s="1"/>
  <c r="H147" i="17"/>
  <c r="AB147" i="17" s="1"/>
  <c r="AC147" i="17" s="1"/>
  <c r="AD147" i="17" s="1"/>
  <c r="H195" i="17"/>
  <c r="AB195" i="17" s="1"/>
  <c r="AC195" i="17" s="1"/>
  <c r="AD195" i="17" s="1"/>
  <c r="H203" i="17"/>
  <c r="AB203" i="17" s="1"/>
  <c r="AC203" i="17" s="1"/>
  <c r="AD203" i="17" s="1"/>
  <c r="H139" i="17"/>
  <c r="AB139" i="17" s="1"/>
  <c r="AC139" i="17" s="1"/>
  <c r="AD139" i="17" s="1"/>
  <c r="H187" i="17"/>
  <c r="AB187" i="17" s="1"/>
  <c r="AC187" i="17" s="1"/>
  <c r="AD187" i="17" s="1"/>
  <c r="H163" i="17"/>
  <c r="AB163" i="17" s="1"/>
  <c r="AC163" i="17" s="1"/>
  <c r="AD163" i="17" s="1"/>
  <c r="H179" i="17"/>
  <c r="AB179" i="17" s="1"/>
  <c r="AC179" i="17" s="1"/>
  <c r="AD179" i="17" s="1"/>
  <c r="H171" i="17"/>
  <c r="AB171" i="17" s="1"/>
  <c r="AC171" i="17" s="1"/>
  <c r="AD171" i="17" s="1"/>
  <c r="H155" i="17"/>
  <c r="AB155" i="17" s="1"/>
  <c r="AC155" i="17" s="1"/>
  <c r="AD155" i="17" s="1"/>
  <c r="H149" i="17"/>
  <c r="AB149" i="17" s="1"/>
  <c r="AC149" i="17" s="1"/>
  <c r="AD149" i="17" s="1"/>
  <c r="H141" i="17"/>
  <c r="AB141" i="17" s="1"/>
  <c r="AC141" i="17" s="1"/>
  <c r="AD141" i="17" s="1"/>
  <c r="H133" i="17"/>
  <c r="AB133" i="17" s="1"/>
  <c r="AC133" i="17" s="1"/>
  <c r="AD133" i="17" s="1"/>
  <c r="H165" i="17"/>
  <c r="AB165" i="17" s="1"/>
  <c r="AC165" i="17" s="1"/>
  <c r="AD165" i="17" s="1"/>
  <c r="H157" i="17"/>
  <c r="AB157" i="17" s="1"/>
  <c r="AC157" i="17" s="1"/>
  <c r="AD157" i="17" s="1"/>
  <c r="H181" i="17"/>
  <c r="AB181" i="17" s="1"/>
  <c r="AC181" i="17" s="1"/>
  <c r="AD181" i="17" s="1"/>
  <c r="H173" i="17"/>
  <c r="AB173" i="17" s="1"/>
  <c r="AC173" i="17" s="1"/>
  <c r="AD173" i="17" s="1"/>
  <c r="H189" i="17"/>
  <c r="AB189" i="17" s="1"/>
  <c r="AC189" i="17" s="1"/>
  <c r="AD189" i="17" s="1"/>
  <c r="H197" i="17"/>
  <c r="AB197" i="17" s="1"/>
  <c r="AC197" i="17" s="1"/>
  <c r="AD197" i="17" s="1"/>
  <c r="H108" i="17"/>
  <c r="AB108" i="17" s="1"/>
  <c r="AC108" i="17" s="1"/>
  <c r="AD108" i="17" s="1"/>
  <c r="H124" i="17"/>
  <c r="AB124" i="17" s="1"/>
  <c r="AC124" i="17" s="1"/>
  <c r="AD124" i="17" s="1"/>
  <c r="H196" i="17"/>
  <c r="AB196" i="17" s="1"/>
  <c r="AC196" i="17" s="1"/>
  <c r="AD196" i="17" s="1"/>
  <c r="H156" i="17"/>
  <c r="AB156" i="17" s="1"/>
  <c r="AC156" i="17" s="1"/>
  <c r="AD156" i="17" s="1"/>
  <c r="H131" i="17"/>
  <c r="AB131" i="17" s="1"/>
  <c r="AC131" i="17" s="1"/>
  <c r="AD131" i="17" s="1"/>
  <c r="H11" i="17"/>
  <c r="AB11" i="17" s="1"/>
  <c r="AC11" i="17" s="1"/>
  <c r="AD11" i="17" s="1"/>
  <c r="H83" i="17"/>
  <c r="AB83" i="17" s="1"/>
  <c r="AC83" i="17" s="1"/>
  <c r="AD83" i="17" s="1"/>
  <c r="H51" i="17"/>
  <c r="AB51" i="17" s="1"/>
  <c r="AC51" i="17" s="1"/>
  <c r="AD51" i="17" s="1"/>
  <c r="H35" i="17"/>
  <c r="AB35" i="17" s="1"/>
  <c r="AC35" i="17" s="1"/>
  <c r="AD35" i="17" s="1"/>
  <c r="H43" i="17"/>
  <c r="AB43" i="17" s="1"/>
  <c r="AC43" i="17" s="1"/>
  <c r="AD43" i="17" s="1"/>
  <c r="H59" i="17"/>
  <c r="AB59" i="17" s="1"/>
  <c r="AC59" i="17" s="1"/>
  <c r="AD59" i="17" s="1"/>
  <c r="H99" i="17"/>
  <c r="AB99" i="17" s="1"/>
  <c r="AC99" i="17" s="1"/>
  <c r="AD99" i="17" s="1"/>
  <c r="H75" i="17"/>
  <c r="AB75" i="17" s="1"/>
  <c r="AC75" i="17" s="1"/>
  <c r="AD75" i="17" s="1"/>
  <c r="H19" i="17"/>
  <c r="AB19" i="17" s="1"/>
  <c r="AC19" i="17" s="1"/>
  <c r="AD19" i="17" s="1"/>
  <c r="H115" i="17"/>
  <c r="AB115" i="17" s="1"/>
  <c r="AC115" i="17" s="1"/>
  <c r="AD115" i="17" s="1"/>
  <c r="H91" i="17"/>
  <c r="AB91" i="17" s="1"/>
  <c r="AC91" i="17" s="1"/>
  <c r="AD91" i="17" s="1"/>
  <c r="H107" i="17"/>
  <c r="AB107" i="17" s="1"/>
  <c r="AC107" i="17" s="1"/>
  <c r="AD107" i="17" s="1"/>
  <c r="H123" i="17"/>
  <c r="AB123" i="17" s="1"/>
  <c r="AC123" i="17" s="1"/>
  <c r="AD123" i="17" s="1"/>
  <c r="H27" i="17"/>
  <c r="AB27" i="17" s="1"/>
  <c r="AC27" i="17" s="1"/>
  <c r="AD27" i="17" s="1"/>
  <c r="H67" i="17"/>
  <c r="AB67" i="17" s="1"/>
  <c r="AC67" i="17" s="1"/>
  <c r="AD67" i="17" s="1"/>
  <c r="H188" i="17"/>
  <c r="AB188" i="17" s="1"/>
  <c r="AC188" i="17" s="1"/>
  <c r="AD188" i="17" s="1"/>
  <c r="H13" i="17"/>
  <c r="AB13" i="17" s="1"/>
  <c r="AC13" i="17" s="1"/>
  <c r="AD13" i="17" s="1"/>
  <c r="H93" i="17"/>
  <c r="AB93" i="17" s="1"/>
  <c r="AC93" i="17" s="1"/>
  <c r="AD93" i="17" s="1"/>
  <c r="H45" i="17"/>
  <c r="AB45" i="17" s="1"/>
  <c r="AC45" i="17" s="1"/>
  <c r="AD45" i="17" s="1"/>
  <c r="H69" i="17"/>
  <c r="AB69" i="17" s="1"/>
  <c r="AC69" i="17" s="1"/>
  <c r="AD69" i="17" s="1"/>
  <c r="H53" i="17"/>
  <c r="AB53" i="17" s="1"/>
  <c r="AC53" i="17" s="1"/>
  <c r="AD53" i="17" s="1"/>
  <c r="H5" i="17"/>
  <c r="AB5" i="17" s="1"/>
  <c r="AC5" i="17" s="1"/>
  <c r="AD5" i="17" s="1"/>
  <c r="H117" i="17"/>
  <c r="AB117" i="17" s="1"/>
  <c r="AC117" i="17" s="1"/>
  <c r="AD117" i="17" s="1"/>
  <c r="H61" i="17"/>
  <c r="AB61" i="17" s="1"/>
  <c r="AC61" i="17" s="1"/>
  <c r="AD61" i="17" s="1"/>
  <c r="H77" i="17"/>
  <c r="AB77" i="17" s="1"/>
  <c r="AC77" i="17" s="1"/>
  <c r="AD77" i="17" s="1"/>
  <c r="H101" i="17"/>
  <c r="AB101" i="17" s="1"/>
  <c r="AC101" i="17" s="1"/>
  <c r="AD101" i="17" s="1"/>
  <c r="H85" i="17"/>
  <c r="AB85" i="17" s="1"/>
  <c r="AC85" i="17" s="1"/>
  <c r="AD85" i="17" s="1"/>
  <c r="H125" i="17"/>
  <c r="AB125" i="17" s="1"/>
  <c r="AC125" i="17" s="1"/>
  <c r="AD125" i="17" s="1"/>
  <c r="H21" i="17"/>
  <c r="AB21" i="17" s="1"/>
  <c r="AC21" i="17" s="1"/>
  <c r="AD21" i="17" s="1"/>
  <c r="H29" i="17"/>
  <c r="AB29" i="17" s="1"/>
  <c r="AC29" i="17" s="1"/>
  <c r="AD29" i="17" s="1"/>
  <c r="H109" i="17"/>
  <c r="AB109" i="17" s="1"/>
  <c r="AC109" i="17" s="1"/>
  <c r="AD109" i="17" s="1"/>
  <c r="H37" i="17"/>
  <c r="AB37" i="17" s="1"/>
  <c r="AC37" i="17" s="1"/>
  <c r="AD37" i="17" s="1"/>
  <c r="H142" i="17"/>
  <c r="AB142" i="17" s="1"/>
  <c r="AC142" i="17" s="1"/>
  <c r="AD142" i="17" s="1"/>
  <c r="H182" i="17"/>
  <c r="AB182" i="17" s="1"/>
  <c r="AC182" i="17" s="1"/>
  <c r="AD182" i="17" s="1"/>
  <c r="H150" i="17"/>
  <c r="AB150" i="17" s="1"/>
  <c r="AC150" i="17" s="1"/>
  <c r="AD150" i="17" s="1"/>
  <c r="H134" i="17"/>
  <c r="AB134" i="17" s="1"/>
  <c r="AC134" i="17" s="1"/>
  <c r="AD134" i="17" s="1"/>
  <c r="H174" i="17"/>
  <c r="AB174" i="17" s="1"/>
  <c r="AC174" i="17" s="1"/>
  <c r="AD174" i="17" s="1"/>
  <c r="H166" i="17"/>
  <c r="AB166" i="17" s="1"/>
  <c r="AC166" i="17" s="1"/>
  <c r="AD166" i="17" s="1"/>
  <c r="H158" i="17"/>
  <c r="AB158" i="17" s="1"/>
  <c r="AC158" i="17" s="1"/>
  <c r="AD158" i="17" s="1"/>
  <c r="H190" i="17"/>
  <c r="AB190" i="17" s="1"/>
  <c r="AC190" i="17" s="1"/>
  <c r="AD190" i="17" s="1"/>
  <c r="H198" i="17"/>
  <c r="AB198" i="17" s="1"/>
  <c r="AC198" i="17" s="1"/>
  <c r="AD198" i="17" s="1"/>
  <c r="H151" i="17"/>
  <c r="AB151" i="17" s="1"/>
  <c r="AC151" i="17" s="1"/>
  <c r="AD151" i="17" s="1"/>
  <c r="H143" i="17"/>
  <c r="AB143" i="17" s="1"/>
  <c r="AC143" i="17" s="1"/>
  <c r="AD143" i="17" s="1"/>
  <c r="H167" i="17"/>
  <c r="AB167" i="17" s="1"/>
  <c r="AC167" i="17" s="1"/>
  <c r="AD167" i="17" s="1"/>
  <c r="H183" i="17"/>
  <c r="AB183" i="17" s="1"/>
  <c r="AC183" i="17" s="1"/>
  <c r="AD183" i="17" s="1"/>
  <c r="H159" i="17"/>
  <c r="AB159" i="17" s="1"/>
  <c r="AC159" i="17" s="1"/>
  <c r="AD159" i="17" s="1"/>
  <c r="H191" i="17"/>
  <c r="AB191" i="17" s="1"/>
  <c r="AC191" i="17" s="1"/>
  <c r="AD191" i="17" s="1"/>
  <c r="H199" i="17"/>
  <c r="AB199" i="17" s="1"/>
  <c r="AC199" i="17" s="1"/>
  <c r="AD199" i="17" s="1"/>
  <c r="H135" i="17"/>
  <c r="AB135" i="17" s="1"/>
  <c r="AC135" i="17" s="1"/>
  <c r="AD135" i="17" s="1"/>
  <c r="H175" i="17"/>
  <c r="AB175" i="17" s="1"/>
  <c r="AC175" i="17" s="1"/>
  <c r="AD175" i="17" s="1"/>
  <c r="L265" i="19"/>
  <c r="L257" i="19"/>
  <c r="L251" i="19"/>
  <c r="L244" i="19"/>
  <c r="L236" i="19"/>
  <c r="L228" i="19"/>
  <c r="L262" i="19"/>
  <c r="L267" i="19"/>
  <c r="L259" i="19"/>
  <c r="L248" i="19"/>
  <c r="L241" i="19"/>
  <c r="L233" i="19"/>
  <c r="L225" i="19"/>
  <c r="L239" i="19"/>
  <c r="L242" i="19"/>
  <c r="L249" i="19"/>
  <c r="L231" i="19"/>
  <c r="L234" i="19"/>
  <c r="L260" i="19"/>
  <c r="L256" i="19"/>
  <c r="L226" i="19"/>
  <c r="L264" i="19"/>
  <c r="Q26" i="19"/>
  <c r="Q27" i="19" s="1"/>
  <c r="L254" i="19"/>
  <c r="L235" i="19"/>
  <c r="L232" i="19"/>
  <c r="L245" i="19"/>
  <c r="L268" i="19"/>
  <c r="L240" i="19"/>
  <c r="L229" i="19"/>
  <c r="L266" i="19"/>
  <c r="L250" i="19"/>
  <c r="L253" i="19"/>
  <c r="L227" i="19"/>
  <c r="L237" i="19"/>
  <c r="L247" i="19"/>
  <c r="L255" i="19"/>
  <c r="L246" i="19"/>
  <c r="L252" i="19"/>
  <c r="L263" i="19"/>
  <c r="L243" i="19"/>
  <c r="L238" i="19"/>
  <c r="L261" i="19"/>
  <c r="L258" i="19"/>
  <c r="L230" i="19"/>
  <c r="K650" i="19"/>
  <c r="D14" i="16"/>
  <c r="AI14" i="16"/>
  <c r="E14" i="16" s="1"/>
  <c r="X16" i="16"/>
  <c r="H15" i="16"/>
  <c r="D30" i="16"/>
  <c r="AI30" i="16"/>
  <c r="E30" i="16" s="1"/>
  <c r="AQ15" i="16"/>
  <c r="G30" i="16"/>
  <c r="AE16" i="16"/>
  <c r="AH15" i="16"/>
  <c r="X32" i="16"/>
  <c r="H31" i="16"/>
  <c r="AE32" i="16"/>
  <c r="AH31" i="16"/>
  <c r="G14" i="16"/>
  <c r="J31" i="16"/>
  <c r="J16" i="16"/>
  <c r="L16" i="16"/>
  <c r="L31" i="16"/>
  <c r="AP15" i="16"/>
  <c r="G15" i="16" s="1"/>
  <c r="AT16" i="16"/>
  <c r="F17" i="13"/>
  <c r="G17" i="13"/>
  <c r="H17" i="13"/>
  <c r="I17" i="13"/>
  <c r="J17" i="13"/>
  <c r="K17" i="13"/>
  <c r="L17" i="13"/>
  <c r="M17" i="13"/>
  <c r="M24" i="13" s="1"/>
  <c r="N17" i="13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E24" i="13" s="1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L532" i="19" l="1"/>
  <c r="L528" i="19"/>
  <c r="L529" i="19"/>
  <c r="L527" i="19"/>
  <c r="L523" i="19"/>
  <c r="L519" i="19"/>
  <c r="L515" i="19"/>
  <c r="L511" i="19"/>
  <c r="L508" i="19"/>
  <c r="H508" i="19" s="1" a="1"/>
  <c r="H508" i="19" s="1"/>
  <c r="L504" i="19"/>
  <c r="H504" i="19" s="1" a="1"/>
  <c r="H504" i="19" s="1"/>
  <c r="L500" i="19"/>
  <c r="H500" i="19" s="1" a="1"/>
  <c r="H500" i="19" s="1"/>
  <c r="L496" i="19"/>
  <c r="H496" i="19" s="1" a="1"/>
  <c r="H496" i="19" s="1"/>
  <c r="L492" i="19"/>
  <c r="H492" i="19" s="1" a="1"/>
  <c r="H492" i="19" s="1"/>
  <c r="L530" i="19"/>
  <c r="L524" i="19"/>
  <c r="L520" i="19"/>
  <c r="L516" i="19"/>
  <c r="L512" i="19"/>
  <c r="L509" i="19"/>
  <c r="H509" i="19" s="1" a="1"/>
  <c r="H509" i="19" s="1"/>
  <c r="L505" i="19"/>
  <c r="H505" i="19" s="1" a="1"/>
  <c r="H505" i="19" s="1"/>
  <c r="L501" i="19"/>
  <c r="H501" i="19" s="1" a="1"/>
  <c r="H501" i="19" s="1"/>
  <c r="L497" i="19"/>
  <c r="H497" i="19" s="1" a="1"/>
  <c r="H497" i="19" s="1"/>
  <c r="L493" i="19"/>
  <c r="H493" i="19" s="1" a="1"/>
  <c r="H493" i="19" s="1"/>
  <c r="L489" i="19"/>
  <c r="H489" i="19" s="1" a="1"/>
  <c r="H489" i="19" s="1"/>
  <c r="L525" i="19"/>
  <c r="L521" i="19"/>
  <c r="L517" i="19"/>
  <c r="L513" i="19"/>
  <c r="L510" i="19"/>
  <c r="H510" i="19" s="1" a="1"/>
  <c r="H510" i="19" s="1"/>
  <c r="L506" i="19"/>
  <c r="H506" i="19" s="1" a="1"/>
  <c r="H506" i="19" s="1"/>
  <c r="L502" i="19"/>
  <c r="H502" i="19" s="1" a="1"/>
  <c r="H502" i="19" s="1"/>
  <c r="L498" i="19"/>
  <c r="H498" i="19" s="1" a="1"/>
  <c r="H498" i="19" s="1"/>
  <c r="L494" i="19"/>
  <c r="H494" i="19" s="1" a="1"/>
  <c r="H494" i="19" s="1"/>
  <c r="L490" i="19"/>
  <c r="H490" i="19" s="1" a="1"/>
  <c r="H490" i="19" s="1"/>
  <c r="L507" i="19"/>
  <c r="H507" i="19" s="1" a="1"/>
  <c r="H507" i="19" s="1"/>
  <c r="L503" i="19"/>
  <c r="H503" i="19" s="1" a="1"/>
  <c r="H503" i="19" s="1"/>
  <c r="L499" i="19"/>
  <c r="H499" i="19" s="1" a="1"/>
  <c r="H499" i="19" s="1"/>
  <c r="L495" i="19"/>
  <c r="H495" i="19" s="1" a="1"/>
  <c r="H495" i="19" s="1"/>
  <c r="L491" i="19"/>
  <c r="H491" i="19" s="1" a="1"/>
  <c r="H491" i="19" s="1"/>
  <c r="L518" i="19"/>
  <c r="L526" i="19"/>
  <c r="L514" i="19"/>
  <c r="L531" i="19"/>
  <c r="L522" i="19"/>
  <c r="Q28" i="19"/>
  <c r="AI31" i="16"/>
  <c r="E31" i="16" s="1"/>
  <c r="D31" i="16"/>
  <c r="G31" i="16"/>
  <c r="AQ16" i="16"/>
  <c r="AT17" i="16"/>
  <c r="AP16" i="16"/>
  <c r="AE33" i="16"/>
  <c r="AH32" i="16"/>
  <c r="X33" i="16"/>
  <c r="H32" i="16"/>
  <c r="H16" i="16"/>
  <c r="X17" i="16"/>
  <c r="L32" i="16"/>
  <c r="L17" i="16"/>
  <c r="D15" i="16"/>
  <c r="AI15" i="16"/>
  <c r="E15" i="16" s="1"/>
  <c r="J32" i="16"/>
  <c r="J17" i="16"/>
  <c r="AH16" i="16"/>
  <c r="AE17" i="16"/>
  <c r="T24" i="13"/>
  <c r="L24" i="13"/>
  <c r="S24" i="13"/>
  <c r="K24" i="13"/>
  <c r="R24" i="13"/>
  <c r="J24" i="13"/>
  <c r="Q24" i="13"/>
  <c r="I24" i="13"/>
  <c r="P24" i="13"/>
  <c r="H24" i="13"/>
  <c r="O24" i="13"/>
  <c r="G24" i="13"/>
  <c r="N24" i="13"/>
  <c r="F24" i="13"/>
  <c r="C29" i="13"/>
  <c r="V19" i="13"/>
  <c r="W20" i="13"/>
  <c r="C33" i="13"/>
  <c r="V23" i="13"/>
  <c r="W24" i="13"/>
  <c r="C28" i="13"/>
  <c r="V18" i="13"/>
  <c r="W19" i="13"/>
  <c r="C32" i="13"/>
  <c r="V22" i="13"/>
  <c r="L575" i="19" l="1"/>
  <c r="L571" i="19"/>
  <c r="L567" i="19"/>
  <c r="L563" i="19"/>
  <c r="L559" i="19"/>
  <c r="L555" i="19"/>
  <c r="L576" i="19"/>
  <c r="L572" i="19"/>
  <c r="L568" i="19"/>
  <c r="L564" i="19"/>
  <c r="L560" i="19"/>
  <c r="L556" i="19"/>
  <c r="L573" i="19"/>
  <c r="L569" i="19"/>
  <c r="L565" i="19"/>
  <c r="L561" i="19"/>
  <c r="L557" i="19"/>
  <c r="L554" i="19"/>
  <c r="H554" i="19" s="1" a="1"/>
  <c r="H554" i="19" s="1"/>
  <c r="X12" i="19" s="1"/>
  <c r="X34" i="19" s="1"/>
  <c r="H608" i="19" s="1" a="1"/>
  <c r="H608" i="19" s="1"/>
  <c r="L574" i="19"/>
  <c r="L570" i="19"/>
  <c r="L566" i="19"/>
  <c r="L562" i="19"/>
  <c r="L558" i="19"/>
  <c r="L550" i="19"/>
  <c r="H550" i="19" s="1" a="1"/>
  <c r="H550" i="19" s="1"/>
  <c r="L542" i="19"/>
  <c r="H542" i="19" s="1" a="1"/>
  <c r="H542" i="19" s="1"/>
  <c r="L534" i="19"/>
  <c r="H534" i="19" s="1" a="1"/>
  <c r="H534" i="19" s="1"/>
  <c r="L553" i="19"/>
  <c r="H553" i="19" s="1" a="1"/>
  <c r="H553" i="19" s="1"/>
  <c r="X11" i="19" s="1"/>
  <c r="X33" i="19" s="1"/>
  <c r="H607" i="19" s="1" a="1"/>
  <c r="H607" i="19" s="1"/>
  <c r="L545" i="19"/>
  <c r="H545" i="19" s="1" a="1"/>
  <c r="H545" i="19" s="1"/>
  <c r="L537" i="19"/>
  <c r="H537" i="19" s="1" a="1"/>
  <c r="H537" i="19" s="1"/>
  <c r="L548" i="19"/>
  <c r="H548" i="19" s="1" a="1"/>
  <c r="H548" i="19" s="1"/>
  <c r="L540" i="19"/>
  <c r="H540" i="19" s="1" a="1"/>
  <c r="H540" i="19" s="1"/>
  <c r="L551" i="19"/>
  <c r="H551" i="19" s="1" a="1"/>
  <c r="H551" i="19" s="1"/>
  <c r="L543" i="19"/>
  <c r="H543" i="19" s="1" a="1"/>
  <c r="H543" i="19" s="1"/>
  <c r="L535" i="19"/>
  <c r="H535" i="19" s="1" a="1"/>
  <c r="H535" i="19" s="1"/>
  <c r="L546" i="19"/>
  <c r="H546" i="19" s="1" a="1"/>
  <c r="H546" i="19" s="1"/>
  <c r="L538" i="19"/>
  <c r="H538" i="19" s="1" a="1"/>
  <c r="H538" i="19" s="1"/>
  <c r="L549" i="19"/>
  <c r="H549" i="19" s="1" a="1"/>
  <c r="H549" i="19" s="1"/>
  <c r="L541" i="19"/>
  <c r="H541" i="19" s="1" a="1"/>
  <c r="H541" i="19" s="1"/>
  <c r="L533" i="19"/>
  <c r="H533" i="19" s="1" a="1"/>
  <c r="H533" i="19" s="1"/>
  <c r="X5" i="19" s="1"/>
  <c r="X27" i="19" s="1"/>
  <c r="H601" i="19" s="1" a="1"/>
  <c r="H601" i="19" s="1"/>
  <c r="L547" i="19"/>
  <c r="H547" i="19" s="1" a="1"/>
  <c r="H547" i="19" s="1"/>
  <c r="L539" i="19"/>
  <c r="H539" i="19" s="1" a="1"/>
  <c r="H539" i="19" s="1"/>
  <c r="L552" i="19"/>
  <c r="H552" i="19" s="1" a="1"/>
  <c r="H552" i="19" s="1"/>
  <c r="L544" i="19"/>
  <c r="H544" i="19" s="1" a="1"/>
  <c r="H544" i="19" s="1"/>
  <c r="L536" i="19"/>
  <c r="H536" i="19" s="1" a="1"/>
  <c r="H536" i="19" s="1"/>
  <c r="Q29" i="19"/>
  <c r="Q30" i="19" s="1"/>
  <c r="Q31" i="19" s="1"/>
  <c r="L18" i="16"/>
  <c r="L33" i="16"/>
  <c r="G16" i="16"/>
  <c r="AH33" i="16"/>
  <c r="AE34" i="16"/>
  <c r="AP17" i="16"/>
  <c r="AT18" i="16"/>
  <c r="AQ17" i="16"/>
  <c r="G32" i="16"/>
  <c r="X18" i="16"/>
  <c r="H17" i="16"/>
  <c r="D16" i="16"/>
  <c r="AI16" i="16"/>
  <c r="E16" i="16" s="1"/>
  <c r="D32" i="16"/>
  <c r="AI32" i="16"/>
  <c r="E32" i="16" s="1"/>
  <c r="AE18" i="16"/>
  <c r="AH17" i="16"/>
  <c r="J33" i="16"/>
  <c r="J18" i="16"/>
  <c r="X34" i="16"/>
  <c r="H33" i="16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X10" i="19" l="1"/>
  <c r="X32" i="19" s="1"/>
  <c r="H606" i="19" s="1" a="1"/>
  <c r="H606" i="19" s="1"/>
  <c r="X8" i="19"/>
  <c r="X30" i="19" s="1"/>
  <c r="H604" i="19" s="1" a="1"/>
  <c r="H604" i="19" s="1"/>
  <c r="X7" i="19"/>
  <c r="X29" i="19" s="1"/>
  <c r="H603" i="19" s="1" a="1"/>
  <c r="H603" i="19" s="1"/>
  <c r="X9" i="19"/>
  <c r="X31" i="19" s="1"/>
  <c r="H605" i="19" s="1" a="1"/>
  <c r="H605" i="19" s="1"/>
  <c r="X6" i="19"/>
  <c r="X28" i="19" s="1"/>
  <c r="H602" i="19" s="1" a="1"/>
  <c r="H602" i="19" s="1"/>
  <c r="L308" i="19"/>
  <c r="L300" i="19"/>
  <c r="L292" i="19"/>
  <c r="L285" i="19"/>
  <c r="L305" i="19"/>
  <c r="L297" i="19"/>
  <c r="L290" i="19"/>
  <c r="L282" i="19"/>
  <c r="L274" i="19"/>
  <c r="L279" i="19"/>
  <c r="L276" i="19"/>
  <c r="L284" i="19"/>
  <c r="L269" i="19"/>
  <c r="L291" i="19"/>
  <c r="L277" i="19"/>
  <c r="L271" i="19"/>
  <c r="L299" i="19"/>
  <c r="L307" i="19"/>
  <c r="L287" i="19"/>
  <c r="Q32" i="19"/>
  <c r="L294" i="19"/>
  <c r="L296" i="19"/>
  <c r="L302" i="19"/>
  <c r="L310" i="19"/>
  <c r="L270" i="19"/>
  <c r="L298" i="19"/>
  <c r="L304" i="19"/>
  <c r="L288" i="19"/>
  <c r="L306" i="19"/>
  <c r="L295" i="19"/>
  <c r="L289" i="19"/>
  <c r="L272" i="19"/>
  <c r="L286" i="19"/>
  <c r="L312" i="19"/>
  <c r="L309" i="19"/>
  <c r="L278" i="19"/>
  <c r="L293" i="19"/>
  <c r="L283" i="19"/>
  <c r="L303" i="19"/>
  <c r="L273" i="19"/>
  <c r="L311" i="19"/>
  <c r="L281" i="19"/>
  <c r="L275" i="19"/>
  <c r="L280" i="19"/>
  <c r="L301" i="19"/>
  <c r="AE19" i="16"/>
  <c r="AH18" i="16"/>
  <c r="G17" i="16"/>
  <c r="AT19" i="16"/>
  <c r="AP18" i="16"/>
  <c r="AH34" i="16"/>
  <c r="AE35" i="16"/>
  <c r="X35" i="16"/>
  <c r="H34" i="16"/>
  <c r="D33" i="16"/>
  <c r="AI33" i="16"/>
  <c r="E33" i="16" s="1"/>
  <c r="G33" i="16"/>
  <c r="AQ18" i="16"/>
  <c r="J34" i="16"/>
  <c r="J19" i="16"/>
  <c r="H18" i="16"/>
  <c r="X19" i="16"/>
  <c r="D17" i="16"/>
  <c r="AI17" i="16"/>
  <c r="E17" i="16" s="1"/>
  <c r="L19" i="16"/>
  <c r="L34" i="16"/>
  <c r="L13" i="10"/>
  <c r="L28" i="10"/>
  <c r="L35" i="10" s="1"/>
  <c r="H13" i="10"/>
  <c r="H28" i="10"/>
  <c r="H35" i="10" s="1"/>
  <c r="D13" i="10"/>
  <c r="D35" i="10" s="1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354" i="19" l="1"/>
  <c r="L346" i="19"/>
  <c r="L338" i="19"/>
  <c r="L331" i="19"/>
  <c r="L323" i="19"/>
  <c r="L315" i="19"/>
  <c r="L351" i="19"/>
  <c r="L343" i="19"/>
  <c r="L335" i="19"/>
  <c r="L328" i="19"/>
  <c r="L320" i="19"/>
  <c r="L352" i="19"/>
  <c r="L344" i="19"/>
  <c r="L336" i="19"/>
  <c r="L329" i="19"/>
  <c r="L321" i="19"/>
  <c r="L313" i="19"/>
  <c r="L345" i="19"/>
  <c r="L353" i="19"/>
  <c r="L322" i="19"/>
  <c r="L314" i="19"/>
  <c r="L337" i="19"/>
  <c r="L330" i="19"/>
  <c r="Q33" i="19"/>
  <c r="L355" i="19"/>
  <c r="L341" i="19"/>
  <c r="L319" i="19"/>
  <c r="L348" i="19"/>
  <c r="L325" i="19"/>
  <c r="L339" i="19"/>
  <c r="L316" i="19"/>
  <c r="L347" i="19"/>
  <c r="L326" i="19"/>
  <c r="L332" i="19"/>
  <c r="L324" i="19"/>
  <c r="L318" i="19"/>
  <c r="L349" i="19"/>
  <c r="L317" i="19"/>
  <c r="L356" i="19"/>
  <c r="L340" i="19"/>
  <c r="L327" i="19"/>
  <c r="L350" i="19"/>
  <c r="L334" i="19"/>
  <c r="L342" i="19"/>
  <c r="L333" i="19"/>
  <c r="J35" i="16"/>
  <c r="J20" i="16"/>
  <c r="AE36" i="16"/>
  <c r="AH35" i="16"/>
  <c r="AI34" i="16"/>
  <c r="E34" i="16" s="1"/>
  <c r="D34" i="16"/>
  <c r="AQ19" i="16"/>
  <c r="G34" i="16"/>
  <c r="G18" i="16"/>
  <c r="X36" i="16"/>
  <c r="H35" i="16"/>
  <c r="L35" i="16"/>
  <c r="L20" i="16"/>
  <c r="AP19" i="16"/>
  <c r="AT20" i="16"/>
  <c r="AI18" i="16"/>
  <c r="E18" i="16" s="1"/>
  <c r="D18" i="16"/>
  <c r="X20" i="16"/>
  <c r="H19" i="16"/>
  <c r="AH19" i="16"/>
  <c r="AE20" i="16"/>
  <c r="F35" i="10"/>
  <c r="L392" i="19" l="1"/>
  <c r="L384" i="19"/>
  <c r="L377" i="19"/>
  <c r="L369" i="19"/>
  <c r="L361" i="19"/>
  <c r="L396" i="19"/>
  <c r="L389" i="19"/>
  <c r="L381" i="19"/>
  <c r="L374" i="19"/>
  <c r="L366" i="19"/>
  <c r="L358" i="19"/>
  <c r="L397" i="19"/>
  <c r="L383" i="19"/>
  <c r="L391" i="19"/>
  <c r="L368" i="19"/>
  <c r="L376" i="19"/>
  <c r="L398" i="19"/>
  <c r="L360" i="19"/>
  <c r="L394" i="19"/>
  <c r="L386" i="19"/>
  <c r="L385" i="19"/>
  <c r="L390" i="19"/>
  <c r="L399" i="19"/>
  <c r="L378" i="19"/>
  <c r="L387" i="19"/>
  <c r="L363" i="19"/>
  <c r="L357" i="19"/>
  <c r="L380" i="19"/>
  <c r="L393" i="19"/>
  <c r="L364" i="19"/>
  <c r="L382" i="19"/>
  <c r="L367" i="19"/>
  <c r="L400" i="19"/>
  <c r="L359" i="19"/>
  <c r="L388" i="19"/>
  <c r="L362" i="19"/>
  <c r="L395" i="19"/>
  <c r="L370" i="19"/>
  <c r="L379" i="19"/>
  <c r="L373" i="19"/>
  <c r="L375" i="19"/>
  <c r="L365" i="19"/>
  <c r="L372" i="19"/>
  <c r="L371" i="19"/>
  <c r="G19" i="16"/>
  <c r="AP20" i="16"/>
  <c r="AT21" i="16"/>
  <c r="AQ20" i="16"/>
  <c r="G35" i="16"/>
  <c r="AE21" i="16"/>
  <c r="AH20" i="16"/>
  <c r="L21" i="16"/>
  <c r="L36" i="16"/>
  <c r="D35" i="16"/>
  <c r="AI35" i="16"/>
  <c r="E35" i="16" s="1"/>
  <c r="AH36" i="16"/>
  <c r="AE37" i="16"/>
  <c r="H36" i="16"/>
  <c r="X37" i="16"/>
  <c r="J36" i="16"/>
  <c r="J21" i="16"/>
  <c r="AI19" i="16"/>
  <c r="E19" i="16" s="1"/>
  <c r="D19" i="16"/>
  <c r="H20" i="16"/>
  <c r="X21" i="16"/>
  <c r="B251" i="9"/>
  <c r="D251" i="9"/>
  <c r="E251" i="9"/>
  <c r="K251" i="9"/>
  <c r="L251" i="9"/>
  <c r="H251" i="9" s="1" a="1"/>
  <c r="H251" i="9" s="1"/>
  <c r="AM245" i="17" s="1"/>
  <c r="B252" i="9"/>
  <c r="D252" i="9"/>
  <c r="E252" i="9"/>
  <c r="K252" i="9"/>
  <c r="L252" i="9"/>
  <c r="H252" i="9" s="1" a="1"/>
  <c r="H252" i="9" s="1"/>
  <c r="AM252" i="17" s="1"/>
  <c r="B253" i="9"/>
  <c r="D253" i="9"/>
  <c r="E253" i="9"/>
  <c r="K253" i="9"/>
  <c r="L253" i="9"/>
  <c r="H253" i="9" s="1" a="1"/>
  <c r="H253" i="9" s="1"/>
  <c r="AM259" i="17" s="1"/>
  <c r="B254" i="9"/>
  <c r="D254" i="9"/>
  <c r="E254" i="9"/>
  <c r="K254" i="9"/>
  <c r="L254" i="9"/>
  <c r="H254" i="9" s="1" a="1"/>
  <c r="H254" i="9" s="1"/>
  <c r="AM258" i="17" s="1"/>
  <c r="B255" i="9"/>
  <c r="D255" i="9"/>
  <c r="E255" i="9"/>
  <c r="K255" i="9"/>
  <c r="L255" i="9"/>
  <c r="H255" i="9" s="1" a="1"/>
  <c r="H255" i="9" s="1"/>
  <c r="AM257" i="17" s="1"/>
  <c r="B256" i="9"/>
  <c r="D256" i="9"/>
  <c r="E256" i="9"/>
  <c r="K256" i="9"/>
  <c r="L256" i="9"/>
  <c r="H256" i="9" s="1" a="1"/>
  <c r="H256" i="9" s="1"/>
  <c r="AM256" i="17" s="1"/>
  <c r="B257" i="9"/>
  <c r="D257" i="9"/>
  <c r="E257" i="9"/>
  <c r="K257" i="9"/>
  <c r="L257" i="9"/>
  <c r="H257" i="9" s="1" a="1"/>
  <c r="H257" i="9" s="1"/>
  <c r="AM255" i="17" s="1"/>
  <c r="B258" i="9"/>
  <c r="D258" i="9"/>
  <c r="E258" i="9"/>
  <c r="L258" i="9" s="1"/>
  <c r="H258" i="9" s="1" a="1"/>
  <c r="H258" i="9" s="1"/>
  <c r="AM254" i="17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7" s="1"/>
  <c r="K205" i="9"/>
  <c r="B206" i="9"/>
  <c r="D206" i="9"/>
  <c r="E206" i="9"/>
  <c r="K206" i="9"/>
  <c r="L206" i="9"/>
  <c r="H206" i="9" s="1" a="1"/>
  <c r="H206" i="9" s="1"/>
  <c r="AM210" i="17" s="1"/>
  <c r="B207" i="9"/>
  <c r="D207" i="9"/>
  <c r="E207" i="9"/>
  <c r="L207" i="9"/>
  <c r="H207" i="9" s="1" a="1"/>
  <c r="H207" i="9" s="1"/>
  <c r="AM209" i="17" s="1"/>
  <c r="B208" i="9"/>
  <c r="E208" i="9"/>
  <c r="L208" i="9" s="1"/>
  <c r="H208" i="9" s="1" a="1"/>
  <c r="H208" i="9" s="1"/>
  <c r="AM208" i="17" s="1"/>
  <c r="K208" i="9"/>
  <c r="B209" i="9"/>
  <c r="D209" i="9"/>
  <c r="E209" i="9"/>
  <c r="L209" i="9" s="1"/>
  <c r="H209" i="9" s="1" a="1"/>
  <c r="H209" i="9" s="1"/>
  <c r="AM207" i="17" s="1"/>
  <c r="K209" i="9"/>
  <c r="B210" i="9"/>
  <c r="D210" i="9"/>
  <c r="E210" i="9"/>
  <c r="K210" i="9"/>
  <c r="L210" i="9"/>
  <c r="H210" i="9" s="1" a="1"/>
  <c r="H210" i="9" s="1"/>
  <c r="AM206" i="17" s="1"/>
  <c r="B211" i="9"/>
  <c r="D211" i="9"/>
  <c r="E211" i="9"/>
  <c r="L211" i="9"/>
  <c r="H211" i="9" s="1" a="1"/>
  <c r="H211" i="9" s="1"/>
  <c r="AM205" i="17" s="1"/>
  <c r="B212" i="9"/>
  <c r="E212" i="9"/>
  <c r="L212" i="9" s="1"/>
  <c r="H212" i="9" s="1" a="1"/>
  <c r="H212" i="9" s="1"/>
  <c r="AM212" i="17" s="1"/>
  <c r="K212" i="9"/>
  <c r="B213" i="9"/>
  <c r="D213" i="9"/>
  <c r="E213" i="9"/>
  <c r="L213" i="9" s="1"/>
  <c r="H213" i="9" s="1" a="1"/>
  <c r="H213" i="9" s="1"/>
  <c r="AM219" i="17" s="1"/>
  <c r="K213" i="9"/>
  <c r="B214" i="9"/>
  <c r="D214" i="9"/>
  <c r="E214" i="9"/>
  <c r="K214" i="9"/>
  <c r="L214" i="9"/>
  <c r="H214" i="9" s="1" a="1"/>
  <c r="H214" i="9" s="1"/>
  <c r="AM218" i="17" s="1"/>
  <c r="B215" i="9"/>
  <c r="D215" i="9"/>
  <c r="E215" i="9"/>
  <c r="L215" i="9"/>
  <c r="H215" i="9" s="1" a="1"/>
  <c r="H215" i="9" s="1"/>
  <c r="AM217" i="17" s="1"/>
  <c r="B216" i="9"/>
  <c r="E216" i="9"/>
  <c r="L216" i="9" s="1"/>
  <c r="H216" i="9" s="1" a="1"/>
  <c r="H216" i="9" s="1"/>
  <c r="AM216" i="17" s="1"/>
  <c r="K216" i="9"/>
  <c r="B217" i="9"/>
  <c r="D217" i="9"/>
  <c r="E217" i="9"/>
  <c r="L217" i="9" s="1"/>
  <c r="H217" i="9" s="1" a="1"/>
  <c r="H217" i="9" s="1"/>
  <c r="AM215" i="17" s="1"/>
  <c r="K217" i="9"/>
  <c r="B218" i="9"/>
  <c r="D218" i="9"/>
  <c r="E218" i="9"/>
  <c r="K218" i="9"/>
  <c r="L218" i="9"/>
  <c r="H218" i="9" s="1" a="1"/>
  <c r="H218" i="9" s="1"/>
  <c r="AM214" i="17" s="1"/>
  <c r="B219" i="9"/>
  <c r="D219" i="9"/>
  <c r="E219" i="9"/>
  <c r="L219" i="9"/>
  <c r="H219" i="9" s="1" a="1"/>
  <c r="H219" i="9" s="1"/>
  <c r="AM213" i="17" s="1"/>
  <c r="B220" i="9"/>
  <c r="E220" i="9"/>
  <c r="L220" i="9" s="1"/>
  <c r="H220" i="9" s="1" a="1"/>
  <c r="H220" i="9" s="1"/>
  <c r="AM220" i="17" s="1"/>
  <c r="K220" i="9"/>
  <c r="B221" i="9"/>
  <c r="D221" i="9"/>
  <c r="E221" i="9"/>
  <c r="L221" i="9" s="1"/>
  <c r="H221" i="9" s="1" a="1"/>
  <c r="H221" i="9" s="1"/>
  <c r="AM227" i="17" s="1"/>
  <c r="K221" i="9"/>
  <c r="B222" i="9"/>
  <c r="D222" i="9"/>
  <c r="E222" i="9"/>
  <c r="K222" i="9"/>
  <c r="L222" i="9"/>
  <c r="H222" i="9" s="1" a="1"/>
  <c r="H222" i="9" s="1"/>
  <c r="AM226" i="17" s="1"/>
  <c r="B223" i="9"/>
  <c r="D223" i="9"/>
  <c r="E223" i="9"/>
  <c r="L223" i="9"/>
  <c r="H223" i="9" s="1" a="1"/>
  <c r="H223" i="9" s="1"/>
  <c r="AM225" i="17" s="1"/>
  <c r="B224" i="9"/>
  <c r="E224" i="9"/>
  <c r="L224" i="9" s="1"/>
  <c r="H224" i="9" s="1" a="1"/>
  <c r="H224" i="9" s="1"/>
  <c r="AM224" i="17" s="1"/>
  <c r="K224" i="9"/>
  <c r="B225" i="9"/>
  <c r="D225" i="9"/>
  <c r="E225" i="9"/>
  <c r="L225" i="9" s="1"/>
  <c r="H225" i="9" s="1" a="1"/>
  <c r="H225" i="9" s="1"/>
  <c r="AM223" i="17" s="1"/>
  <c r="K225" i="9"/>
  <c r="B226" i="9"/>
  <c r="D226" i="9"/>
  <c r="E226" i="9"/>
  <c r="K226" i="9"/>
  <c r="L226" i="9"/>
  <c r="H226" i="9" s="1" a="1"/>
  <c r="H226" i="9" s="1"/>
  <c r="AM222" i="17" s="1"/>
  <c r="B227" i="9"/>
  <c r="D227" i="9"/>
  <c r="E227" i="9"/>
  <c r="L227" i="9"/>
  <c r="H227" i="9" s="1" a="1"/>
  <c r="H227" i="9" s="1"/>
  <c r="AM221" i="17" s="1"/>
  <c r="B228" i="9"/>
  <c r="E228" i="9"/>
  <c r="L228" i="9" s="1"/>
  <c r="H228" i="9" s="1" a="1"/>
  <c r="H228" i="9" s="1"/>
  <c r="AM228" i="17" s="1"/>
  <c r="K228" i="9"/>
  <c r="B229" i="9"/>
  <c r="D229" i="9"/>
  <c r="E229" i="9"/>
  <c r="L229" i="9" s="1"/>
  <c r="H229" i="9" s="1" a="1"/>
  <c r="H229" i="9" s="1"/>
  <c r="AM235" i="17" s="1"/>
  <c r="K229" i="9"/>
  <c r="B230" i="9"/>
  <c r="D230" i="9"/>
  <c r="E230" i="9"/>
  <c r="K230" i="9"/>
  <c r="L230" i="9"/>
  <c r="H230" i="9" s="1" a="1"/>
  <c r="H230" i="9" s="1"/>
  <c r="AM234" i="17" s="1"/>
  <c r="B231" i="9"/>
  <c r="D231" i="9"/>
  <c r="E231" i="9"/>
  <c r="L231" i="9"/>
  <c r="H231" i="9" s="1" a="1"/>
  <c r="H231" i="9" s="1"/>
  <c r="AM233" i="17" s="1"/>
  <c r="B232" i="9"/>
  <c r="E232" i="9"/>
  <c r="L232" i="9" s="1"/>
  <c r="H232" i="9" s="1" a="1"/>
  <c r="H232" i="9" s="1"/>
  <c r="AM232" i="17" s="1"/>
  <c r="K232" i="9"/>
  <c r="B233" i="9"/>
  <c r="D233" i="9"/>
  <c r="E233" i="9"/>
  <c r="L233" i="9" s="1"/>
  <c r="H233" i="9" s="1" a="1"/>
  <c r="H233" i="9" s="1"/>
  <c r="AM231" i="17" s="1"/>
  <c r="K233" i="9"/>
  <c r="B234" i="9"/>
  <c r="D234" i="9"/>
  <c r="E234" i="9"/>
  <c r="K234" i="9"/>
  <c r="L234" i="9"/>
  <c r="H234" i="9" s="1" a="1"/>
  <c r="H234" i="9" s="1"/>
  <c r="AM230" i="17" s="1"/>
  <c r="B235" i="9"/>
  <c r="D235" i="9"/>
  <c r="E235" i="9"/>
  <c r="L235" i="9"/>
  <c r="H235" i="9" s="1" a="1"/>
  <c r="H235" i="9" s="1"/>
  <c r="AM229" i="17" s="1"/>
  <c r="B236" i="9"/>
  <c r="E236" i="9"/>
  <c r="L236" i="9" s="1"/>
  <c r="H236" i="9" s="1" a="1"/>
  <c r="H236" i="9" s="1"/>
  <c r="AM236" i="17" s="1"/>
  <c r="K236" i="9"/>
  <c r="B237" i="9"/>
  <c r="D237" i="9"/>
  <c r="E237" i="9"/>
  <c r="L237" i="9" s="1"/>
  <c r="H237" i="9" s="1" a="1"/>
  <c r="H237" i="9" s="1"/>
  <c r="AM243" i="17" s="1"/>
  <c r="K237" i="9"/>
  <c r="B238" i="9"/>
  <c r="D238" i="9"/>
  <c r="E238" i="9"/>
  <c r="K238" i="9"/>
  <c r="L238" i="9"/>
  <c r="H238" i="9" s="1" a="1"/>
  <c r="H238" i="9" s="1"/>
  <c r="AM242" i="17" s="1"/>
  <c r="B239" i="9"/>
  <c r="D239" i="9"/>
  <c r="E239" i="9"/>
  <c r="L239" i="9"/>
  <c r="H239" i="9" s="1" a="1"/>
  <c r="H239" i="9" s="1"/>
  <c r="AM241" i="17" s="1"/>
  <c r="B240" i="9"/>
  <c r="E240" i="9"/>
  <c r="L240" i="9" s="1"/>
  <c r="H240" i="9" s="1" a="1"/>
  <c r="H240" i="9" s="1"/>
  <c r="AM240" i="17" s="1"/>
  <c r="K240" i="9"/>
  <c r="B241" i="9"/>
  <c r="D241" i="9"/>
  <c r="E241" i="9"/>
  <c r="L241" i="9" s="1"/>
  <c r="H241" i="9" s="1" a="1"/>
  <c r="H241" i="9" s="1"/>
  <c r="AM239" i="17" s="1"/>
  <c r="K241" i="9"/>
  <c r="B242" i="9"/>
  <c r="D242" i="9"/>
  <c r="E242" i="9"/>
  <c r="K242" i="9"/>
  <c r="L242" i="9"/>
  <c r="H242" i="9" s="1" a="1"/>
  <c r="H242" i="9" s="1"/>
  <c r="AM238" i="17" s="1"/>
  <c r="B243" i="9"/>
  <c r="D243" i="9"/>
  <c r="E243" i="9"/>
  <c r="L243" i="9"/>
  <c r="H243" i="9" s="1" a="1"/>
  <c r="H243" i="9" s="1"/>
  <c r="AM237" i="17" s="1"/>
  <c r="B244" i="9"/>
  <c r="E244" i="9"/>
  <c r="L244" i="9" s="1"/>
  <c r="H244" i="9" s="1" a="1"/>
  <c r="H244" i="9" s="1"/>
  <c r="AM244" i="17" s="1"/>
  <c r="K244" i="9"/>
  <c r="B245" i="9"/>
  <c r="D245" i="9"/>
  <c r="E245" i="9"/>
  <c r="L245" i="9" s="1"/>
  <c r="H245" i="9" s="1" a="1"/>
  <c r="H245" i="9" s="1"/>
  <c r="AM251" i="17" s="1"/>
  <c r="K245" i="9"/>
  <c r="B246" i="9"/>
  <c r="D246" i="9"/>
  <c r="E246" i="9"/>
  <c r="K246" i="9"/>
  <c r="L246" i="9"/>
  <c r="H246" i="9" s="1" a="1"/>
  <c r="H246" i="9" s="1"/>
  <c r="AM250" i="17" s="1"/>
  <c r="B247" i="9"/>
  <c r="D247" i="9"/>
  <c r="E247" i="9"/>
  <c r="L247" i="9"/>
  <c r="H247" i="9" s="1" a="1"/>
  <c r="H247" i="9" s="1"/>
  <c r="AM249" i="17" s="1"/>
  <c r="B248" i="9"/>
  <c r="E248" i="9"/>
  <c r="L248" i="9" s="1"/>
  <c r="H248" i="9" s="1" a="1"/>
  <c r="H248" i="9" s="1"/>
  <c r="AM248" i="17" s="1"/>
  <c r="K248" i="9"/>
  <c r="B249" i="9"/>
  <c r="D249" i="9"/>
  <c r="E249" i="9"/>
  <c r="L249" i="9" s="1"/>
  <c r="H249" i="9" s="1" a="1"/>
  <c r="H249" i="9" s="1"/>
  <c r="AM247" i="17" s="1"/>
  <c r="K249" i="9"/>
  <c r="B250" i="9"/>
  <c r="D250" i="9"/>
  <c r="E250" i="9"/>
  <c r="K250" i="9"/>
  <c r="L250" i="9"/>
  <c r="H250" i="9" s="1" a="1"/>
  <c r="H250" i="9" s="1"/>
  <c r="AM246" i="17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06" i="17" l="1"/>
  <c r="AB206" i="17" s="1"/>
  <c r="AC206" i="17" s="1"/>
  <c r="AD206" i="17" s="1"/>
  <c r="H246" i="17"/>
  <c r="AB246" i="17" s="1"/>
  <c r="AC246" i="17" s="1"/>
  <c r="AD246" i="17" s="1"/>
  <c r="H214" i="17"/>
  <c r="AB214" i="17" s="1"/>
  <c r="AC214" i="17" s="1"/>
  <c r="AD214" i="17" s="1"/>
  <c r="H230" i="17"/>
  <c r="AB230" i="17" s="1"/>
  <c r="AC230" i="17" s="1"/>
  <c r="AD230" i="17" s="1"/>
  <c r="H238" i="17"/>
  <c r="AB238" i="17" s="1"/>
  <c r="AC238" i="17" s="1"/>
  <c r="AD238" i="17" s="1"/>
  <c r="H254" i="17"/>
  <c r="AB254" i="17" s="1"/>
  <c r="AC254" i="17" s="1"/>
  <c r="H222" i="17"/>
  <c r="AB222" i="17" s="1"/>
  <c r="AC222" i="17" s="1"/>
  <c r="AD222" i="17" s="1"/>
  <c r="H218" i="17"/>
  <c r="AB218" i="17" s="1"/>
  <c r="AC218" i="17" s="1"/>
  <c r="AD218" i="17" s="1"/>
  <c r="H242" i="17"/>
  <c r="AB242" i="17" s="1"/>
  <c r="AC242" i="17" s="1"/>
  <c r="AD242" i="17" s="1"/>
  <c r="H226" i="17"/>
  <c r="AB226" i="17" s="1"/>
  <c r="AC226" i="17" s="1"/>
  <c r="AD226" i="17" s="1"/>
  <c r="H250" i="17"/>
  <c r="AB250" i="17" s="1"/>
  <c r="AC250" i="17" s="1"/>
  <c r="AD250" i="17" s="1"/>
  <c r="H258" i="17"/>
  <c r="AB258" i="17" s="1"/>
  <c r="AC258" i="17" s="1"/>
  <c r="H210" i="17"/>
  <c r="AB210" i="17" s="1"/>
  <c r="AC210" i="17" s="1"/>
  <c r="AD210" i="17" s="1"/>
  <c r="H234" i="17"/>
  <c r="AB234" i="17" s="1"/>
  <c r="AC234" i="17" s="1"/>
  <c r="AD234" i="17" s="1"/>
  <c r="H256" i="17"/>
  <c r="AB256" i="17" s="1"/>
  <c r="AC256" i="17" s="1"/>
  <c r="H216" i="17"/>
  <c r="AB216" i="17" s="1"/>
  <c r="AC216" i="17" s="1"/>
  <c r="AD216" i="17" s="1"/>
  <c r="H232" i="17"/>
  <c r="AB232" i="17" s="1"/>
  <c r="AC232" i="17" s="1"/>
  <c r="AD232" i="17" s="1"/>
  <c r="H224" i="17"/>
  <c r="AB224" i="17" s="1"/>
  <c r="AC224" i="17" s="1"/>
  <c r="AD224" i="17" s="1"/>
  <c r="H240" i="17"/>
  <c r="AB240" i="17" s="1"/>
  <c r="AC240" i="17" s="1"/>
  <c r="AD240" i="17" s="1"/>
  <c r="H248" i="17"/>
  <c r="AB248" i="17" s="1"/>
  <c r="AC248" i="17" s="1"/>
  <c r="AD248" i="17" s="1"/>
  <c r="H208" i="17"/>
  <c r="AB208" i="17" s="1"/>
  <c r="AC208" i="17" s="1"/>
  <c r="AD208" i="17" s="1"/>
  <c r="H236" i="17"/>
  <c r="AB236" i="17" s="1"/>
  <c r="AC236" i="17" s="1"/>
  <c r="AD236" i="17" s="1"/>
  <c r="H228" i="17"/>
  <c r="AB228" i="17" s="1"/>
  <c r="AC228" i="17" s="1"/>
  <c r="AD228" i="17" s="1"/>
  <c r="H252" i="17"/>
  <c r="AB252" i="17" s="1"/>
  <c r="AC252" i="17" s="1"/>
  <c r="AD252" i="17" s="1"/>
  <c r="H212" i="17"/>
  <c r="AB212" i="17" s="1"/>
  <c r="AC212" i="17" s="1"/>
  <c r="AD212" i="17" s="1"/>
  <c r="H220" i="17"/>
  <c r="AB220" i="17" s="1"/>
  <c r="AC220" i="17" s="1"/>
  <c r="AD220" i="17" s="1"/>
  <c r="H260" i="17"/>
  <c r="AB260" i="17" s="1"/>
  <c r="AC260" i="17" s="1"/>
  <c r="H244" i="17"/>
  <c r="AB244" i="17" s="1"/>
  <c r="AC244" i="17" s="1"/>
  <c r="AD244" i="17" s="1"/>
  <c r="H233" i="17"/>
  <c r="AB233" i="17" s="1"/>
  <c r="AC233" i="17" s="1"/>
  <c r="AD233" i="17" s="1"/>
  <c r="H257" i="17"/>
  <c r="AB257" i="17" s="1"/>
  <c r="AC257" i="17" s="1"/>
  <c r="H209" i="17"/>
  <c r="AB209" i="17" s="1"/>
  <c r="AC209" i="17" s="1"/>
  <c r="AD209" i="17" s="1"/>
  <c r="H217" i="17"/>
  <c r="AB217" i="17" s="1"/>
  <c r="AC217" i="17" s="1"/>
  <c r="AD217" i="17" s="1"/>
  <c r="H241" i="17"/>
  <c r="AB241" i="17" s="1"/>
  <c r="AC241" i="17" s="1"/>
  <c r="AD241" i="17" s="1"/>
  <c r="H225" i="17"/>
  <c r="AB225" i="17" s="1"/>
  <c r="AC225" i="17" s="1"/>
  <c r="AD225" i="17" s="1"/>
  <c r="H249" i="17"/>
  <c r="AB249" i="17" s="1"/>
  <c r="AC249" i="17" s="1"/>
  <c r="AD249" i="17" s="1"/>
  <c r="H253" i="17"/>
  <c r="AB253" i="17" s="1"/>
  <c r="AC253" i="17" s="1"/>
  <c r="H229" i="17"/>
  <c r="AB229" i="17" s="1"/>
  <c r="AC229" i="17" s="1"/>
  <c r="AD229" i="17" s="1"/>
  <c r="H245" i="17"/>
  <c r="AB245" i="17" s="1"/>
  <c r="AC245" i="17" s="1"/>
  <c r="AD245" i="17" s="1"/>
  <c r="H213" i="17"/>
  <c r="AB213" i="17" s="1"/>
  <c r="AC213" i="17" s="1"/>
  <c r="AD213" i="17" s="1"/>
  <c r="H221" i="17"/>
  <c r="AB221" i="17" s="1"/>
  <c r="AC221" i="17" s="1"/>
  <c r="AD221" i="17" s="1"/>
  <c r="H205" i="17"/>
  <c r="AB205" i="17" s="1"/>
  <c r="AC205" i="17" s="1"/>
  <c r="AD205" i="17" s="1"/>
  <c r="H237" i="17"/>
  <c r="AB237" i="17" s="1"/>
  <c r="AC237" i="17" s="1"/>
  <c r="AD237" i="17" s="1"/>
  <c r="H207" i="17"/>
  <c r="AB207" i="17" s="1"/>
  <c r="AC207" i="17" s="1"/>
  <c r="AD207" i="17" s="1"/>
  <c r="H231" i="17"/>
  <c r="AB231" i="17" s="1"/>
  <c r="AC231" i="17" s="1"/>
  <c r="AD231" i="17" s="1"/>
  <c r="H239" i="17"/>
  <c r="AB239" i="17" s="1"/>
  <c r="AC239" i="17" s="1"/>
  <c r="AD239" i="17" s="1"/>
  <c r="H223" i="17"/>
  <c r="AB223" i="17" s="1"/>
  <c r="AC223" i="17" s="1"/>
  <c r="AD223" i="17" s="1"/>
  <c r="H247" i="17"/>
  <c r="AB247" i="17" s="1"/>
  <c r="AC247" i="17" s="1"/>
  <c r="AD247" i="17" s="1"/>
  <c r="H215" i="17"/>
  <c r="AB215" i="17" s="1"/>
  <c r="AC215" i="17" s="1"/>
  <c r="AD215" i="17" s="1"/>
  <c r="H255" i="17"/>
  <c r="AB255" i="17" s="1"/>
  <c r="AC255" i="17" s="1"/>
  <c r="H227" i="17"/>
  <c r="AB227" i="17" s="1"/>
  <c r="AC227" i="17" s="1"/>
  <c r="AD227" i="17" s="1"/>
  <c r="H235" i="17"/>
  <c r="AB235" i="17" s="1"/>
  <c r="AC235" i="17" s="1"/>
  <c r="AD235" i="17" s="1"/>
  <c r="H251" i="17"/>
  <c r="AB251" i="17" s="1"/>
  <c r="AC251" i="17" s="1"/>
  <c r="AD251" i="17" s="1"/>
  <c r="H211" i="17"/>
  <c r="AB211" i="17" s="1"/>
  <c r="AC211" i="17" s="1"/>
  <c r="AD211" i="17" s="1"/>
  <c r="H259" i="17"/>
  <c r="AB259" i="17" s="1"/>
  <c r="AC259" i="17" s="1"/>
  <c r="H243" i="17"/>
  <c r="AB243" i="17" s="1"/>
  <c r="AC243" i="17" s="1"/>
  <c r="AD243" i="17" s="1"/>
  <c r="H219" i="17"/>
  <c r="AB219" i="17" s="1"/>
  <c r="AC219" i="17" s="1"/>
  <c r="AD219" i="17" s="1"/>
  <c r="N56" i="5"/>
  <c r="X38" i="16"/>
  <c r="H37" i="16"/>
  <c r="AI20" i="16"/>
  <c r="E20" i="16" s="1"/>
  <c r="D20" i="16"/>
  <c r="AH21" i="16"/>
  <c r="AE22" i="16"/>
  <c r="H21" i="16"/>
  <c r="X22" i="16"/>
  <c r="D36" i="16"/>
  <c r="AI36" i="16"/>
  <c r="E36" i="16" s="1"/>
  <c r="G36" i="16"/>
  <c r="AQ21" i="16"/>
  <c r="AP21" i="16"/>
  <c r="AT22" i="16"/>
  <c r="L22" i="16"/>
  <c r="L37" i="16"/>
  <c r="AE38" i="16"/>
  <c r="AH37" i="16"/>
  <c r="G20" i="16"/>
  <c r="J37" i="16"/>
  <c r="J22" i="16"/>
  <c r="J56" i="5"/>
  <c r="M56" i="5"/>
  <c r="L56" i="5"/>
  <c r="K56" i="5"/>
  <c r="K199" i="9"/>
  <c r="K195" i="9"/>
  <c r="K128" i="9"/>
  <c r="E17" i="9"/>
  <c r="L16" i="9"/>
  <c r="N40" i="5"/>
  <c r="M40" i="5"/>
  <c r="AD256" i="17" l="1"/>
  <c r="H519" i="19" a="1"/>
  <c r="H519" i="19" s="1"/>
  <c r="H523" i="19" a="1"/>
  <c r="H523" i="19" s="1"/>
  <c r="H520" i="19" a="1"/>
  <c r="H520" i="19" s="1"/>
  <c r="H522" i="19" a="1"/>
  <c r="H522" i="19" s="1"/>
  <c r="H521" i="19" a="1"/>
  <c r="H521" i="19" s="1"/>
  <c r="AD259" i="17"/>
  <c r="H575" i="19" s="1" a="1"/>
  <c r="H575" i="19" s="1"/>
  <c r="AE11" i="19" s="1"/>
  <c r="AE33" i="19" s="1"/>
  <c r="H647" i="19" s="1" a="1"/>
  <c r="H647" i="19" s="1"/>
  <c r="H531" i="19" a="1"/>
  <c r="H531" i="19" s="1"/>
  <c r="AD257" i="17"/>
  <c r="H525" i="19" a="1"/>
  <c r="H525" i="19" s="1"/>
  <c r="H526" i="19" a="1"/>
  <c r="H526" i="19" s="1"/>
  <c r="H527" i="19" a="1"/>
  <c r="H527" i="19" s="1"/>
  <c r="H524" i="19" a="1"/>
  <c r="H524" i="19" s="1"/>
  <c r="AD254" i="17"/>
  <c r="H514" i="19" a="1"/>
  <c r="H514" i="19" s="1"/>
  <c r="H513" i="19" a="1"/>
  <c r="H513" i="19" s="1"/>
  <c r="H512" i="19" a="1"/>
  <c r="H512" i="19" s="1"/>
  <c r="AD253" i="17"/>
  <c r="H555" i="19" s="1" a="1"/>
  <c r="H555" i="19" s="1"/>
  <c r="AE5" i="19" s="1"/>
  <c r="AE27" i="19" s="1"/>
  <c r="H641" i="19" s="1" a="1"/>
  <c r="H641" i="19" s="1"/>
  <c r="H511" i="19" a="1"/>
  <c r="H511" i="19" s="1"/>
  <c r="AD258" i="17"/>
  <c r="H530" i="19" a="1"/>
  <c r="H530" i="19" s="1"/>
  <c r="H529" i="19" a="1"/>
  <c r="H529" i="19" s="1"/>
  <c r="H528" i="19" a="1"/>
  <c r="H528" i="19" s="1"/>
  <c r="AD260" i="17"/>
  <c r="H576" i="19" s="1" a="1"/>
  <c r="H576" i="19" s="1"/>
  <c r="AE12" i="19" s="1"/>
  <c r="AE34" i="19" s="1"/>
  <c r="H648" i="19" s="1" a="1"/>
  <c r="H648" i="19" s="1"/>
  <c r="H532" i="19" a="1"/>
  <c r="H532" i="19" s="1"/>
  <c r="AD255" i="17"/>
  <c r="H516" i="19" a="1"/>
  <c r="H516" i="19" s="1"/>
  <c r="H518" i="19" a="1"/>
  <c r="H518" i="19" s="1"/>
  <c r="H515" i="19" a="1"/>
  <c r="H515" i="19" s="1"/>
  <c r="H517" i="19" a="1"/>
  <c r="H517" i="19" s="1"/>
  <c r="AP22" i="16"/>
  <c r="AT23" i="16"/>
  <c r="AP23" i="16" s="1"/>
  <c r="AE23" i="16"/>
  <c r="AH23" i="16" s="1"/>
  <c r="AH22" i="16"/>
  <c r="L38" i="16"/>
  <c r="L23" i="16"/>
  <c r="L39" i="16" s="1"/>
  <c r="AQ22" i="16"/>
  <c r="G37" i="16"/>
  <c r="H22" i="16"/>
  <c r="X23" i="16"/>
  <c r="H23" i="16" s="1"/>
  <c r="J38" i="16"/>
  <c r="J23" i="16"/>
  <c r="J39" i="16" s="1"/>
  <c r="AI37" i="16"/>
  <c r="E37" i="16" s="1"/>
  <c r="D37" i="16"/>
  <c r="G21" i="16"/>
  <c r="AI21" i="16"/>
  <c r="E21" i="16" s="1"/>
  <c r="D21" i="16"/>
  <c r="AE39" i="16"/>
  <c r="AH39" i="16" s="1"/>
  <c r="AH38" i="16"/>
  <c r="X39" i="16"/>
  <c r="H39" i="16" s="1"/>
  <c r="H38" i="16"/>
  <c r="K203" i="9"/>
  <c r="K207" i="9"/>
  <c r="L69" i="9"/>
  <c r="E70" i="9"/>
  <c r="L17" i="9"/>
  <c r="E18" i="9"/>
  <c r="O40" i="5"/>
  <c r="H557" i="19" l="1" a="1"/>
  <c r="H557" i="19" s="1"/>
  <c r="H556" i="19" a="1"/>
  <c r="H556" i="19" s="1"/>
  <c r="H558" i="19" a="1"/>
  <c r="H558" i="19" s="1"/>
  <c r="H574" i="19" a="1"/>
  <c r="H574" i="19" s="1"/>
  <c r="H572" i="19" a="1"/>
  <c r="H572" i="19" s="1"/>
  <c r="H573" i="19" a="1"/>
  <c r="H573" i="19" s="1"/>
  <c r="H571" i="19" a="1"/>
  <c r="H571" i="19" s="1"/>
  <c r="H570" i="19" a="1"/>
  <c r="H570" i="19" s="1"/>
  <c r="H568" i="19" a="1"/>
  <c r="H568" i="19" s="1"/>
  <c r="AE9" i="19" s="1"/>
  <c r="AE31" i="19" s="1"/>
  <c r="H645" i="19" s="1" a="1"/>
  <c r="H645" i="19" s="1"/>
  <c r="H569" i="19" a="1"/>
  <c r="H569" i="19" s="1"/>
  <c r="H564" i="19" a="1"/>
  <c r="H564" i="19" s="1"/>
  <c r="H565" i="19" a="1"/>
  <c r="H565" i="19" s="1"/>
  <c r="H563" i="19" a="1"/>
  <c r="H563" i="19" s="1"/>
  <c r="H566" i="19" a="1"/>
  <c r="H566" i="19" s="1"/>
  <c r="H567" i="19" a="1"/>
  <c r="H567" i="19" s="1"/>
  <c r="H559" i="19" a="1"/>
  <c r="H559" i="19" s="1"/>
  <c r="H562" i="19" a="1"/>
  <c r="H562" i="19" s="1"/>
  <c r="H560" i="19" a="1"/>
  <c r="H560" i="19" s="1"/>
  <c r="H561" i="19" a="1"/>
  <c r="H561" i="19" s="1"/>
  <c r="AQ23" i="16"/>
  <c r="G38" i="16"/>
  <c r="AI22" i="16"/>
  <c r="E22" i="16" s="1"/>
  <c r="D22" i="16"/>
  <c r="D38" i="16"/>
  <c r="AI38" i="16"/>
  <c r="E38" i="16" s="1"/>
  <c r="D23" i="16"/>
  <c r="D39" i="16"/>
  <c r="G23" i="16"/>
  <c r="AP5" i="16"/>
  <c r="G22" i="16"/>
  <c r="K215" i="9"/>
  <c r="K211" i="9"/>
  <c r="E71" i="9"/>
  <c r="L70" i="9"/>
  <c r="L18" i="9"/>
  <c r="E19" i="9"/>
  <c r="P40" i="5"/>
  <c r="AE7" i="19" l="1"/>
  <c r="AE29" i="19" s="1"/>
  <c r="H643" i="19" s="1" a="1"/>
  <c r="H643" i="19" s="1"/>
  <c r="AE10" i="19"/>
  <c r="AE32" i="19" s="1"/>
  <c r="H646" i="19" s="1" a="1"/>
  <c r="H646" i="19" s="1"/>
  <c r="AE8" i="19"/>
  <c r="AE30" i="19" s="1"/>
  <c r="H644" i="19" s="1" a="1"/>
  <c r="H644" i="19" s="1"/>
  <c r="AE6" i="19"/>
  <c r="AE28" i="19" s="1"/>
  <c r="H642" i="19" s="1" a="1"/>
  <c r="H642" i="19" s="1"/>
  <c r="AI23" i="16"/>
  <c r="E23" i="16" s="1"/>
  <c r="AI39" i="16"/>
  <c r="E39" i="16" s="1"/>
  <c r="G39" i="16"/>
  <c r="AQ5" i="16"/>
  <c r="K219" i="9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7" s="1"/>
  <c r="G187" i="9" a="1"/>
  <c r="G187" i="9" s="1"/>
  <c r="AL187" i="17" s="1"/>
  <c r="G19" i="9" a="1"/>
  <c r="G19" i="9" s="1"/>
  <c r="AL19" i="17" s="1"/>
  <c r="G147" i="9" a="1"/>
  <c r="G147" i="9" s="1"/>
  <c r="AL147" i="17" s="1"/>
  <c r="G194" i="9" a="1"/>
  <c r="G194" i="9" s="1"/>
  <c r="AL194" i="17" s="1"/>
  <c r="G66" i="9" a="1"/>
  <c r="G66" i="9" s="1"/>
  <c r="AL66" i="17" s="1"/>
  <c r="G26" i="9" a="1"/>
  <c r="G26" i="9" s="1"/>
  <c r="AL26" i="17" s="1"/>
  <c r="G154" i="9" a="1"/>
  <c r="G154" i="9" s="1"/>
  <c r="AL154" i="17" s="1"/>
  <c r="G81" i="9" a="1"/>
  <c r="G81" i="9" s="1"/>
  <c r="AL81" i="17" s="1"/>
  <c r="G209" i="9" a="1"/>
  <c r="G209" i="9" s="1"/>
  <c r="AL209" i="17" s="1"/>
  <c r="G161" i="9" a="1"/>
  <c r="G161" i="9" s="1"/>
  <c r="AL161" i="17" s="1"/>
  <c r="G33" i="9" a="1"/>
  <c r="G33" i="9" s="1"/>
  <c r="AL33" i="17" s="1"/>
  <c r="P31" i="11"/>
  <c r="O20" i="12"/>
  <c r="O31" i="12" s="1"/>
  <c r="O9" i="13" s="1"/>
  <c r="O31" i="13" s="1"/>
  <c r="G48" i="9" a="1"/>
  <c r="G48" i="9" s="1"/>
  <c r="AL48" i="17" s="1"/>
  <c r="G176" i="9" a="1"/>
  <c r="G176" i="9" s="1"/>
  <c r="AL176" i="17" s="1"/>
  <c r="G183" i="9" a="1"/>
  <c r="G183" i="9" s="1"/>
  <c r="AL183" i="17" s="1"/>
  <c r="G55" i="9" a="1"/>
  <c r="G55" i="9" s="1"/>
  <c r="AL55" i="17" s="1"/>
  <c r="G143" i="9" a="1"/>
  <c r="G143" i="9" s="1"/>
  <c r="AL143" i="17" s="1"/>
  <c r="G15" i="9" a="1"/>
  <c r="G15" i="9" s="1"/>
  <c r="AL15" i="17" s="1"/>
  <c r="G62" i="9" a="1"/>
  <c r="G62" i="9" s="1"/>
  <c r="AL62" i="17" s="1"/>
  <c r="G190" i="9" a="1"/>
  <c r="G190" i="9" s="1"/>
  <c r="AL190" i="17" s="1"/>
  <c r="G7" i="4"/>
  <c r="G29" i="4" s="1"/>
  <c r="I22" i="9" s="1" a="1"/>
  <c r="I22" i="9" s="1"/>
  <c r="AN22" i="17" s="1"/>
  <c r="G7" i="11"/>
  <c r="G29" i="11" s="1"/>
  <c r="G18" i="12" s="1"/>
  <c r="G29" i="12" s="1"/>
  <c r="G7" i="13" s="1"/>
  <c r="G29" i="13" s="1"/>
  <c r="G77" i="9" a="1"/>
  <c r="G77" i="9" s="1"/>
  <c r="AL77" i="17" s="1"/>
  <c r="G205" i="9" a="1"/>
  <c r="G205" i="9" s="1"/>
  <c r="AL205" i="17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7" s="1"/>
  <c r="G51" i="9" a="1"/>
  <c r="G51" i="9" s="1"/>
  <c r="AL51" i="17" s="1"/>
  <c r="G186" i="9" a="1"/>
  <c r="G186" i="9" s="1"/>
  <c r="AL186" i="17" s="1"/>
  <c r="G58" i="9" a="1"/>
  <c r="G58" i="9" s="1"/>
  <c r="AL58" i="17" s="1"/>
  <c r="G18" i="9" a="1"/>
  <c r="G18" i="9" s="1"/>
  <c r="AL18" i="17" s="1"/>
  <c r="G146" i="9" a="1"/>
  <c r="G146" i="9" s="1"/>
  <c r="AL146" i="17" s="1"/>
  <c r="G193" i="9" a="1"/>
  <c r="G193" i="9" s="1"/>
  <c r="AL193" i="17" s="1"/>
  <c r="G65" i="9" a="1"/>
  <c r="G65" i="9" s="1"/>
  <c r="AL65" i="17" s="1"/>
  <c r="G25" i="9" a="1"/>
  <c r="G25" i="9" s="1"/>
  <c r="AL25" i="17" s="1"/>
  <c r="G153" i="9" a="1"/>
  <c r="G153" i="9" s="1"/>
  <c r="AL153" i="17" s="1"/>
  <c r="G80" i="9" a="1"/>
  <c r="G80" i="9" s="1"/>
  <c r="AL80" i="17" s="1"/>
  <c r="G208" i="9" a="1"/>
  <c r="G208" i="9" s="1"/>
  <c r="AL208" i="17" s="1"/>
  <c r="G32" i="9" a="1"/>
  <c r="G32" i="9" s="1"/>
  <c r="AL32" i="17" s="1"/>
  <c r="G160" i="9" a="1"/>
  <c r="G160" i="9" s="1"/>
  <c r="AL160" i="17" s="1"/>
  <c r="P30" i="11"/>
  <c r="O19" i="12"/>
  <c r="O30" i="12" s="1"/>
  <c r="G47" i="9" a="1"/>
  <c r="G47" i="9" s="1"/>
  <c r="AL47" i="17" s="1"/>
  <c r="G175" i="9" a="1"/>
  <c r="G175" i="9" s="1"/>
  <c r="AL175" i="17" s="1"/>
  <c r="G182" i="9" a="1"/>
  <c r="G182" i="9" s="1"/>
  <c r="AL182" i="17" s="1"/>
  <c r="G54" i="9" a="1"/>
  <c r="G54" i="9" s="1"/>
  <c r="AL54" i="17" s="1"/>
  <c r="G142" i="9" a="1"/>
  <c r="G142" i="9" s="1"/>
  <c r="AL142" i="17" s="1"/>
  <c r="G14" i="9" a="1"/>
  <c r="G14" i="9" s="1"/>
  <c r="AL14" i="17" s="1"/>
  <c r="L35" i="12"/>
  <c r="L6" i="13"/>
  <c r="L28" i="13" s="1"/>
  <c r="G6" i="13"/>
  <c r="G28" i="13" s="1"/>
  <c r="G35" i="12"/>
  <c r="G83" i="9" a="1"/>
  <c r="G83" i="9" s="1"/>
  <c r="AL83" i="17" s="1"/>
  <c r="G211" i="9" a="1"/>
  <c r="G211" i="9" s="1"/>
  <c r="AL211" i="17" s="1"/>
  <c r="G35" i="9" a="1"/>
  <c r="G35" i="9" s="1"/>
  <c r="AL35" i="17" s="1"/>
  <c r="G163" i="9" a="1"/>
  <c r="G163" i="9" s="1"/>
  <c r="AL163" i="17" s="1"/>
  <c r="P33" i="11"/>
  <c r="O22" i="12"/>
  <c r="O33" i="12" s="1"/>
  <c r="O11" i="13" s="1"/>
  <c r="O33" i="13" s="1"/>
  <c r="G50" i="9" a="1"/>
  <c r="G50" i="9" s="1"/>
  <c r="AL50" i="17" s="1"/>
  <c r="G178" i="9" a="1"/>
  <c r="G178" i="9" s="1"/>
  <c r="AL178" i="17" s="1"/>
  <c r="G185" i="9" a="1"/>
  <c r="G185" i="9" s="1"/>
  <c r="AL185" i="17" s="1"/>
  <c r="G57" i="9" a="1"/>
  <c r="G57" i="9" s="1"/>
  <c r="AL57" i="17" s="1"/>
  <c r="G145" i="9" a="1"/>
  <c r="G145" i="9" s="1"/>
  <c r="AL145" i="17" s="1"/>
  <c r="G17" i="9" a="1"/>
  <c r="G17" i="9" s="1"/>
  <c r="AL17" i="17" s="1"/>
  <c r="G64" i="9" a="1"/>
  <c r="G64" i="9" s="1"/>
  <c r="AL64" i="17" s="1"/>
  <c r="G192" i="9" a="1"/>
  <c r="G192" i="9" s="1"/>
  <c r="AL192" i="17" s="1"/>
  <c r="G24" i="9" a="1"/>
  <c r="G24" i="9" s="1"/>
  <c r="AL24" i="17" s="1"/>
  <c r="G152" i="9" a="1"/>
  <c r="G152" i="9" s="1"/>
  <c r="AL152" i="17" s="1"/>
  <c r="G79" i="9" a="1"/>
  <c r="G79" i="9" s="1"/>
  <c r="AL79" i="17" s="1"/>
  <c r="G207" i="9" a="1"/>
  <c r="G207" i="9" s="1"/>
  <c r="AL207" i="17" s="1"/>
  <c r="G31" i="9" a="1"/>
  <c r="G31" i="9" s="1"/>
  <c r="AL31" i="17" s="1"/>
  <c r="G159" i="9" a="1"/>
  <c r="G159" i="9" s="1"/>
  <c r="AL159" i="17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7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7" s="1"/>
  <c r="G195" i="9" a="1"/>
  <c r="G195" i="9" s="1"/>
  <c r="AL195" i="17" s="1"/>
  <c r="G155" i="9" a="1"/>
  <c r="G155" i="9" s="1"/>
  <c r="AL155" i="17" s="1"/>
  <c r="G27" i="9" a="1"/>
  <c r="G27" i="9" s="1"/>
  <c r="AL27" i="17" s="1"/>
  <c r="G82" i="9" a="1"/>
  <c r="G82" i="9" s="1"/>
  <c r="AL82" i="17" s="1"/>
  <c r="G210" i="9" a="1"/>
  <c r="G210" i="9" s="1"/>
  <c r="AL210" i="17" s="1"/>
  <c r="G34" i="9" a="1"/>
  <c r="G34" i="9" s="1"/>
  <c r="AL34" i="17" s="1"/>
  <c r="G162" i="9" a="1"/>
  <c r="G162" i="9" s="1"/>
  <c r="AL162" i="17" s="1"/>
  <c r="P32" i="11"/>
  <c r="O21" i="12"/>
  <c r="O32" i="12" s="1"/>
  <c r="O10" i="13" s="1"/>
  <c r="O32" i="13" s="1"/>
  <c r="G49" i="9" a="1"/>
  <c r="G49" i="9" s="1"/>
  <c r="AL49" i="17" s="1"/>
  <c r="G177" i="9" a="1"/>
  <c r="G177" i="9" s="1"/>
  <c r="AL177" i="17" s="1"/>
  <c r="G56" i="9" a="1"/>
  <c r="G56" i="9" s="1"/>
  <c r="AL56" i="17" s="1"/>
  <c r="G184" i="9" a="1"/>
  <c r="G184" i="9" s="1"/>
  <c r="AL184" i="17" s="1"/>
  <c r="G16" i="9" a="1"/>
  <c r="G16" i="9" s="1"/>
  <c r="AL16" i="17" s="1"/>
  <c r="G144" i="9" a="1"/>
  <c r="G144" i="9" s="1"/>
  <c r="AL144" i="17" s="1"/>
  <c r="G191" i="9" a="1"/>
  <c r="G191" i="9" s="1"/>
  <c r="AL191" i="17" s="1"/>
  <c r="G63" i="9" a="1"/>
  <c r="G63" i="9" s="1"/>
  <c r="AL63" i="17" s="1"/>
  <c r="G23" i="9" a="1"/>
  <c r="G23" i="9" s="1"/>
  <c r="AL23" i="17" s="1"/>
  <c r="G151" i="9" a="1"/>
  <c r="G151" i="9" s="1"/>
  <c r="AL151" i="17" s="1"/>
  <c r="N35" i="12"/>
  <c r="N7" i="13"/>
  <c r="N29" i="13" s="1"/>
  <c r="N35" i="13" s="1"/>
  <c r="G158" i="9" a="1"/>
  <c r="G158" i="9" s="1"/>
  <c r="AL158" i="17" s="1"/>
  <c r="G30" i="9" a="1"/>
  <c r="G30" i="9" s="1"/>
  <c r="AL30" i="17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7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7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7" s="1"/>
  <c r="G12" i="4"/>
  <c r="G34" i="4" s="1"/>
  <c r="I27" i="9" s="1" a="1"/>
  <c r="I27" i="9" s="1"/>
  <c r="AN27" i="17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7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7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7" s="1"/>
  <c r="O10" i="4"/>
  <c r="O32" i="4" s="1"/>
  <c r="P32" i="4" s="1"/>
  <c r="Q32" i="4" s="1"/>
  <c r="R32" i="4" s="1"/>
  <c r="S32" i="4" s="1"/>
  <c r="T32" i="4" s="1"/>
  <c r="I129" i="9" s="1" a="1"/>
  <c r="I129" i="9" s="1"/>
  <c r="AN129" i="17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7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9" i="5"/>
  <c r="K31" i="5" s="1"/>
  <c r="I184" i="9" s="1" a="1"/>
  <c r="I184" i="9" s="1"/>
  <c r="AN184" i="17" s="1"/>
  <c r="F9" i="2"/>
  <c r="F31" i="2" s="1"/>
  <c r="F9" i="8"/>
  <c r="F9" i="7"/>
  <c r="F31" i="7" s="1"/>
  <c r="F31" i="8" s="1"/>
  <c r="F9" i="5"/>
  <c r="F31" i="5" s="1"/>
  <c r="I144" i="9" s="1" a="1"/>
  <c r="I144" i="9" s="1"/>
  <c r="AN144" i="17" s="1"/>
  <c r="F9" i="6"/>
  <c r="F31" i="6" s="1"/>
  <c r="F9" i="4"/>
  <c r="F31" i="4" s="1"/>
  <c r="I16" i="9" s="1" a="1"/>
  <c r="I16" i="9" s="1"/>
  <c r="AN16" i="17" s="1"/>
  <c r="L8" i="2"/>
  <c r="L30" i="2" s="1"/>
  <c r="L8" i="8"/>
  <c r="L8" i="7"/>
  <c r="L30" i="7" s="1"/>
  <c r="L30" i="8" s="1"/>
  <c r="L8" i="5"/>
  <c r="L30" i="5" s="1"/>
  <c r="I191" i="9" s="1" a="1"/>
  <c r="I191" i="9" s="1"/>
  <c r="AN191" i="17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7" s="1"/>
  <c r="G8" i="6"/>
  <c r="G30" i="6" s="1"/>
  <c r="G8" i="4"/>
  <c r="G30" i="4" s="1"/>
  <c r="I23" i="9" s="1" a="1"/>
  <c r="I23" i="9" s="1"/>
  <c r="AN23" i="17" s="1"/>
  <c r="N7" i="2"/>
  <c r="N29" i="2" s="1"/>
  <c r="N7" i="8"/>
  <c r="N7" i="7"/>
  <c r="N29" i="7" s="1"/>
  <c r="N29" i="8" s="1"/>
  <c r="N7" i="5"/>
  <c r="N29" i="5" s="1"/>
  <c r="I206" i="9" s="1" a="1"/>
  <c r="I206" i="9" s="1"/>
  <c r="AN206" i="17" s="1"/>
  <c r="N7" i="6"/>
  <c r="N29" i="6" s="1"/>
  <c r="N7" i="4"/>
  <c r="N29" i="4" s="1"/>
  <c r="I78" i="9" s="1" a="1"/>
  <c r="I78" i="9" s="1"/>
  <c r="AN78" i="17" s="1"/>
  <c r="H7" i="2"/>
  <c r="H29" i="2" s="1"/>
  <c r="H7" i="8"/>
  <c r="H7" i="7"/>
  <c r="H29" i="7" s="1"/>
  <c r="H29" i="8" s="1"/>
  <c r="H7" i="5"/>
  <c r="H29" i="5" s="1"/>
  <c r="I158" i="9" s="1" a="1"/>
  <c r="I158" i="9" s="1"/>
  <c r="AN158" i="17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7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7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7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7" s="1"/>
  <c r="O13" i="5"/>
  <c r="O35" i="5" s="1"/>
  <c r="I220" i="9" s="1" a="1"/>
  <c r="I220" i="9" s="1"/>
  <c r="AN220" i="17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7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7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7" s="1"/>
  <c r="F12" i="4"/>
  <c r="F34" i="4" s="1"/>
  <c r="I19" i="9" s="1" a="1"/>
  <c r="I19" i="9" s="1"/>
  <c r="AN19" i="17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7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7" s="1"/>
  <c r="G11" i="5"/>
  <c r="G33" i="5" s="1"/>
  <c r="I154" i="9" s="1" a="1"/>
  <c r="I154" i="9" s="1"/>
  <c r="AN154" i="17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7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7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7" s="1"/>
  <c r="O9" i="5"/>
  <c r="O31" i="5" s="1"/>
  <c r="I216" i="9" s="1" a="1"/>
  <c r="I216" i="9" s="1"/>
  <c r="AN216" i="17" s="1"/>
  <c r="J9" i="2"/>
  <c r="J31" i="2" s="1"/>
  <c r="J9" i="8"/>
  <c r="J9" i="7"/>
  <c r="J31" i="7" s="1"/>
  <c r="J31" i="8" s="1"/>
  <c r="J9" i="5"/>
  <c r="J31" i="5" s="1"/>
  <c r="I176" i="9" s="1" a="1"/>
  <c r="I176" i="9" s="1"/>
  <c r="AN176" i="17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7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7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7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7" s="1"/>
  <c r="N6" i="2"/>
  <c r="N28" i="2" s="1"/>
  <c r="N6" i="8"/>
  <c r="N6" i="7"/>
  <c r="N28" i="7" s="1"/>
  <c r="N28" i="8" s="1"/>
  <c r="N6" i="5"/>
  <c r="N28" i="5" s="1"/>
  <c r="I205" i="9" s="1" a="1"/>
  <c r="I205" i="9" s="1"/>
  <c r="AN205" i="17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7" s="1"/>
  <c r="H6" i="6"/>
  <c r="J6" i="4"/>
  <c r="J28" i="4" s="1"/>
  <c r="N6" i="4"/>
  <c r="N28" i="4" s="1"/>
  <c r="I77" i="9" s="1" a="1"/>
  <c r="I77" i="9" s="1"/>
  <c r="AN77" i="17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7" s="1"/>
  <c r="F13" i="4"/>
  <c r="F35" i="4" s="1"/>
  <c r="I20" i="9" s="1" a="1"/>
  <c r="I20" i="9" s="1"/>
  <c r="AN20" i="17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7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7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7" s="1"/>
  <c r="O12" i="4"/>
  <c r="O34" i="4" s="1"/>
  <c r="P34" i="4" s="1"/>
  <c r="Q34" i="4" s="1"/>
  <c r="R34" i="4" s="1"/>
  <c r="S34" i="4" s="1"/>
  <c r="T34" i="4" s="1"/>
  <c r="I131" i="9" s="1" a="1"/>
  <c r="I131" i="9" s="1"/>
  <c r="AN131" i="17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7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7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7" s="1"/>
  <c r="F11" i="4"/>
  <c r="F33" i="4" s="1"/>
  <c r="I18" i="9" s="1" a="1"/>
  <c r="I18" i="9" s="1"/>
  <c r="AN18" i="17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7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7" s="1"/>
  <c r="G10" i="4"/>
  <c r="G32" i="4" s="1"/>
  <c r="I25" i="9" s="1" a="1"/>
  <c r="I25" i="9" s="1"/>
  <c r="AN25" i="17" s="1"/>
  <c r="N9" i="2"/>
  <c r="N31" i="2" s="1"/>
  <c r="N9" i="8"/>
  <c r="N9" i="7"/>
  <c r="N31" i="7" s="1"/>
  <c r="N31" i="8" s="1"/>
  <c r="N9" i="5"/>
  <c r="N31" i="5" s="1"/>
  <c r="I208" i="9" s="1" a="1"/>
  <c r="I208" i="9" s="1"/>
  <c r="AN208" i="17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7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7" s="1"/>
  <c r="O8" i="6"/>
  <c r="O8" i="4"/>
  <c r="O30" i="4" s="1"/>
  <c r="P30" i="4" s="1"/>
  <c r="Q30" i="4" s="1"/>
  <c r="R30" i="4" s="1"/>
  <c r="S30" i="4" s="1"/>
  <c r="T30" i="4" s="1"/>
  <c r="I127" i="9" s="1" a="1"/>
  <c r="I127" i="9" s="1"/>
  <c r="AN127" i="17" s="1"/>
  <c r="J8" i="2"/>
  <c r="J30" i="2" s="1"/>
  <c r="J8" i="8"/>
  <c r="J8" i="7"/>
  <c r="J30" i="7" s="1"/>
  <c r="J30" i="8" s="1"/>
  <c r="J8" i="5"/>
  <c r="J30" i="5" s="1"/>
  <c r="I175" i="9" s="1" a="1"/>
  <c r="I175" i="9" s="1"/>
  <c r="AN175" i="17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7" s="1"/>
  <c r="F7" i="2"/>
  <c r="F29" i="2" s="1"/>
  <c r="F7" i="8"/>
  <c r="F7" i="7"/>
  <c r="F29" i="7" s="1"/>
  <c r="F29" i="8" s="1"/>
  <c r="F7" i="5"/>
  <c r="F29" i="5" s="1"/>
  <c r="I142" i="9" s="1" a="1"/>
  <c r="I142" i="9" s="1"/>
  <c r="AN142" i="17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7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7" s="1"/>
  <c r="G6" i="6"/>
  <c r="G28" i="6" s="1"/>
  <c r="C6" i="4"/>
  <c r="C28" i="4" s="1"/>
  <c r="G6" i="4"/>
  <c r="G28" i="4" s="1"/>
  <c r="I21" i="9" s="1" a="1"/>
  <c r="I21" i="9" s="1"/>
  <c r="AN21" i="17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7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7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7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7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7" s="1"/>
  <c r="O11" i="5"/>
  <c r="O33" i="5" s="1"/>
  <c r="I218" i="9" s="1" a="1"/>
  <c r="I218" i="9" s="1"/>
  <c r="AN218" i="17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7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7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7" s="1"/>
  <c r="F10" i="4"/>
  <c r="F32" i="4" s="1"/>
  <c r="I17" i="9" s="1" a="1"/>
  <c r="I17" i="9" s="1"/>
  <c r="AN17" i="17" s="1"/>
  <c r="L9" i="2"/>
  <c r="L31" i="2" s="1"/>
  <c r="L9" i="8"/>
  <c r="L9" i="7"/>
  <c r="L31" i="7" s="1"/>
  <c r="L31" i="8" s="1"/>
  <c r="L9" i="5"/>
  <c r="L31" i="5" s="1"/>
  <c r="I192" i="9" s="1" a="1"/>
  <c r="I192" i="9" s="1"/>
  <c r="AN192" i="17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7" s="1"/>
  <c r="G9" i="5"/>
  <c r="G31" i="5" s="1"/>
  <c r="I152" i="9" s="1" a="1"/>
  <c r="I152" i="9" s="1"/>
  <c r="AN152" i="17" s="1"/>
  <c r="N8" i="2"/>
  <c r="N30" i="2" s="1"/>
  <c r="N8" i="8"/>
  <c r="N8" i="7"/>
  <c r="N30" i="7" s="1"/>
  <c r="N30" i="8" s="1"/>
  <c r="N8" i="5"/>
  <c r="N30" i="5" s="1"/>
  <c r="I207" i="9" s="1" a="1"/>
  <c r="I207" i="9" s="1"/>
  <c r="AN207" i="17" s="1"/>
  <c r="N8" i="6"/>
  <c r="N30" i="6" s="1"/>
  <c r="N8" i="4"/>
  <c r="N30" i="4" s="1"/>
  <c r="I79" i="9" s="1" a="1"/>
  <c r="I79" i="9" s="1"/>
  <c r="AN79" i="17" s="1"/>
  <c r="H8" i="2"/>
  <c r="H30" i="2" s="1"/>
  <c r="H8" i="8"/>
  <c r="H8" i="7"/>
  <c r="H30" i="7" s="1"/>
  <c r="H30" i="8" s="1"/>
  <c r="H8" i="5"/>
  <c r="H30" i="5" s="1"/>
  <c r="I159" i="9" s="1" a="1"/>
  <c r="I159" i="9" s="1"/>
  <c r="AN159" i="17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7" s="1"/>
  <c r="O7" i="5"/>
  <c r="O29" i="5" s="1"/>
  <c r="I214" i="9" s="1" a="1"/>
  <c r="I214" i="9" s="1"/>
  <c r="AN214" i="17" s="1"/>
  <c r="J7" i="2"/>
  <c r="J29" i="2" s="1"/>
  <c r="J7" i="8"/>
  <c r="J7" i="7"/>
  <c r="J29" i="7" s="1"/>
  <c r="J29" i="8" s="1"/>
  <c r="J7" i="5"/>
  <c r="J29" i="5" s="1"/>
  <c r="I174" i="9" s="1" a="1"/>
  <c r="I174" i="9" s="1"/>
  <c r="AN174" i="17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7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7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7" s="1"/>
  <c r="D6" i="4"/>
  <c r="D28" i="4" s="1"/>
  <c r="H6" i="4"/>
  <c r="H28" i="4" s="1"/>
  <c r="L6" i="4"/>
  <c r="L28" i="4" s="1"/>
  <c r="F7" i="4"/>
  <c r="F29" i="4" s="1"/>
  <c r="I14" i="9" s="1" a="1"/>
  <c r="I14" i="9" s="1"/>
  <c r="AN14" i="17" s="1"/>
  <c r="K7" i="4"/>
  <c r="K29" i="4" s="1"/>
  <c r="H28" i="6"/>
  <c r="F30" i="6"/>
  <c r="O30" i="6"/>
  <c r="P30" i="6" s="1"/>
  <c r="Q30" i="6" s="1"/>
  <c r="R30" i="6" s="1"/>
  <c r="S30" i="6" s="1"/>
  <c r="T30" i="6" s="1"/>
  <c r="O35" i="6"/>
  <c r="P35" i="6" s="1"/>
  <c r="Q35" i="6" s="1"/>
  <c r="R35" i="6" s="1"/>
  <c r="S35" i="6" s="1"/>
  <c r="T35" i="6" s="1"/>
  <c r="O33" i="6"/>
  <c r="P33" i="6" s="1"/>
  <c r="Q33" i="6" s="1"/>
  <c r="R33" i="6" s="1"/>
  <c r="S33" i="6" s="1"/>
  <c r="T33" i="6" s="1"/>
  <c r="E81" i="9"/>
  <c r="L80" i="9"/>
  <c r="L28" i="9"/>
  <c r="B26" i="7"/>
  <c r="L24" i="6"/>
  <c r="B26" i="6"/>
  <c r="I24" i="6"/>
  <c r="B26" i="4"/>
  <c r="K31" i="4"/>
  <c r="F30" i="4"/>
  <c r="I15" i="9" s="1" a="1"/>
  <c r="I15" i="9" s="1"/>
  <c r="AN15" i="17" s="1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5" i="17" l="1"/>
  <c r="J5" i="17" s="1"/>
  <c r="P5" i="17" s="1"/>
  <c r="I13" i="17"/>
  <c r="J13" i="17" s="1"/>
  <c r="P13" i="17" s="1"/>
  <c r="I21" i="17"/>
  <c r="J21" i="17" s="1"/>
  <c r="P21" i="17" s="1"/>
  <c r="I149" i="17"/>
  <c r="J149" i="17" s="1"/>
  <c r="P149" i="17" s="1"/>
  <c r="I141" i="17"/>
  <c r="J141" i="17" s="1"/>
  <c r="P141" i="17" s="1"/>
  <c r="I157" i="17"/>
  <c r="J157" i="17" s="1"/>
  <c r="P157" i="17" s="1"/>
  <c r="I133" i="17"/>
  <c r="J133" i="17" s="1"/>
  <c r="P133" i="17" s="1"/>
  <c r="J35" i="12"/>
  <c r="L35" i="6"/>
  <c r="Q28" i="11"/>
  <c r="R28" i="11" s="1"/>
  <c r="M6" i="13"/>
  <c r="M28" i="13" s="1"/>
  <c r="M35" i="12"/>
  <c r="G7" i="9" a="1"/>
  <c r="G7" i="9" s="1"/>
  <c r="AL7" i="17" s="1"/>
  <c r="G135" i="9" a="1"/>
  <c r="G135" i="9" s="1"/>
  <c r="AL135" i="17" s="1"/>
  <c r="G40" i="9" a="1"/>
  <c r="G40" i="9" s="1"/>
  <c r="AL40" i="17" s="1"/>
  <c r="G168" i="9" a="1"/>
  <c r="G168" i="9" s="1"/>
  <c r="AL168" i="17" s="1"/>
  <c r="G73" i="9" a="1"/>
  <c r="G73" i="9" s="1"/>
  <c r="AL73" i="17" s="1"/>
  <c r="G201" i="9" a="1"/>
  <c r="G201" i="9" s="1"/>
  <c r="AL201" i="17" s="1"/>
  <c r="G139" i="9" a="1"/>
  <c r="G139" i="9" s="1"/>
  <c r="AL139" i="17" s="1"/>
  <c r="G11" i="9" a="1"/>
  <c r="G11" i="9" s="1"/>
  <c r="AL11" i="17" s="1"/>
  <c r="E35" i="12"/>
  <c r="E6" i="13"/>
  <c r="E28" i="13" s="1"/>
  <c r="P6" i="13"/>
  <c r="P28" i="13" s="1"/>
  <c r="G149" i="9" a="1"/>
  <c r="G149" i="9" s="1"/>
  <c r="AL149" i="17" s="1"/>
  <c r="G21" i="9" a="1"/>
  <c r="G21" i="9" s="1"/>
  <c r="AL21" i="17" s="1"/>
  <c r="G35" i="13"/>
  <c r="G157" i="9" a="1"/>
  <c r="G157" i="9" s="1"/>
  <c r="AL157" i="17" s="1"/>
  <c r="G29" i="9" a="1"/>
  <c r="G29" i="9" s="1"/>
  <c r="AL29" i="17" s="1"/>
  <c r="H35" i="13"/>
  <c r="G22" i="9" a="1"/>
  <c r="G22" i="9" s="1"/>
  <c r="AL22" i="17" s="1"/>
  <c r="G150" i="9" a="1"/>
  <c r="G150" i="9" s="1"/>
  <c r="AL150" i="17" s="1"/>
  <c r="G6" i="9" a="1"/>
  <c r="G6" i="9" s="1"/>
  <c r="AL6" i="17" s="1"/>
  <c r="G134" i="9" a="1"/>
  <c r="G134" i="9" s="1"/>
  <c r="AL134" i="17" s="1"/>
  <c r="G167" i="9" a="1"/>
  <c r="G167" i="9" s="1"/>
  <c r="AL167" i="17" s="1"/>
  <c r="G39" i="9" a="1"/>
  <c r="G39" i="9" s="1"/>
  <c r="AL39" i="17" s="1"/>
  <c r="G200" i="9" a="1"/>
  <c r="G200" i="9" s="1"/>
  <c r="AL200" i="17" s="1"/>
  <c r="G72" i="9" a="1"/>
  <c r="G72" i="9" s="1"/>
  <c r="AL72" i="17" s="1"/>
  <c r="G10" i="9" a="1"/>
  <c r="G10" i="9" s="1"/>
  <c r="AL10" i="17" s="1"/>
  <c r="G138" i="9" a="1"/>
  <c r="G138" i="9" s="1"/>
  <c r="AL138" i="17" s="1"/>
  <c r="G171" i="9" a="1"/>
  <c r="G171" i="9" s="1"/>
  <c r="AL171" i="17" s="1"/>
  <c r="G43" i="9" a="1"/>
  <c r="G43" i="9" s="1"/>
  <c r="AL43" i="17" s="1"/>
  <c r="G85" i="9" a="1"/>
  <c r="G85" i="9" s="1"/>
  <c r="AL85" i="17" s="1"/>
  <c r="G213" i="9" a="1"/>
  <c r="G213" i="9" s="1"/>
  <c r="AL213" i="17" s="1"/>
  <c r="G78" i="9" a="1"/>
  <c r="G78" i="9" s="1"/>
  <c r="AL78" i="17" s="1"/>
  <c r="G206" i="9" a="1"/>
  <c r="G206" i="9" s="1"/>
  <c r="AL206" i="17" s="1"/>
  <c r="G217" i="9" a="1"/>
  <c r="G217" i="9" s="1"/>
  <c r="AL217" i="17" s="1"/>
  <c r="G89" i="9" a="1"/>
  <c r="G89" i="9" s="1"/>
  <c r="AL89" i="17" s="1"/>
  <c r="F6" i="13"/>
  <c r="F28" i="13" s="1"/>
  <c r="F35" i="12"/>
  <c r="G214" i="9" a="1"/>
  <c r="G214" i="9" s="1"/>
  <c r="AL214" i="17" s="1"/>
  <c r="G86" i="9" a="1"/>
  <c r="G86" i="9" s="1"/>
  <c r="AL86" i="17" s="1"/>
  <c r="G218" i="9" a="1"/>
  <c r="G218" i="9" s="1"/>
  <c r="AL218" i="17" s="1"/>
  <c r="G90" i="9" a="1"/>
  <c r="G90" i="9" s="1"/>
  <c r="AL90" i="17" s="1"/>
  <c r="L35" i="13"/>
  <c r="G61" i="9" a="1"/>
  <c r="G61" i="9" s="1"/>
  <c r="AL61" i="17" s="1"/>
  <c r="G189" i="9" a="1"/>
  <c r="G189" i="9" s="1"/>
  <c r="AL189" i="17" s="1"/>
  <c r="O35" i="12"/>
  <c r="O8" i="13"/>
  <c r="O30" i="13" s="1"/>
  <c r="O35" i="13" s="1"/>
  <c r="G91" i="9" a="1"/>
  <c r="G91" i="9" s="1"/>
  <c r="AL91" i="17" s="1"/>
  <c r="G219" i="9" a="1"/>
  <c r="G219" i="9" s="1"/>
  <c r="AL219" i="17" s="1"/>
  <c r="G84" i="9" a="1"/>
  <c r="G84" i="9" s="1"/>
  <c r="AL84" i="17" s="1"/>
  <c r="G212" i="9" a="1"/>
  <c r="G212" i="9" s="1"/>
  <c r="AL212" i="17" s="1"/>
  <c r="G38" i="9" a="1"/>
  <c r="G38" i="9" s="1"/>
  <c r="AL38" i="17" s="1"/>
  <c r="G166" i="9" a="1"/>
  <c r="G166" i="9" s="1"/>
  <c r="AL166" i="17" s="1"/>
  <c r="G199" i="9" a="1"/>
  <c r="G199" i="9" s="1"/>
  <c r="AL199" i="17" s="1"/>
  <c r="G71" i="9" a="1"/>
  <c r="G71" i="9" s="1"/>
  <c r="AL71" i="17" s="1"/>
  <c r="G137" i="9" a="1"/>
  <c r="G137" i="9" s="1"/>
  <c r="AL137" i="17" s="1"/>
  <c r="G9" i="9" a="1"/>
  <c r="G9" i="9" s="1"/>
  <c r="AL9" i="17" s="1"/>
  <c r="G42" i="9" a="1"/>
  <c r="G42" i="9" s="1"/>
  <c r="AL42" i="17" s="1"/>
  <c r="G170" i="9" a="1"/>
  <c r="G170" i="9" s="1"/>
  <c r="AL170" i="17" s="1"/>
  <c r="G75" i="9" a="1"/>
  <c r="G75" i="9" s="1"/>
  <c r="AL75" i="17" s="1"/>
  <c r="G203" i="9" a="1"/>
  <c r="G203" i="9" s="1"/>
  <c r="AL203" i="17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7" s="1"/>
  <c r="G216" i="9" a="1"/>
  <c r="G216" i="9" s="1"/>
  <c r="AL216" i="17" s="1"/>
  <c r="I35" i="12"/>
  <c r="I6" i="13"/>
  <c r="I28" i="13" s="1"/>
  <c r="G198" i="9" a="1"/>
  <c r="G198" i="9" s="1"/>
  <c r="AL198" i="17" s="1"/>
  <c r="G70" i="9" a="1"/>
  <c r="G70" i="9" s="1"/>
  <c r="AL70" i="17" s="1"/>
  <c r="G136" i="9" a="1"/>
  <c r="G136" i="9" s="1"/>
  <c r="AL136" i="17" s="1"/>
  <c r="G8" i="9" a="1"/>
  <c r="G8" i="9" s="1"/>
  <c r="AL8" i="17" s="1"/>
  <c r="G41" i="9" a="1"/>
  <c r="G41" i="9" s="1"/>
  <c r="AL41" i="17" s="1"/>
  <c r="G169" i="9" a="1"/>
  <c r="G169" i="9" s="1"/>
  <c r="AL169" i="17" s="1"/>
  <c r="G202" i="9" a="1"/>
  <c r="G202" i="9" s="1"/>
  <c r="AL202" i="17" s="1"/>
  <c r="G74" i="9" a="1"/>
  <c r="G74" i="9" s="1"/>
  <c r="AL74" i="17" s="1"/>
  <c r="G45" i="9" a="1"/>
  <c r="G45" i="9" s="1"/>
  <c r="AL45" i="17" s="1"/>
  <c r="G173" i="9" a="1"/>
  <c r="G173" i="9" s="1"/>
  <c r="AL173" i="17" s="1"/>
  <c r="J35" i="13"/>
  <c r="K6" i="13"/>
  <c r="K28" i="13" s="1"/>
  <c r="K35" i="12"/>
  <c r="G174" i="9" a="1"/>
  <c r="G174" i="9" s="1"/>
  <c r="AL174" i="17" s="1"/>
  <c r="G46" i="9" a="1"/>
  <c r="G46" i="9" s="1"/>
  <c r="AL46" i="17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7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7" s="1"/>
  <c r="M6" i="4"/>
  <c r="M28" i="4" s="1"/>
  <c r="I69" i="9" s="1" a="1"/>
  <c r="I69" i="9" s="1"/>
  <c r="AN69" i="17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7" s="1"/>
  <c r="E8" i="5"/>
  <c r="E30" i="5" s="1"/>
  <c r="I135" i="9" s="1" a="1"/>
  <c r="I135" i="9" s="1"/>
  <c r="AN135" i="17" s="1"/>
  <c r="I9" i="2"/>
  <c r="I31" i="2" s="1"/>
  <c r="I9" i="8"/>
  <c r="I9" i="7"/>
  <c r="I31" i="7" s="1"/>
  <c r="I31" i="8" s="1"/>
  <c r="I9" i="5"/>
  <c r="I31" i="5" s="1"/>
  <c r="I168" i="9" s="1" a="1"/>
  <c r="I168" i="9" s="1"/>
  <c r="AN168" i="17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7" s="1"/>
  <c r="M10" i="5"/>
  <c r="M32" i="5" s="1"/>
  <c r="I201" i="9" s="1" a="1"/>
  <c r="I201" i="9" s="1"/>
  <c r="AN201" i="17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7" s="1"/>
  <c r="E12" i="5"/>
  <c r="E34" i="5" s="1"/>
  <c r="I139" i="9" s="1" a="1"/>
  <c r="I139" i="9" s="1"/>
  <c r="AN139" i="17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7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7" s="1"/>
  <c r="E7" i="6"/>
  <c r="E29" i="6" s="1"/>
  <c r="E7" i="4"/>
  <c r="E29" i="4" s="1"/>
  <c r="I6" i="9" s="1" a="1"/>
  <c r="I6" i="9" s="1"/>
  <c r="AN6" i="17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7" s="1"/>
  <c r="M9" i="2"/>
  <c r="M31" i="2" s="1"/>
  <c r="M9" i="8"/>
  <c r="M9" i="7"/>
  <c r="M31" i="7" s="1"/>
  <c r="M31" i="8" s="1"/>
  <c r="M9" i="5"/>
  <c r="M31" i="5" s="1"/>
  <c r="I200" i="9" s="1" a="1"/>
  <c r="I200" i="9" s="1"/>
  <c r="AN200" i="17" s="1"/>
  <c r="M9" i="6"/>
  <c r="M31" i="6" s="1"/>
  <c r="M9" i="4"/>
  <c r="M31" i="4" s="1"/>
  <c r="I72" i="9" s="1" a="1"/>
  <c r="I72" i="9" s="1"/>
  <c r="AN72" i="17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7" s="1"/>
  <c r="E11" i="4"/>
  <c r="E33" i="4" s="1"/>
  <c r="I10" i="9" s="1" a="1"/>
  <c r="I10" i="9" s="1"/>
  <c r="AN10" i="17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7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7" s="1"/>
  <c r="M13" i="4"/>
  <c r="M35" i="4" s="1"/>
  <c r="I76" i="9" s="1" a="1"/>
  <c r="I76" i="9" s="1"/>
  <c r="AN76" i="17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7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7" s="1"/>
  <c r="M8" i="5"/>
  <c r="M30" i="5" s="1"/>
  <c r="I199" i="9" s="1" a="1"/>
  <c r="I199" i="9" s="1"/>
  <c r="AN199" i="17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7" s="1"/>
  <c r="E10" i="5"/>
  <c r="E32" i="5" s="1"/>
  <c r="I137" i="9" s="1" a="1"/>
  <c r="I137" i="9" s="1"/>
  <c r="AN137" i="17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7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7" s="1"/>
  <c r="M12" i="5"/>
  <c r="M34" i="5" s="1"/>
  <c r="I203" i="9" s="1" a="1"/>
  <c r="I203" i="9" s="1"/>
  <c r="AN203" i="17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7" s="1"/>
  <c r="I173" i="17" s="1"/>
  <c r="J173" i="17" s="1"/>
  <c r="P173" i="17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7" s="1"/>
  <c r="M7" i="6"/>
  <c r="M29" i="6" s="1"/>
  <c r="M7" i="4"/>
  <c r="M29" i="4" s="1"/>
  <c r="I70" i="9" s="1" a="1"/>
  <c r="I70" i="9" s="1"/>
  <c r="AN70" i="17" s="1"/>
  <c r="E9" i="2"/>
  <c r="E31" i="2" s="1"/>
  <c r="E9" i="8"/>
  <c r="E9" i="7"/>
  <c r="E31" i="7" s="1"/>
  <c r="E31" i="8" s="1"/>
  <c r="E9" i="5"/>
  <c r="E31" i="5" s="1"/>
  <c r="I136" i="9" s="1" a="1"/>
  <c r="I136" i="9" s="1"/>
  <c r="AN136" i="17" s="1"/>
  <c r="E9" i="6"/>
  <c r="E31" i="6" s="1"/>
  <c r="E9" i="4"/>
  <c r="E31" i="4" s="1"/>
  <c r="I8" i="9" s="1" a="1"/>
  <c r="I8" i="9" s="1"/>
  <c r="AN8" i="17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7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7" s="1"/>
  <c r="M11" i="4"/>
  <c r="M33" i="4" s="1"/>
  <c r="I74" i="9" s="1" a="1"/>
  <c r="I74" i="9" s="1"/>
  <c r="AN74" i="17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7" s="1"/>
  <c r="E13" i="4"/>
  <c r="E35" i="4" s="1"/>
  <c r="I12" i="9" s="1" a="1"/>
  <c r="I12" i="9" s="1"/>
  <c r="AN12" i="17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7" s="1"/>
  <c r="L81" i="9"/>
  <c r="I81" i="9" s="1" a="1"/>
  <c r="I81" i="9" s="1"/>
  <c r="AN81" i="17" s="1"/>
  <c r="E82" i="9"/>
  <c r="L29" i="9"/>
  <c r="I29" i="9" s="1" a="1"/>
  <c r="I29" i="9" s="1"/>
  <c r="AN29" i="17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7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Q173" i="17" l="1"/>
  <c r="R173" i="17"/>
  <c r="S173" i="17" s="1"/>
  <c r="I9" i="17"/>
  <c r="J9" i="17" s="1"/>
  <c r="P9" i="17" s="1"/>
  <c r="I17" i="17"/>
  <c r="J17" i="17" s="1"/>
  <c r="P17" i="17" s="1"/>
  <c r="I25" i="17"/>
  <c r="J25" i="17" s="1"/>
  <c r="P25" i="17" s="1"/>
  <c r="Q13" i="17"/>
  <c r="R13" i="17"/>
  <c r="S13" i="17" s="1"/>
  <c r="I20" i="17"/>
  <c r="J20" i="17" s="1"/>
  <c r="P20" i="17" s="1"/>
  <c r="I28" i="17"/>
  <c r="J28" i="17" s="1"/>
  <c r="P28" i="17" s="1"/>
  <c r="I12" i="17"/>
  <c r="J12" i="17" s="1"/>
  <c r="P12" i="17" s="1"/>
  <c r="I18" i="17"/>
  <c r="J18" i="17" s="1"/>
  <c r="P18" i="17" s="1"/>
  <c r="I10" i="17"/>
  <c r="J10" i="17" s="1"/>
  <c r="P10" i="17" s="1"/>
  <c r="I26" i="17"/>
  <c r="J26" i="17" s="1"/>
  <c r="P26" i="17" s="1"/>
  <c r="Q133" i="17"/>
  <c r="R133" i="17"/>
  <c r="S133" i="17" s="1"/>
  <c r="I146" i="17"/>
  <c r="J146" i="17" s="1"/>
  <c r="P146" i="17" s="1"/>
  <c r="I170" i="17"/>
  <c r="J170" i="17" s="1"/>
  <c r="P170" i="17" s="1"/>
  <c r="I154" i="17"/>
  <c r="J154" i="17" s="1"/>
  <c r="P154" i="17" s="1"/>
  <c r="I162" i="17"/>
  <c r="J162" i="17" s="1"/>
  <c r="P162" i="17" s="1"/>
  <c r="I218" i="17"/>
  <c r="J218" i="17" s="1"/>
  <c r="P218" i="17" s="1"/>
  <c r="I202" i="17"/>
  <c r="J202" i="17" s="1"/>
  <c r="P202" i="17" s="1"/>
  <c r="I178" i="17"/>
  <c r="J178" i="17" s="1"/>
  <c r="P178" i="17" s="1"/>
  <c r="I186" i="17"/>
  <c r="J186" i="17" s="1"/>
  <c r="P186" i="17" s="1"/>
  <c r="I210" i="17"/>
  <c r="J210" i="17" s="1"/>
  <c r="P210" i="17" s="1"/>
  <c r="I138" i="17"/>
  <c r="J138" i="17" s="1"/>
  <c r="P138" i="17" s="1"/>
  <c r="I194" i="17"/>
  <c r="J194" i="17" s="1"/>
  <c r="P194" i="17" s="1"/>
  <c r="I195" i="17"/>
  <c r="J195" i="17" s="1"/>
  <c r="P195" i="17" s="1"/>
  <c r="I147" i="17"/>
  <c r="J147" i="17" s="1"/>
  <c r="P147" i="17" s="1"/>
  <c r="I203" i="17"/>
  <c r="J203" i="17" s="1"/>
  <c r="P203" i="17" s="1"/>
  <c r="I187" i="17"/>
  <c r="J187" i="17" s="1"/>
  <c r="P187" i="17" s="1"/>
  <c r="I179" i="17"/>
  <c r="J179" i="17" s="1"/>
  <c r="P179" i="17" s="1"/>
  <c r="I155" i="17"/>
  <c r="J155" i="17" s="1"/>
  <c r="P155" i="17" s="1"/>
  <c r="I139" i="17"/>
  <c r="J139" i="17" s="1"/>
  <c r="P139" i="17" s="1"/>
  <c r="I171" i="17"/>
  <c r="J171" i="17" s="1"/>
  <c r="P171" i="17" s="1"/>
  <c r="I163" i="17"/>
  <c r="J163" i="17" s="1"/>
  <c r="P163" i="17" s="1"/>
  <c r="I219" i="17"/>
  <c r="J219" i="17" s="1"/>
  <c r="P219" i="17" s="1"/>
  <c r="I211" i="17"/>
  <c r="J211" i="17" s="1"/>
  <c r="P211" i="17" s="1"/>
  <c r="I197" i="17"/>
  <c r="J197" i="17" s="1"/>
  <c r="P197" i="17" s="1"/>
  <c r="Q157" i="17"/>
  <c r="R157" i="17"/>
  <c r="S157" i="17" s="1"/>
  <c r="Q21" i="17"/>
  <c r="R21" i="17"/>
  <c r="S21" i="17" s="1"/>
  <c r="I6" i="17"/>
  <c r="J6" i="17" s="1"/>
  <c r="P6" i="17" s="1"/>
  <c r="I14" i="17"/>
  <c r="J14" i="17" s="1"/>
  <c r="P14" i="17" s="1"/>
  <c r="I22" i="17"/>
  <c r="J22" i="17" s="1"/>
  <c r="P22" i="17" s="1"/>
  <c r="I205" i="17"/>
  <c r="J205" i="17" s="1"/>
  <c r="P205" i="17" s="1"/>
  <c r="Q141" i="17"/>
  <c r="R141" i="17"/>
  <c r="S141" i="17" s="1"/>
  <c r="I29" i="17"/>
  <c r="J29" i="17" s="1"/>
  <c r="P29" i="17" s="1"/>
  <c r="I11" i="17"/>
  <c r="J11" i="17" s="1"/>
  <c r="P11" i="17" s="1"/>
  <c r="I19" i="17"/>
  <c r="J19" i="17" s="1"/>
  <c r="P19" i="17" s="1"/>
  <c r="I27" i="17"/>
  <c r="J27" i="17" s="1"/>
  <c r="P27" i="17" s="1"/>
  <c r="I24" i="17"/>
  <c r="J24" i="17" s="1"/>
  <c r="P24" i="17" s="1"/>
  <c r="I8" i="17"/>
  <c r="J8" i="17" s="1"/>
  <c r="P8" i="17" s="1"/>
  <c r="I16" i="17"/>
  <c r="J16" i="17" s="1"/>
  <c r="P16" i="17" s="1"/>
  <c r="I183" i="17"/>
  <c r="J183" i="17" s="1"/>
  <c r="P183" i="17" s="1"/>
  <c r="I143" i="17"/>
  <c r="J143" i="17" s="1"/>
  <c r="P143" i="17" s="1"/>
  <c r="I175" i="17"/>
  <c r="J175" i="17" s="1"/>
  <c r="P175" i="17" s="1"/>
  <c r="I199" i="17"/>
  <c r="J199" i="17" s="1"/>
  <c r="P199" i="17" s="1"/>
  <c r="I207" i="17"/>
  <c r="J207" i="17" s="1"/>
  <c r="P207" i="17" s="1"/>
  <c r="I151" i="17"/>
  <c r="J151" i="17" s="1"/>
  <c r="P151" i="17" s="1"/>
  <c r="I167" i="17"/>
  <c r="J167" i="17" s="1"/>
  <c r="P167" i="17" s="1"/>
  <c r="I215" i="17"/>
  <c r="J215" i="17" s="1"/>
  <c r="P215" i="17" s="1"/>
  <c r="I135" i="17"/>
  <c r="J135" i="17" s="1"/>
  <c r="P135" i="17" s="1"/>
  <c r="I191" i="17"/>
  <c r="J191" i="17" s="1"/>
  <c r="P191" i="17" s="1"/>
  <c r="I159" i="17"/>
  <c r="J159" i="17" s="1"/>
  <c r="P159" i="17" s="1"/>
  <c r="I189" i="17"/>
  <c r="J189" i="17" s="1"/>
  <c r="P189" i="17" s="1"/>
  <c r="I174" i="17"/>
  <c r="J174" i="17" s="1"/>
  <c r="P174" i="17" s="1"/>
  <c r="I150" i="17"/>
  <c r="J150" i="17" s="1"/>
  <c r="P150" i="17" s="1"/>
  <c r="I134" i="17"/>
  <c r="J134" i="17" s="1"/>
  <c r="P134" i="17" s="1"/>
  <c r="I166" i="17"/>
  <c r="J166" i="17" s="1"/>
  <c r="P166" i="17" s="1"/>
  <c r="I214" i="17"/>
  <c r="J214" i="17" s="1"/>
  <c r="P214" i="17" s="1"/>
  <c r="I182" i="17"/>
  <c r="J182" i="17" s="1"/>
  <c r="P182" i="17" s="1"/>
  <c r="I198" i="17"/>
  <c r="J198" i="17" s="1"/>
  <c r="P198" i="17" s="1"/>
  <c r="I206" i="17"/>
  <c r="J206" i="17" s="1"/>
  <c r="P206" i="17" s="1"/>
  <c r="I158" i="17"/>
  <c r="J158" i="17" s="1"/>
  <c r="P158" i="17" s="1"/>
  <c r="I190" i="17"/>
  <c r="J190" i="17" s="1"/>
  <c r="P190" i="17" s="1"/>
  <c r="I142" i="17"/>
  <c r="J142" i="17" s="1"/>
  <c r="P142" i="17" s="1"/>
  <c r="I15" i="17"/>
  <c r="J15" i="17" s="1"/>
  <c r="P15" i="17" s="1"/>
  <c r="I23" i="17"/>
  <c r="J23" i="17" s="1"/>
  <c r="P23" i="17" s="1"/>
  <c r="I7" i="17"/>
  <c r="J7" i="17" s="1"/>
  <c r="P7" i="17" s="1"/>
  <c r="I213" i="17"/>
  <c r="J213" i="17" s="1"/>
  <c r="P213" i="17" s="1"/>
  <c r="I200" i="17"/>
  <c r="J200" i="17" s="1"/>
  <c r="P200" i="17" s="1"/>
  <c r="I208" i="17"/>
  <c r="J208" i="17" s="1"/>
  <c r="P208" i="17" s="1"/>
  <c r="I192" i="17"/>
  <c r="J192" i="17" s="1"/>
  <c r="P192" i="17" s="1"/>
  <c r="I136" i="17"/>
  <c r="J136" i="17" s="1"/>
  <c r="P136" i="17" s="1"/>
  <c r="I168" i="17"/>
  <c r="J168" i="17" s="1"/>
  <c r="P168" i="17" s="1"/>
  <c r="I152" i="17"/>
  <c r="J152" i="17" s="1"/>
  <c r="P152" i="17" s="1"/>
  <c r="I184" i="17"/>
  <c r="J184" i="17" s="1"/>
  <c r="P184" i="17" s="1"/>
  <c r="I216" i="17"/>
  <c r="J216" i="17" s="1"/>
  <c r="P216" i="17" s="1"/>
  <c r="I144" i="17"/>
  <c r="J144" i="17" s="1"/>
  <c r="P144" i="17" s="1"/>
  <c r="I176" i="17"/>
  <c r="J176" i="17" s="1"/>
  <c r="P176" i="17" s="1"/>
  <c r="I160" i="17"/>
  <c r="J160" i="17" s="1"/>
  <c r="P160" i="17" s="1"/>
  <c r="I153" i="17"/>
  <c r="J153" i="17" s="1"/>
  <c r="P153" i="17" s="1"/>
  <c r="I137" i="17"/>
  <c r="J137" i="17" s="1"/>
  <c r="P137" i="17" s="1"/>
  <c r="I193" i="17"/>
  <c r="J193" i="17" s="1"/>
  <c r="P193" i="17" s="1"/>
  <c r="I161" i="17"/>
  <c r="J161" i="17" s="1"/>
  <c r="P161" i="17" s="1"/>
  <c r="I209" i="17"/>
  <c r="J209" i="17" s="1"/>
  <c r="P209" i="17" s="1"/>
  <c r="I185" i="17"/>
  <c r="J185" i="17" s="1"/>
  <c r="P185" i="17" s="1"/>
  <c r="I201" i="17"/>
  <c r="J201" i="17" s="1"/>
  <c r="P201" i="17" s="1"/>
  <c r="I169" i="17"/>
  <c r="J169" i="17" s="1"/>
  <c r="P169" i="17" s="1"/>
  <c r="I217" i="17"/>
  <c r="J217" i="17" s="1"/>
  <c r="P217" i="17" s="1"/>
  <c r="I177" i="17"/>
  <c r="J177" i="17" s="1"/>
  <c r="P177" i="17" s="1"/>
  <c r="I145" i="17"/>
  <c r="J145" i="17" s="1"/>
  <c r="P145" i="17" s="1"/>
  <c r="I165" i="17"/>
  <c r="J165" i="17" s="1"/>
  <c r="P165" i="17" s="1"/>
  <c r="Q149" i="17"/>
  <c r="R149" i="17"/>
  <c r="S149" i="17" s="1"/>
  <c r="Q5" i="17"/>
  <c r="R5" i="17"/>
  <c r="S5" i="17" s="1"/>
  <c r="I180" i="17"/>
  <c r="J180" i="17" s="1"/>
  <c r="P180" i="17" s="1"/>
  <c r="I164" i="17"/>
  <c r="J164" i="17" s="1"/>
  <c r="P164" i="17" s="1"/>
  <c r="I204" i="17"/>
  <c r="J204" i="17" s="1"/>
  <c r="P204" i="17" s="1"/>
  <c r="I140" i="17"/>
  <c r="J140" i="17" s="1"/>
  <c r="P140" i="17" s="1"/>
  <c r="I188" i="17"/>
  <c r="J188" i="17" s="1"/>
  <c r="P188" i="17" s="1"/>
  <c r="I196" i="17"/>
  <c r="J196" i="17" s="1"/>
  <c r="P196" i="17" s="1"/>
  <c r="I220" i="17"/>
  <c r="J220" i="17" s="1"/>
  <c r="P220" i="17" s="1"/>
  <c r="I148" i="17"/>
  <c r="J148" i="17" s="1"/>
  <c r="P148" i="17" s="1"/>
  <c r="I172" i="17"/>
  <c r="J172" i="17" s="1"/>
  <c r="P172" i="17" s="1"/>
  <c r="I212" i="17"/>
  <c r="J212" i="17" s="1"/>
  <c r="P212" i="17" s="1"/>
  <c r="I156" i="17"/>
  <c r="J156" i="17" s="1"/>
  <c r="P156" i="17" s="1"/>
  <c r="I181" i="17"/>
  <c r="J181" i="17" s="1"/>
  <c r="P181" i="17" s="1"/>
  <c r="Q19" i="6"/>
  <c r="Q17" i="12"/>
  <c r="Q28" i="12" s="1"/>
  <c r="Q6" i="13" s="1"/>
  <c r="Q28" i="13" s="1"/>
  <c r="P35" i="12"/>
  <c r="G96" i="9" a="1"/>
  <c r="G96" i="9" s="1"/>
  <c r="AL96" i="17" s="1"/>
  <c r="G224" i="9" a="1"/>
  <c r="G224" i="9" s="1"/>
  <c r="AL224" i="17" s="1"/>
  <c r="G223" i="9" a="1"/>
  <c r="G223" i="9" s="1"/>
  <c r="AL223" i="17" s="1"/>
  <c r="G95" i="9" a="1"/>
  <c r="G95" i="9" s="1"/>
  <c r="AL95" i="17" s="1"/>
  <c r="G222" i="9" a="1"/>
  <c r="G222" i="9" s="1"/>
  <c r="AL222" i="17" s="1"/>
  <c r="G94" i="9" a="1"/>
  <c r="G94" i="9" s="1"/>
  <c r="AL94" i="17" s="1"/>
  <c r="G13" i="9" a="1"/>
  <c r="G13" i="9" s="1"/>
  <c r="AL13" i="17" s="1"/>
  <c r="G141" i="9" a="1"/>
  <c r="G141" i="9" s="1"/>
  <c r="AL141" i="17" s="1"/>
  <c r="F35" i="13"/>
  <c r="Q24" i="11"/>
  <c r="P35" i="13"/>
  <c r="G93" i="9" a="1"/>
  <c r="G93" i="9" s="1"/>
  <c r="AL93" i="17" s="1"/>
  <c r="G221" i="9" a="1"/>
  <c r="G221" i="9" s="1"/>
  <c r="AL221" i="17" s="1"/>
  <c r="R31" i="11"/>
  <c r="Q20" i="12"/>
  <c r="Q31" i="12" s="1"/>
  <c r="Q9" i="13" s="1"/>
  <c r="Q31" i="13" s="1"/>
  <c r="G53" i="9" a="1"/>
  <c r="G53" i="9" s="1"/>
  <c r="AL53" i="17" s="1"/>
  <c r="G181" i="9" a="1"/>
  <c r="G181" i="9" s="1"/>
  <c r="AL181" i="17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7" s="1"/>
  <c r="G156" i="9" a="1"/>
  <c r="G156" i="9" s="1"/>
  <c r="AL156" i="17" s="1"/>
  <c r="G180" i="9" a="1"/>
  <c r="G180" i="9" s="1"/>
  <c r="AL180" i="17" s="1"/>
  <c r="G52" i="9" a="1"/>
  <c r="G52" i="9" s="1"/>
  <c r="AL52" i="17" s="1"/>
  <c r="I35" i="13"/>
  <c r="G37" i="9" a="1"/>
  <c r="G37" i="9" s="1"/>
  <c r="AL37" i="17" s="1"/>
  <c r="G165" i="9" a="1"/>
  <c r="G165" i="9" s="1"/>
  <c r="AL165" i="17" s="1"/>
  <c r="G99" i="9" a="1"/>
  <c r="G99" i="9" s="1"/>
  <c r="AL99" i="17" s="1"/>
  <c r="G227" i="9" a="1"/>
  <c r="G227" i="9" s="1"/>
  <c r="AL227" i="17" s="1"/>
  <c r="G98" i="9" a="1"/>
  <c r="G98" i="9" s="1"/>
  <c r="AL98" i="17" s="1"/>
  <c r="G226" i="9" a="1"/>
  <c r="G226" i="9" s="1"/>
  <c r="AL226" i="17" s="1"/>
  <c r="G97" i="9" a="1"/>
  <c r="G97" i="9" s="1"/>
  <c r="AL97" i="17" s="1"/>
  <c r="G225" i="9" a="1"/>
  <c r="G225" i="9" s="1"/>
  <c r="AL225" i="17" s="1"/>
  <c r="G87" i="9" a="1"/>
  <c r="G87" i="9" s="1"/>
  <c r="AL87" i="17" s="1"/>
  <c r="G215" i="9" a="1"/>
  <c r="G215" i="9" s="1"/>
  <c r="AL215" i="17" s="1"/>
  <c r="G196" i="9" a="1"/>
  <c r="G196" i="9" s="1"/>
  <c r="AL196" i="17" s="1"/>
  <c r="G68" i="9" a="1"/>
  <c r="G68" i="9" s="1"/>
  <c r="AL68" i="17" s="1"/>
  <c r="G36" i="9" a="1"/>
  <c r="G36" i="9" s="1"/>
  <c r="AL36" i="17" s="1"/>
  <c r="G164" i="9" a="1"/>
  <c r="G164" i="9" s="1"/>
  <c r="AL164" i="17" s="1"/>
  <c r="G5" i="9" a="1"/>
  <c r="G5" i="9" s="1"/>
  <c r="AL5" i="17" s="1"/>
  <c r="E35" i="13"/>
  <c r="G133" i="9" a="1"/>
  <c r="G133" i="9" s="1"/>
  <c r="AL133" i="17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7" s="1"/>
  <c r="G220" i="9" a="1"/>
  <c r="G220" i="9" s="1"/>
  <c r="AL220" i="17" s="1"/>
  <c r="G197" i="9" a="1"/>
  <c r="G197" i="9" s="1"/>
  <c r="AL197" i="17" s="1"/>
  <c r="M35" i="13"/>
  <c r="G69" i="9" a="1"/>
  <c r="G69" i="9" s="1"/>
  <c r="AL69" i="17" s="1"/>
  <c r="P9" i="2"/>
  <c r="P9" i="8"/>
  <c r="P9" i="7"/>
  <c r="P31" i="7" s="1"/>
  <c r="P31" i="8" s="1"/>
  <c r="P9" i="5"/>
  <c r="P31" i="5" s="1"/>
  <c r="I224" i="9" s="1" a="1"/>
  <c r="I224" i="9" s="1"/>
  <c r="AN224" i="17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7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7" s="1"/>
  <c r="I225" i="17" s="1"/>
  <c r="J225" i="17" s="1"/>
  <c r="P225" i="17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7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7" s="1"/>
  <c r="I228" i="17" s="1"/>
  <c r="J228" i="17" s="1"/>
  <c r="P228" i="17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7" s="1"/>
  <c r="I221" i="17" s="1"/>
  <c r="J221" i="17" s="1"/>
  <c r="P221" i="17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7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7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7" s="1"/>
  <c r="L30" i="9"/>
  <c r="I30" i="9" s="1" a="1"/>
  <c r="I30" i="9" s="1"/>
  <c r="AN30" i="17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Q225" i="17" l="1"/>
  <c r="R225" i="17"/>
  <c r="S225" i="17" s="1"/>
  <c r="Q221" i="17"/>
  <c r="R221" i="17"/>
  <c r="S221" i="17" s="1"/>
  <c r="Q204" i="17"/>
  <c r="R204" i="17"/>
  <c r="S204" i="17" s="1"/>
  <c r="Q164" i="17"/>
  <c r="R164" i="17"/>
  <c r="S164" i="17" s="1"/>
  <c r="Q185" i="17"/>
  <c r="R185" i="17"/>
  <c r="S185" i="17" s="1"/>
  <c r="Q160" i="17"/>
  <c r="R160" i="17"/>
  <c r="S160" i="17" s="1"/>
  <c r="Q166" i="17"/>
  <c r="R166" i="17"/>
  <c r="S166" i="17" s="1"/>
  <c r="Q159" i="17"/>
  <c r="R159" i="17"/>
  <c r="S159" i="17" s="1"/>
  <c r="Q151" i="17"/>
  <c r="R151" i="17"/>
  <c r="S151" i="17" s="1"/>
  <c r="Q29" i="17"/>
  <c r="R29" i="17"/>
  <c r="S29" i="17" s="1"/>
  <c r="Q22" i="17"/>
  <c r="R22" i="17"/>
  <c r="S22" i="17" s="1"/>
  <c r="Q163" i="17"/>
  <c r="R163" i="17"/>
  <c r="S163" i="17" s="1"/>
  <c r="Q147" i="17"/>
  <c r="R147" i="17"/>
  <c r="S147" i="17" s="1"/>
  <c r="Q186" i="17"/>
  <c r="R186" i="17"/>
  <c r="S186" i="17" s="1"/>
  <c r="I226" i="17"/>
  <c r="J226" i="17" s="1"/>
  <c r="P226" i="17" s="1"/>
  <c r="Q26" i="17"/>
  <c r="R26" i="17"/>
  <c r="S26" i="17" s="1"/>
  <c r="Q20" i="17"/>
  <c r="R20" i="17"/>
  <c r="S20" i="17" s="1"/>
  <c r="Q181" i="17"/>
  <c r="R181" i="17"/>
  <c r="S181" i="17" s="1"/>
  <c r="Q180" i="17"/>
  <c r="R180" i="17"/>
  <c r="S180" i="17" s="1"/>
  <c r="Q145" i="17"/>
  <c r="R145" i="17"/>
  <c r="S145" i="17" s="1"/>
  <c r="Q209" i="17"/>
  <c r="R209" i="17"/>
  <c r="S209" i="17" s="1"/>
  <c r="I224" i="17"/>
  <c r="J224" i="17" s="1"/>
  <c r="P224" i="17" s="1"/>
  <c r="Q206" i="17"/>
  <c r="R206" i="17"/>
  <c r="S206" i="17" s="1"/>
  <c r="Q134" i="17"/>
  <c r="R134" i="17"/>
  <c r="S134" i="17" s="1"/>
  <c r="Q191" i="17"/>
  <c r="R191" i="17"/>
  <c r="S191" i="17" s="1"/>
  <c r="Q27" i="17"/>
  <c r="R27" i="17"/>
  <c r="S27" i="17" s="1"/>
  <c r="I30" i="17"/>
  <c r="J30" i="17" s="1"/>
  <c r="P30" i="17" s="1"/>
  <c r="Q171" i="17"/>
  <c r="R171" i="17"/>
  <c r="S171" i="17" s="1"/>
  <c r="Q195" i="17"/>
  <c r="R195" i="17"/>
  <c r="S195" i="17" s="1"/>
  <c r="Q178" i="17"/>
  <c r="R178" i="17"/>
  <c r="S178" i="17" s="1"/>
  <c r="Q170" i="17"/>
  <c r="R170" i="17"/>
  <c r="S170" i="17" s="1"/>
  <c r="Q228" i="17"/>
  <c r="R228" i="17"/>
  <c r="S228" i="17" s="1"/>
  <c r="Q156" i="17"/>
  <c r="R156" i="17"/>
  <c r="S156" i="17" s="1"/>
  <c r="Q148" i="17"/>
  <c r="R148" i="17"/>
  <c r="S148" i="17" s="1"/>
  <c r="Q177" i="17"/>
  <c r="R177" i="17"/>
  <c r="S177" i="17" s="1"/>
  <c r="Q161" i="17"/>
  <c r="R161" i="17"/>
  <c r="S161" i="17" s="1"/>
  <c r="Q168" i="17"/>
  <c r="R168" i="17"/>
  <c r="S168" i="17" s="1"/>
  <c r="Q213" i="17"/>
  <c r="R213" i="17"/>
  <c r="S213" i="17" s="1"/>
  <c r="Q198" i="17"/>
  <c r="R198" i="17"/>
  <c r="S198" i="17" s="1"/>
  <c r="Q150" i="17"/>
  <c r="R150" i="17"/>
  <c r="S150" i="17" s="1"/>
  <c r="Q135" i="17"/>
  <c r="R135" i="17"/>
  <c r="S135" i="17" s="1"/>
  <c r="Q207" i="17"/>
  <c r="R207" i="17"/>
  <c r="S207" i="17" s="1"/>
  <c r="Q197" i="17"/>
  <c r="R197" i="17"/>
  <c r="S197" i="17" s="1"/>
  <c r="Q139" i="17"/>
  <c r="R139" i="17"/>
  <c r="S139" i="17" s="1"/>
  <c r="Q202" i="17"/>
  <c r="R202" i="17"/>
  <c r="S202" i="17" s="1"/>
  <c r="Q146" i="17"/>
  <c r="R146" i="17"/>
  <c r="S146" i="17" s="1"/>
  <c r="Q10" i="17"/>
  <c r="R10" i="17"/>
  <c r="S10" i="17" s="1"/>
  <c r="Q12" i="17"/>
  <c r="R12" i="17"/>
  <c r="S12" i="17" s="1"/>
  <c r="Q25" i="17"/>
  <c r="R25" i="17"/>
  <c r="S25" i="17" s="1"/>
  <c r="Q9" i="17"/>
  <c r="R9" i="17"/>
  <c r="S9" i="17" s="1"/>
  <c r="Q220" i="17"/>
  <c r="R220" i="17"/>
  <c r="S220" i="17" s="1"/>
  <c r="Q217" i="17"/>
  <c r="R217" i="17"/>
  <c r="S217" i="17" s="1"/>
  <c r="Q193" i="17"/>
  <c r="R193" i="17"/>
  <c r="S193" i="17" s="1"/>
  <c r="Q176" i="17"/>
  <c r="R176" i="17"/>
  <c r="S176" i="17" s="1"/>
  <c r="Q136" i="17"/>
  <c r="R136" i="17"/>
  <c r="S136" i="17" s="1"/>
  <c r="Q15" i="17"/>
  <c r="R15" i="17"/>
  <c r="S15" i="17" s="1"/>
  <c r="I222" i="17"/>
  <c r="J222" i="17" s="1"/>
  <c r="P222" i="17" s="1"/>
  <c r="Q174" i="17"/>
  <c r="R174" i="17"/>
  <c r="S174" i="17" s="1"/>
  <c r="Q215" i="17"/>
  <c r="R215" i="17"/>
  <c r="S215" i="17" s="1"/>
  <c r="Q199" i="17"/>
  <c r="R199" i="17"/>
  <c r="S199" i="17" s="1"/>
  <c r="Q19" i="17"/>
  <c r="R19" i="17"/>
  <c r="S19" i="17" s="1"/>
  <c r="Q14" i="17"/>
  <c r="R14" i="17"/>
  <c r="S14" i="17" s="1"/>
  <c r="Q155" i="17"/>
  <c r="R155" i="17"/>
  <c r="S155" i="17" s="1"/>
  <c r="Q194" i="17"/>
  <c r="R194" i="17"/>
  <c r="S194" i="17" s="1"/>
  <c r="Q218" i="17"/>
  <c r="R218" i="17"/>
  <c r="S218" i="17" s="1"/>
  <c r="Q212" i="17"/>
  <c r="R212" i="17"/>
  <c r="S212" i="17" s="1"/>
  <c r="Q196" i="17"/>
  <c r="R196" i="17"/>
  <c r="S196" i="17" s="1"/>
  <c r="Q144" i="17"/>
  <c r="R144" i="17"/>
  <c r="S144" i="17" s="1"/>
  <c r="Q142" i="17"/>
  <c r="R142" i="17"/>
  <c r="S142" i="17" s="1"/>
  <c r="Q182" i="17"/>
  <c r="R182" i="17"/>
  <c r="S182" i="17" s="1"/>
  <c r="Q175" i="17"/>
  <c r="R175" i="17"/>
  <c r="S175" i="17" s="1"/>
  <c r="Q16" i="17"/>
  <c r="R16" i="17"/>
  <c r="S16" i="17" s="1"/>
  <c r="Q205" i="17"/>
  <c r="R205" i="17"/>
  <c r="S205" i="17" s="1"/>
  <c r="Q6" i="17"/>
  <c r="R6" i="17"/>
  <c r="S6" i="17" s="1"/>
  <c r="Q211" i="17"/>
  <c r="R211" i="17"/>
  <c r="S211" i="17" s="1"/>
  <c r="Q179" i="17"/>
  <c r="R179" i="17"/>
  <c r="S179" i="17" s="1"/>
  <c r="Q138" i="17"/>
  <c r="R138" i="17"/>
  <c r="S138" i="17" s="1"/>
  <c r="Q162" i="17"/>
  <c r="R162" i="17"/>
  <c r="S162" i="17" s="1"/>
  <c r="Q188" i="17"/>
  <c r="R188" i="17"/>
  <c r="S188" i="17" s="1"/>
  <c r="Q169" i="17"/>
  <c r="R169" i="17"/>
  <c r="S169" i="17" s="1"/>
  <c r="Q216" i="17"/>
  <c r="R216" i="17"/>
  <c r="S216" i="17" s="1"/>
  <c r="Q192" i="17"/>
  <c r="R192" i="17"/>
  <c r="S192" i="17" s="1"/>
  <c r="Q7" i="17"/>
  <c r="R7" i="17"/>
  <c r="S7" i="17" s="1"/>
  <c r="Q167" i="17"/>
  <c r="R167" i="17"/>
  <c r="S167" i="17" s="1"/>
  <c r="Q143" i="17"/>
  <c r="R143" i="17"/>
  <c r="S143" i="17" s="1"/>
  <c r="I227" i="17"/>
  <c r="J227" i="17" s="1"/>
  <c r="P227" i="17" s="1"/>
  <c r="Q187" i="17"/>
  <c r="R187" i="17"/>
  <c r="S187" i="17" s="1"/>
  <c r="Q210" i="17"/>
  <c r="R210" i="17"/>
  <c r="S210" i="17" s="1"/>
  <c r="Q154" i="17"/>
  <c r="R154" i="17"/>
  <c r="S154" i="17" s="1"/>
  <c r="Q17" i="17"/>
  <c r="R17" i="17"/>
  <c r="S17" i="17" s="1"/>
  <c r="Q140" i="17"/>
  <c r="R140" i="17"/>
  <c r="S140" i="17" s="1"/>
  <c r="Q201" i="17"/>
  <c r="R201" i="17"/>
  <c r="S201" i="17" s="1"/>
  <c r="Q137" i="17"/>
  <c r="R137" i="17"/>
  <c r="S137" i="17" s="1"/>
  <c r="Q184" i="17"/>
  <c r="R184" i="17"/>
  <c r="S184" i="17" s="1"/>
  <c r="Q208" i="17"/>
  <c r="R208" i="17"/>
  <c r="S208" i="17" s="1"/>
  <c r="Q190" i="17"/>
  <c r="R190" i="17"/>
  <c r="S190" i="17" s="1"/>
  <c r="I223" i="17"/>
  <c r="J223" i="17" s="1"/>
  <c r="P223" i="17" s="1"/>
  <c r="Q183" i="17"/>
  <c r="R183" i="17"/>
  <c r="S183" i="17" s="1"/>
  <c r="Q8" i="17"/>
  <c r="R8" i="17"/>
  <c r="S8" i="17" s="1"/>
  <c r="Q11" i="17"/>
  <c r="R11" i="17"/>
  <c r="S11" i="17" s="1"/>
  <c r="Q219" i="17"/>
  <c r="R219" i="17"/>
  <c r="S219" i="17" s="1"/>
  <c r="I235" i="17"/>
  <c r="J235" i="17" s="1"/>
  <c r="P235" i="17" s="1"/>
  <c r="Q28" i="17"/>
  <c r="R28" i="17"/>
  <c r="S28" i="17" s="1"/>
  <c r="Q172" i="17"/>
  <c r="R172" i="17"/>
  <c r="S172" i="17" s="1"/>
  <c r="Q165" i="17"/>
  <c r="R165" i="17"/>
  <c r="S165" i="17" s="1"/>
  <c r="Q153" i="17"/>
  <c r="R153" i="17"/>
  <c r="S153" i="17" s="1"/>
  <c r="Q152" i="17"/>
  <c r="R152" i="17"/>
  <c r="S152" i="17" s="1"/>
  <c r="Q200" i="17"/>
  <c r="R200" i="17"/>
  <c r="S200" i="17" s="1"/>
  <c r="Q23" i="17"/>
  <c r="R23" i="17"/>
  <c r="S23" i="17" s="1"/>
  <c r="Q158" i="17"/>
  <c r="R158" i="17"/>
  <c r="S158" i="17" s="1"/>
  <c r="Q214" i="17"/>
  <c r="R214" i="17"/>
  <c r="S214" i="17" s="1"/>
  <c r="Q189" i="17"/>
  <c r="R189" i="17"/>
  <c r="S189" i="17" s="1"/>
  <c r="Q24" i="17"/>
  <c r="R24" i="17"/>
  <c r="S24" i="17" s="1"/>
  <c r="Q203" i="17"/>
  <c r="R203" i="17"/>
  <c r="S203" i="17" s="1"/>
  <c r="Q18" i="17"/>
  <c r="R18" i="17"/>
  <c r="S18" i="17" s="1"/>
  <c r="Q35" i="12"/>
  <c r="G233" i="9" a="1"/>
  <c r="G233" i="9" s="1"/>
  <c r="AL233" i="17" s="1"/>
  <c r="G105" i="9" a="1"/>
  <c r="G105" i="9" s="1"/>
  <c r="AL105" i="17" s="1"/>
  <c r="G235" i="9" a="1"/>
  <c r="G235" i="9" s="1"/>
  <c r="AL235" i="17" s="1"/>
  <c r="G107" i="9" a="1"/>
  <c r="G107" i="9" s="1"/>
  <c r="AL107" i="17" s="1"/>
  <c r="G140" i="9" a="1"/>
  <c r="G140" i="9" s="1"/>
  <c r="AL140" i="17" s="1"/>
  <c r="G12" i="9" a="1"/>
  <c r="G12" i="9" s="1"/>
  <c r="AL12" i="17" s="1"/>
  <c r="G44" i="9" a="1"/>
  <c r="G44" i="9" s="1"/>
  <c r="AL44" i="17" s="1"/>
  <c r="G172" i="9" a="1"/>
  <c r="G172" i="9" s="1"/>
  <c r="AL172" i="17" s="1"/>
  <c r="S29" i="11"/>
  <c r="R18" i="12"/>
  <c r="R29" i="12" s="1"/>
  <c r="G20" i="9" a="1"/>
  <c r="G20" i="9" s="1"/>
  <c r="AL20" i="17" s="1"/>
  <c r="G148" i="9" a="1"/>
  <c r="G148" i="9" s="1"/>
  <c r="AL148" i="17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7" s="1"/>
  <c r="G237" i="9" a="1"/>
  <c r="G237" i="9" s="1"/>
  <c r="AL237" i="17" s="1"/>
  <c r="G231" i="9" a="1"/>
  <c r="G231" i="9" s="1"/>
  <c r="AL231" i="17" s="1"/>
  <c r="G103" i="9" a="1"/>
  <c r="G103" i="9" s="1"/>
  <c r="AL103" i="17" s="1"/>
  <c r="G234" i="9" a="1"/>
  <c r="G234" i="9" s="1"/>
  <c r="AL234" i="17" s="1"/>
  <c r="G106" i="9" a="1"/>
  <c r="G106" i="9" s="1"/>
  <c r="AL106" i="17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7" s="1"/>
  <c r="G104" i="9" a="1"/>
  <c r="G104" i="9" s="1"/>
  <c r="AL104" i="17" s="1"/>
  <c r="G228" i="9" a="1"/>
  <c r="G228" i="9" s="1"/>
  <c r="AL228" i="17" s="1"/>
  <c r="G100" i="9" a="1"/>
  <c r="G100" i="9" s="1"/>
  <c r="AL100" i="17" s="1"/>
  <c r="R22" i="2"/>
  <c r="R18" i="2"/>
  <c r="G204" i="9" a="1"/>
  <c r="G204" i="9" s="1"/>
  <c r="AL204" i="17" s="1"/>
  <c r="G76" i="9" a="1"/>
  <c r="G76" i="9" s="1"/>
  <c r="AL76" i="17" s="1"/>
  <c r="R19" i="11"/>
  <c r="S33" i="11"/>
  <c r="R22" i="12"/>
  <c r="R33" i="12" s="1"/>
  <c r="R11" i="13" s="1"/>
  <c r="R33" i="13" s="1"/>
  <c r="G230" i="9" a="1"/>
  <c r="G230" i="9" s="1"/>
  <c r="AL230" i="17" s="1"/>
  <c r="G102" i="9" a="1"/>
  <c r="G102" i="9" s="1"/>
  <c r="AL102" i="17" s="1"/>
  <c r="G60" i="9" a="1"/>
  <c r="G60" i="9" s="1"/>
  <c r="AL60" i="17" s="1"/>
  <c r="G188" i="9" a="1"/>
  <c r="G188" i="9" s="1"/>
  <c r="AL188" i="17" s="1"/>
  <c r="S31" i="11"/>
  <c r="R20" i="12"/>
  <c r="R31" i="12" s="1"/>
  <c r="R9" i="13" s="1"/>
  <c r="R31" i="13" s="1"/>
  <c r="R24" i="11"/>
  <c r="G229" i="9" a="1"/>
  <c r="G229" i="9" s="1"/>
  <c r="AL229" i="17" s="1"/>
  <c r="Q35" i="13"/>
  <c r="G101" i="9" a="1"/>
  <c r="G101" i="9" s="1"/>
  <c r="AL101" i="17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7" s="1"/>
  <c r="Q9" i="2"/>
  <c r="Q9" i="8"/>
  <c r="Q9" i="7"/>
  <c r="Q31" i="7" s="1"/>
  <c r="Q31" i="8" s="1"/>
  <c r="Q9" i="5"/>
  <c r="Q31" i="5" s="1"/>
  <c r="I232" i="9" s="1" a="1"/>
  <c r="I232" i="9" s="1"/>
  <c r="AN232" i="17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7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7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7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7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7" s="1"/>
  <c r="Q11" i="4"/>
  <c r="Q7" i="2"/>
  <c r="Q7" i="8"/>
  <c r="Q7" i="7"/>
  <c r="Q29" i="7" s="1"/>
  <c r="Q29" i="8" s="1"/>
  <c r="Q7" i="5"/>
  <c r="Q29" i="5" s="1"/>
  <c r="I230" i="9" s="1" a="1"/>
  <c r="I230" i="9" s="1"/>
  <c r="AN230" i="17" s="1"/>
  <c r="I230" i="17" s="1"/>
  <c r="J230" i="17" s="1"/>
  <c r="P230" i="17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7" s="1"/>
  <c r="E84" i="9"/>
  <c r="E32" i="9"/>
  <c r="L31" i="9"/>
  <c r="I31" i="9" s="1" a="1"/>
  <c r="I31" i="9" s="1"/>
  <c r="AN31" i="17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Q230" i="17" l="1"/>
  <c r="R230" i="17"/>
  <c r="S230" i="17" s="1"/>
  <c r="Q223" i="17"/>
  <c r="R223" i="17"/>
  <c r="S223" i="17" s="1"/>
  <c r="I31" i="17"/>
  <c r="J31" i="17" s="1"/>
  <c r="P31" i="17" s="1"/>
  <c r="Q224" i="17"/>
  <c r="R224" i="17"/>
  <c r="S224" i="17" s="1"/>
  <c r="I229" i="17"/>
  <c r="J229" i="17" s="1"/>
  <c r="P229" i="17" s="1"/>
  <c r="I232" i="17"/>
  <c r="J232" i="17" s="1"/>
  <c r="P232" i="17" s="1"/>
  <c r="I236" i="17"/>
  <c r="J236" i="17" s="1"/>
  <c r="P236" i="17" s="1"/>
  <c r="I234" i="17"/>
  <c r="J234" i="17" s="1"/>
  <c r="P234" i="17" s="1"/>
  <c r="I231" i="17"/>
  <c r="J231" i="17" s="1"/>
  <c r="P231" i="17" s="1"/>
  <c r="I233" i="17"/>
  <c r="J233" i="17" s="1"/>
  <c r="P233" i="17" s="1"/>
  <c r="Q222" i="17"/>
  <c r="R222" i="17"/>
  <c r="S222" i="17" s="1"/>
  <c r="Q30" i="17"/>
  <c r="R30" i="17"/>
  <c r="S30" i="17" s="1"/>
  <c r="Q227" i="17"/>
  <c r="R227" i="17"/>
  <c r="S227" i="17" s="1"/>
  <c r="Q235" i="17"/>
  <c r="R235" i="17"/>
  <c r="S235" i="17" s="1"/>
  <c r="Q226" i="17"/>
  <c r="R226" i="17"/>
  <c r="S226" i="17" s="1"/>
  <c r="S24" i="2"/>
  <c r="S22" i="2"/>
  <c r="G114" i="9" a="1"/>
  <c r="G114" i="9" s="1"/>
  <c r="AL114" i="17" s="1"/>
  <c r="G242" i="9" a="1"/>
  <c r="G242" i="9" s="1"/>
  <c r="AL242" i="17" s="1"/>
  <c r="T30" i="11"/>
  <c r="T19" i="12" s="1"/>
  <c r="T30" i="12" s="1"/>
  <c r="T8" i="13" s="1"/>
  <c r="T30" i="13" s="1"/>
  <c r="S19" i="12"/>
  <c r="S30" i="12" s="1"/>
  <c r="G113" i="9" a="1"/>
  <c r="G113" i="9" s="1"/>
  <c r="AL113" i="17" s="1"/>
  <c r="G241" i="9" a="1"/>
  <c r="G241" i="9" s="1"/>
  <c r="AL241" i="17" s="1"/>
  <c r="R35" i="12"/>
  <c r="R7" i="13"/>
  <c r="R29" i="13" s="1"/>
  <c r="R35" i="13" s="1"/>
  <c r="G244" i="9" s="1" a="1"/>
  <c r="G244" i="9" s="1"/>
  <c r="AL244" i="17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7" s="1"/>
  <c r="G245" i="9" a="1"/>
  <c r="G245" i="9" s="1"/>
  <c r="AL245" i="17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7" s="1"/>
  <c r="G240" i="9" a="1"/>
  <c r="G240" i="9" s="1"/>
  <c r="AL240" i="17" s="1"/>
  <c r="S19" i="11"/>
  <c r="T6" i="13"/>
  <c r="T28" i="13" s="1"/>
  <c r="G115" i="9" a="1"/>
  <c r="G115" i="9" s="1"/>
  <c r="AL115" i="17" s="1"/>
  <c r="G243" i="9" a="1"/>
  <c r="G243" i="9" s="1"/>
  <c r="AL243" i="17" s="1"/>
  <c r="G108" i="9" a="1"/>
  <c r="G108" i="9" s="1"/>
  <c r="AL108" i="17" s="1"/>
  <c r="G236" i="9" a="1"/>
  <c r="G236" i="9" s="1"/>
  <c r="AL236" i="17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7" s="1"/>
  <c r="G239" i="9" a="1"/>
  <c r="G239" i="9" s="1"/>
  <c r="AL239" i="17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7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7" s="1"/>
  <c r="I238" i="17" s="1"/>
  <c r="J238" i="17" s="1"/>
  <c r="P238" i="17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7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7" s="1"/>
  <c r="I237" i="17" s="1"/>
  <c r="J237" i="17" s="1"/>
  <c r="P237" i="17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7" s="1"/>
  <c r="I240" i="17" s="1"/>
  <c r="J240" i="17" s="1"/>
  <c r="P240" i="17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7" s="1"/>
  <c r="I244" i="17" s="1"/>
  <c r="J244" i="17" s="1"/>
  <c r="P244" i="17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7" s="1"/>
  <c r="I242" i="17" s="1"/>
  <c r="J242" i="17" s="1"/>
  <c r="P242" i="17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7" s="1"/>
  <c r="I241" i="17" s="1"/>
  <c r="J241" i="17" s="1"/>
  <c r="P241" i="17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7" s="1"/>
  <c r="E33" i="9"/>
  <c r="L32" i="9"/>
  <c r="I32" i="9" s="1" a="1"/>
  <c r="I32" i="9" s="1"/>
  <c r="AN32" i="17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Q240" i="17" l="1"/>
  <c r="R240" i="17"/>
  <c r="S240" i="17" s="1"/>
  <c r="Q241" i="17"/>
  <c r="R241" i="17"/>
  <c r="S241" i="17" s="1"/>
  <c r="Q244" i="17"/>
  <c r="R244" i="17"/>
  <c r="S244" i="17" s="1"/>
  <c r="Q231" i="17"/>
  <c r="R231" i="17"/>
  <c r="S231" i="17" s="1"/>
  <c r="Q234" i="17"/>
  <c r="R234" i="17"/>
  <c r="S234" i="17" s="1"/>
  <c r="I239" i="17"/>
  <c r="J239" i="17" s="1"/>
  <c r="P239" i="17" s="1"/>
  <c r="I248" i="17"/>
  <c r="J248" i="17" s="1"/>
  <c r="P248" i="17" s="1"/>
  <c r="Q236" i="17"/>
  <c r="R236" i="17"/>
  <c r="S236" i="17" s="1"/>
  <c r="I243" i="17"/>
  <c r="J243" i="17" s="1"/>
  <c r="P243" i="17" s="1"/>
  <c r="Q238" i="17"/>
  <c r="R238" i="17"/>
  <c r="S238" i="17" s="1"/>
  <c r="Q237" i="17"/>
  <c r="R237" i="17"/>
  <c r="S237" i="17" s="1"/>
  <c r="Q233" i="17"/>
  <c r="R233" i="17"/>
  <c r="S233" i="17" s="1"/>
  <c r="Q232" i="17"/>
  <c r="R232" i="17"/>
  <c r="S232" i="17" s="1"/>
  <c r="Q242" i="17"/>
  <c r="R242" i="17"/>
  <c r="S242" i="17" s="1"/>
  <c r="I32" i="17"/>
  <c r="J32" i="17" s="1"/>
  <c r="P32" i="17" s="1"/>
  <c r="Q229" i="17"/>
  <c r="R229" i="17"/>
  <c r="S229" i="17" s="1"/>
  <c r="Q31" i="17"/>
  <c r="R31" i="17"/>
  <c r="S31" i="17" s="1"/>
  <c r="G116" i="9" a="1"/>
  <c r="G116" i="9" s="1"/>
  <c r="AL116" i="17" s="1"/>
  <c r="T35" i="12"/>
  <c r="G123" i="9" a="1"/>
  <c r="G123" i="9" s="1"/>
  <c r="AL123" i="17" s="1"/>
  <c r="G251" i="9" a="1"/>
  <c r="G251" i="9" s="1"/>
  <c r="AL251" i="17" s="1"/>
  <c r="G129" i="9" a="1"/>
  <c r="G129" i="9" s="1"/>
  <c r="AL129" i="17" s="1"/>
  <c r="G257" i="9" a="1"/>
  <c r="G257" i="9" s="1"/>
  <c r="AL257" i="17" s="1"/>
  <c r="G250" i="9" a="1"/>
  <c r="G250" i="9" s="1"/>
  <c r="AL250" i="17" s="1"/>
  <c r="G122" i="9" a="1"/>
  <c r="G122" i="9" s="1"/>
  <c r="AL122" i="17" s="1"/>
  <c r="G255" i="9" a="1"/>
  <c r="G255" i="9" s="1"/>
  <c r="AL255" i="17" s="1"/>
  <c r="G127" i="9" a="1"/>
  <c r="G127" i="9" s="1"/>
  <c r="AL127" i="17" s="1"/>
  <c r="T17" i="11"/>
  <c r="G131" i="9" a="1"/>
  <c r="G131" i="9" s="1"/>
  <c r="AL131" i="17" s="1"/>
  <c r="G125" i="9" a="1"/>
  <c r="G125" i="9" s="1"/>
  <c r="AL125" i="17" s="1"/>
  <c r="T35" i="13"/>
  <c r="G253" i="9" a="1"/>
  <c r="G253" i="9" s="1"/>
  <c r="AL253" i="17" s="1"/>
  <c r="G246" i="9" a="1"/>
  <c r="G246" i="9" s="1"/>
  <c r="AL246" i="17" s="1"/>
  <c r="G118" i="9" a="1"/>
  <c r="G118" i="9" s="1"/>
  <c r="AL118" i="17" s="1"/>
  <c r="G258" i="9" a="1"/>
  <c r="G258" i="9" s="1"/>
  <c r="G130" i="9" a="1"/>
  <c r="G130" i="9" s="1"/>
  <c r="AL130" i="17" s="1"/>
  <c r="G248" i="9" a="1"/>
  <c r="G248" i="9" s="1"/>
  <c r="AL248" i="17" s="1"/>
  <c r="G120" i="9" a="1"/>
  <c r="G120" i="9" s="1"/>
  <c r="AL120" i="17" s="1"/>
  <c r="T19" i="11"/>
  <c r="G254" i="9" a="1"/>
  <c r="G254" i="9" s="1"/>
  <c r="AL254" i="17" s="1"/>
  <c r="G126" i="9" a="1"/>
  <c r="G126" i="9" s="1"/>
  <c r="AL126" i="17" s="1"/>
  <c r="T24" i="11"/>
  <c r="T21" i="11"/>
  <c r="T22" i="11"/>
  <c r="G128" i="9" a="1"/>
  <c r="G128" i="9" s="1"/>
  <c r="AL128" i="17" s="1"/>
  <c r="G256" i="9" a="1"/>
  <c r="G256" i="9" s="1"/>
  <c r="AL256" i="17" s="1"/>
  <c r="G121" i="9" a="1"/>
  <c r="G121" i="9" s="1"/>
  <c r="AL121" i="17" s="1"/>
  <c r="G249" i="9" a="1"/>
  <c r="G249" i="9" s="1"/>
  <c r="AL249" i="17" s="1"/>
  <c r="G110" i="9" a="1"/>
  <c r="G110" i="9" s="1"/>
  <c r="AL110" i="17" s="1"/>
  <c r="G238" i="9" a="1"/>
  <c r="G238" i="9" s="1"/>
  <c r="AL238" i="17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7" s="1"/>
  <c r="I250" i="17" s="1"/>
  <c r="J250" i="17" s="1"/>
  <c r="P250" i="17" s="1"/>
  <c r="S8" i="2"/>
  <c r="S8" i="8"/>
  <c r="S8" i="7"/>
  <c r="S30" i="7" s="1"/>
  <c r="S30" i="8" s="1"/>
  <c r="S8" i="5"/>
  <c r="S30" i="5" s="1"/>
  <c r="I247" i="9" s="1" a="1"/>
  <c r="I247" i="9" s="1"/>
  <c r="AN247" i="17" s="1"/>
  <c r="I247" i="17" s="1"/>
  <c r="J247" i="17" s="1"/>
  <c r="P247" i="17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7" s="1"/>
  <c r="I246" i="17" s="1"/>
  <c r="J246" i="17" s="1"/>
  <c r="P246" i="17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7" s="1"/>
  <c r="I251" i="17" s="1"/>
  <c r="J251" i="17" s="1"/>
  <c r="P251" i="17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7" s="1"/>
  <c r="I252" i="17" s="1"/>
  <c r="J252" i="17" s="1"/>
  <c r="P252" i="17" s="1"/>
  <c r="S10" i="2"/>
  <c r="S10" i="8"/>
  <c r="S10" i="7"/>
  <c r="S32" i="7" s="1"/>
  <c r="S32" i="8" s="1"/>
  <c r="S10" i="6"/>
  <c r="S10" i="5"/>
  <c r="S32" i="5" s="1"/>
  <c r="I249" i="9" s="1" a="1"/>
  <c r="I249" i="9" s="1"/>
  <c r="AN249" i="17" s="1"/>
  <c r="I249" i="17" s="1"/>
  <c r="J249" i="17" s="1"/>
  <c r="P249" i="17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7" s="1"/>
  <c r="I245" i="17" s="1"/>
  <c r="J245" i="17" s="1"/>
  <c r="P245" i="17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7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7" s="1"/>
  <c r="E86" i="9"/>
  <c r="L33" i="9"/>
  <c r="I33" i="9" s="1" a="1"/>
  <c r="I33" i="9" s="1"/>
  <c r="AN33" i="17" s="1"/>
  <c r="E34" i="9"/>
  <c r="T24" i="2"/>
  <c r="T21" i="2"/>
  <c r="T17" i="2"/>
  <c r="T19" i="2"/>
  <c r="T35" i="1"/>
  <c r="T12" i="11" s="1"/>
  <c r="T23" i="2"/>
  <c r="T22" i="2"/>
  <c r="Q249" i="17" l="1"/>
  <c r="R249" i="17"/>
  <c r="S249" i="17" s="1"/>
  <c r="Q245" i="17"/>
  <c r="R245" i="17"/>
  <c r="S245" i="17" s="1"/>
  <c r="Q250" i="17"/>
  <c r="R250" i="17"/>
  <c r="S250" i="17" s="1"/>
  <c r="Q251" i="17"/>
  <c r="R251" i="17"/>
  <c r="S251" i="17" s="1"/>
  <c r="I33" i="17"/>
  <c r="J33" i="17" s="1"/>
  <c r="P33" i="17" s="1"/>
  <c r="Q246" i="17"/>
  <c r="R246" i="17"/>
  <c r="S246" i="17" s="1"/>
  <c r="Q32" i="17"/>
  <c r="R32" i="17"/>
  <c r="S32" i="17" s="1"/>
  <c r="Q252" i="17"/>
  <c r="R252" i="17"/>
  <c r="S252" i="17" s="1"/>
  <c r="Q243" i="17"/>
  <c r="R243" i="17"/>
  <c r="S243" i="17" s="1"/>
  <c r="Q247" i="17"/>
  <c r="R247" i="17"/>
  <c r="S247" i="17" s="1"/>
  <c r="I257" i="17"/>
  <c r="J257" i="17" s="1"/>
  <c r="P257" i="17" s="1"/>
  <c r="AL258" i="17"/>
  <c r="AL259" i="17"/>
  <c r="I254" i="17"/>
  <c r="J254" i="17" s="1"/>
  <c r="P254" i="17" s="1"/>
  <c r="Q248" i="17"/>
  <c r="R248" i="17"/>
  <c r="S248" i="17" s="1"/>
  <c r="Q239" i="17"/>
  <c r="R239" i="17"/>
  <c r="S239" i="17" s="1"/>
  <c r="I255" i="17"/>
  <c r="J255" i="17" s="1"/>
  <c r="P255" i="17" s="1"/>
  <c r="G132" i="9" a="1"/>
  <c r="G132" i="9" s="1"/>
  <c r="AL132" i="17" s="1"/>
  <c r="G260" i="9" a="1"/>
  <c r="G260" i="9" s="1"/>
  <c r="AL260" i="17" s="1"/>
  <c r="T29" i="5"/>
  <c r="I254" i="9" s="1" a="1"/>
  <c r="I254" i="9" s="1"/>
  <c r="AN254" i="17" s="1"/>
  <c r="G252" i="9" a="1"/>
  <c r="G252" i="9" s="1"/>
  <c r="AL252" i="17" s="1"/>
  <c r="G124" i="9" a="1"/>
  <c r="G124" i="9" s="1"/>
  <c r="AL124" i="17" s="1"/>
  <c r="T31" i="5"/>
  <c r="I256" i="9" s="1" a="1"/>
  <c r="I256" i="9" s="1"/>
  <c r="AN256" i="17" s="1"/>
  <c r="I256" i="17" s="1"/>
  <c r="J256" i="17" s="1"/>
  <c r="P256" i="17" s="1"/>
  <c r="G247" i="9" a="1"/>
  <c r="G247" i="9" s="1"/>
  <c r="AL247" i="17" s="1"/>
  <c r="G119" i="9" a="1"/>
  <c r="G119" i="9" s="1"/>
  <c r="AL119" i="17" s="1"/>
  <c r="T30" i="5"/>
  <c r="I255" i="9" s="1" a="1"/>
  <c r="I255" i="9" s="1"/>
  <c r="AN255" i="17" s="1"/>
  <c r="T18" i="8"/>
  <c r="U18" i="8" s="1"/>
  <c r="T29" i="7"/>
  <c r="T29" i="8" s="1"/>
  <c r="U29" i="8" s="1"/>
  <c r="T32" i="5"/>
  <c r="I257" i="9" s="1" a="1"/>
  <c r="I257" i="9" s="1"/>
  <c r="AN257" i="17" s="1"/>
  <c r="T28" i="5"/>
  <c r="I253" i="9" s="1" a="1"/>
  <c r="I253" i="9" s="1"/>
  <c r="AN253" i="17" s="1"/>
  <c r="I253" i="17" s="1"/>
  <c r="J253" i="17" s="1"/>
  <c r="P253" i="17" s="1"/>
  <c r="T35" i="5"/>
  <c r="I260" i="9" s="1" a="1"/>
  <c r="I260" i="9" s="1"/>
  <c r="AN260" i="17" s="1"/>
  <c r="I260" i="17" s="1"/>
  <c r="J260" i="17" s="1"/>
  <c r="P260" i="17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7" s="1"/>
  <c r="L34" i="9"/>
  <c r="I34" i="9" s="1" a="1"/>
  <c r="I34" i="9" s="1"/>
  <c r="AN34" i="17" s="1"/>
  <c r="E35" i="9"/>
  <c r="Q257" i="17" l="1"/>
  <c r="R257" i="17"/>
  <c r="Q255" i="17"/>
  <c r="R255" i="17"/>
  <c r="Q256" i="17"/>
  <c r="R256" i="17"/>
  <c r="I34" i="17"/>
  <c r="J34" i="17" s="1"/>
  <c r="P34" i="17" s="1"/>
  <c r="Q253" i="17"/>
  <c r="H27" i="19" s="1" a="1"/>
  <c r="H27" i="19" s="1"/>
  <c r="R253" i="17"/>
  <c r="Q254" i="17"/>
  <c r="R254" i="17"/>
  <c r="Q33" i="17"/>
  <c r="R33" i="17"/>
  <c r="S33" i="17" s="1"/>
  <c r="Q260" i="17"/>
  <c r="H48" i="19" s="1" a="1"/>
  <c r="H48" i="19" s="1"/>
  <c r="R260" i="17"/>
  <c r="AN258" i="17"/>
  <c r="I258" i="17" s="1"/>
  <c r="J258" i="17" s="1"/>
  <c r="P258" i="17" s="1"/>
  <c r="AN259" i="17"/>
  <c r="I259" i="17" s="1"/>
  <c r="J259" i="17" s="1"/>
  <c r="P259" i="17" s="1"/>
  <c r="L87" i="9"/>
  <c r="I87" i="9" s="1" a="1"/>
  <c r="I87" i="9" s="1"/>
  <c r="AN87" i="17" s="1"/>
  <c r="E88" i="9"/>
  <c r="E36" i="9"/>
  <c r="L35" i="9"/>
  <c r="I35" i="9" s="1" a="1"/>
  <c r="I35" i="9" s="1"/>
  <c r="AN35" i="17" s="1"/>
  <c r="I35" i="17" l="1"/>
  <c r="J35" i="17" s="1"/>
  <c r="P35" i="17" s="1"/>
  <c r="H72" i="19" a="1"/>
  <c r="H72" i="19" s="1"/>
  <c r="H73" i="19" a="1"/>
  <c r="H73" i="19" s="1"/>
  <c r="S254" i="17"/>
  <c r="H74" i="19" a="1"/>
  <c r="H74" i="19" s="1"/>
  <c r="H30" i="19" a="1"/>
  <c r="H30" i="19" s="1"/>
  <c r="H29" i="19" a="1"/>
  <c r="H29" i="19" s="1"/>
  <c r="H28" i="19" a="1"/>
  <c r="H28" i="19" s="1"/>
  <c r="H80" i="19" a="1"/>
  <c r="H80" i="19" s="1"/>
  <c r="H83" i="19" a="1"/>
  <c r="H83" i="19" s="1"/>
  <c r="H79" i="19" a="1"/>
  <c r="H79" i="19" s="1"/>
  <c r="H81" i="19" a="1"/>
  <c r="H81" i="19" s="1"/>
  <c r="H82" i="19" a="1"/>
  <c r="H82" i="19" s="1"/>
  <c r="S256" i="17"/>
  <c r="Q259" i="17"/>
  <c r="H47" i="19" s="1" a="1"/>
  <c r="H47" i="19" s="1"/>
  <c r="R259" i="17"/>
  <c r="H71" i="19" a="1"/>
  <c r="H71" i="19" s="1"/>
  <c r="AB5" i="19" s="1"/>
  <c r="AB27" i="19" s="1"/>
  <c r="H617" i="19" s="1" a="1"/>
  <c r="H617" i="19" s="1"/>
  <c r="S253" i="17"/>
  <c r="H115" i="19" s="1" a="1"/>
  <c r="H115" i="19" s="1"/>
  <c r="AB16" i="19" s="1"/>
  <c r="H37" i="19" a="1"/>
  <c r="H37" i="19" s="1"/>
  <c r="H35" i="19" a="1"/>
  <c r="H35" i="19" s="1"/>
  <c r="H36" i="19" a="1"/>
  <c r="H36" i="19" s="1"/>
  <c r="H38" i="19" a="1"/>
  <c r="H38" i="19" s="1"/>
  <c r="H39" i="19" a="1"/>
  <c r="H39" i="19" s="1"/>
  <c r="H78" i="19" a="1"/>
  <c r="H78" i="19" s="1"/>
  <c r="H77" i="19" a="1"/>
  <c r="H77" i="19" s="1"/>
  <c r="H75" i="19" a="1"/>
  <c r="H75" i="19" s="1"/>
  <c r="S255" i="17"/>
  <c r="H76" i="19" a="1"/>
  <c r="H76" i="19" s="1"/>
  <c r="S260" i="17"/>
  <c r="H136" i="19" s="1" a="1"/>
  <c r="H136" i="19" s="1"/>
  <c r="H92" i="19" a="1"/>
  <c r="H92" i="19" s="1"/>
  <c r="AB12" i="19" s="1"/>
  <c r="AB34" i="19" s="1"/>
  <c r="H624" i="19" s="1" a="1"/>
  <c r="H624" i="19" s="1"/>
  <c r="H31" i="19" a="1"/>
  <c r="H31" i="19" s="1"/>
  <c r="H34" i="19" a="1"/>
  <c r="H34" i="19" s="1"/>
  <c r="H33" i="19" a="1"/>
  <c r="H33" i="19" s="1"/>
  <c r="H32" i="19" a="1"/>
  <c r="H32" i="19" s="1"/>
  <c r="Q34" i="17"/>
  <c r="R34" i="17"/>
  <c r="S34" i="17" s="1"/>
  <c r="H85" i="19" a="1"/>
  <c r="H85" i="19" s="1"/>
  <c r="H84" i="19" a="1"/>
  <c r="H84" i="19" s="1"/>
  <c r="H86" i="19" a="1"/>
  <c r="H86" i="19" s="1"/>
  <c r="H87" i="19" a="1"/>
  <c r="H87" i="19" s="1"/>
  <c r="AB9" i="19" s="1"/>
  <c r="AB31" i="19" s="1"/>
  <c r="H621" i="19" s="1" a="1"/>
  <c r="H621" i="19" s="1"/>
  <c r="S257" i="17"/>
  <c r="Q258" i="17"/>
  <c r="R258" i="17"/>
  <c r="H42" i="19" a="1"/>
  <c r="H42" i="19" s="1"/>
  <c r="H41" i="19" a="1"/>
  <c r="H41" i="19" s="1"/>
  <c r="H43" i="19" a="1"/>
  <c r="H43" i="19" s="1"/>
  <c r="H40" i="19" a="1"/>
  <c r="H40" i="19" s="1"/>
  <c r="E89" i="9"/>
  <c r="L88" i="9"/>
  <c r="I88" i="9" s="1" a="1"/>
  <c r="I88" i="9" s="1"/>
  <c r="AN88" i="17" s="1"/>
  <c r="L36" i="9"/>
  <c r="I36" i="9" s="1" a="1"/>
  <c r="I36" i="9" s="1"/>
  <c r="AN36" i="17" s="1"/>
  <c r="AB7" i="19" l="1"/>
  <c r="AB29" i="19" s="1"/>
  <c r="H619" i="19" s="1" a="1"/>
  <c r="H619" i="19" s="1"/>
  <c r="AB8" i="19"/>
  <c r="AB30" i="19" s="1"/>
  <c r="H620" i="19" s="1" a="1"/>
  <c r="H620" i="19" s="1"/>
  <c r="H45" i="19" a="1"/>
  <c r="H45" i="19" s="1"/>
  <c r="H44" i="19" a="1"/>
  <c r="H44" i="19" s="1"/>
  <c r="H46" i="19" a="1"/>
  <c r="H46" i="19" s="1"/>
  <c r="H129" i="19" a="1"/>
  <c r="H129" i="19" s="1"/>
  <c r="H130" i="19" a="1"/>
  <c r="H130" i="19" s="1"/>
  <c r="H131" i="19" a="1"/>
  <c r="H131" i="19" s="1"/>
  <c r="H128" i="19" a="1"/>
  <c r="H128" i="19" s="1"/>
  <c r="H118" i="19" a="1"/>
  <c r="H118" i="19" s="1"/>
  <c r="H116" i="19" a="1"/>
  <c r="H116" i="19" s="1"/>
  <c r="H117" i="19" a="1"/>
  <c r="H117" i="19" s="1"/>
  <c r="AB6" i="19"/>
  <c r="AB28" i="19" s="1"/>
  <c r="H618" i="19" s="1" a="1"/>
  <c r="H618" i="19" s="1"/>
  <c r="Q35" i="17"/>
  <c r="R35" i="17"/>
  <c r="S35" i="17" s="1"/>
  <c r="H91" i="19" a="1"/>
  <c r="H91" i="19" s="1"/>
  <c r="AB11" i="19" s="1"/>
  <c r="AB33" i="19" s="1"/>
  <c r="H623" i="19" s="1" a="1"/>
  <c r="H623" i="19" s="1"/>
  <c r="S259" i="17"/>
  <c r="H135" i="19" s="1" a="1"/>
  <c r="H135" i="19" s="1"/>
  <c r="AB22" i="19" s="1"/>
  <c r="H89" i="19" a="1"/>
  <c r="H89" i="19" s="1"/>
  <c r="H88" i="19" a="1"/>
  <c r="H88" i="19" s="1"/>
  <c r="S258" i="17"/>
  <c r="H90" i="19" a="1"/>
  <c r="H90" i="19" s="1"/>
  <c r="H122" i="19" a="1"/>
  <c r="H122" i="19" s="1"/>
  <c r="H120" i="19" a="1"/>
  <c r="H120" i="19" s="1"/>
  <c r="H119" i="19" a="1"/>
  <c r="H119" i="19" s="1"/>
  <c r="H121" i="19" a="1"/>
  <c r="H121" i="19" s="1"/>
  <c r="I36" i="17"/>
  <c r="J36" i="17" s="1"/>
  <c r="P36" i="17" s="1"/>
  <c r="H123" i="19" a="1"/>
  <c r="H123" i="19" s="1"/>
  <c r="H126" i="19" a="1"/>
  <c r="H126" i="19" s="1"/>
  <c r="H125" i="19" a="1"/>
  <c r="H125" i="19" s="1"/>
  <c r="H127" i="19" a="1"/>
  <c r="H127" i="19" s="1"/>
  <c r="H124" i="19" a="1"/>
  <c r="H124" i="19" s="1"/>
  <c r="L89" i="9"/>
  <c r="I89" i="9" s="1" a="1"/>
  <c r="I89" i="9" s="1"/>
  <c r="AN89" i="17" s="1"/>
  <c r="E90" i="9"/>
  <c r="L37" i="9"/>
  <c r="I37" i="9" s="1" a="1"/>
  <c r="I37" i="9" s="1"/>
  <c r="AN37" i="17" s="1"/>
  <c r="E38" i="9"/>
  <c r="AB20" i="19" l="1"/>
  <c r="AB18" i="19"/>
  <c r="Q36" i="17"/>
  <c r="R36" i="17"/>
  <c r="S36" i="17" s="1"/>
  <c r="AB19" i="19"/>
  <c r="I37" i="17"/>
  <c r="J37" i="17" s="1"/>
  <c r="P37" i="17" s="1"/>
  <c r="H133" i="19" a="1"/>
  <c r="H133" i="19" s="1"/>
  <c r="H132" i="19" a="1"/>
  <c r="H132" i="19" s="1"/>
  <c r="H134" i="19" a="1"/>
  <c r="H134" i="19" s="1"/>
  <c r="AB10" i="19"/>
  <c r="AB32" i="19" s="1"/>
  <c r="H622" i="19" s="1" a="1"/>
  <c r="H622" i="19" s="1"/>
  <c r="AB17" i="19"/>
  <c r="E91" i="9"/>
  <c r="L90" i="9"/>
  <c r="I90" i="9" s="1" a="1"/>
  <c r="I90" i="9" s="1"/>
  <c r="AN90" i="17" s="1"/>
  <c r="L38" i="9"/>
  <c r="I38" i="9" s="1" a="1"/>
  <c r="I38" i="9" s="1"/>
  <c r="AN38" i="17" s="1"/>
  <c r="E39" i="9"/>
  <c r="AB21" i="19" l="1"/>
  <c r="Q37" i="17"/>
  <c r="R37" i="17"/>
  <c r="S37" i="17" s="1"/>
  <c r="I38" i="17"/>
  <c r="J38" i="17" s="1"/>
  <c r="P38" i="17" s="1"/>
  <c r="L91" i="9"/>
  <c r="I91" i="9" s="1" a="1"/>
  <c r="I91" i="9" s="1"/>
  <c r="AN91" i="17" s="1"/>
  <c r="E92" i="9"/>
  <c r="E40" i="9"/>
  <c r="L39" i="9"/>
  <c r="I39" i="9" s="1" a="1"/>
  <c r="I39" i="9" s="1"/>
  <c r="AN39" i="17" s="1"/>
  <c r="I39" i="17" l="1"/>
  <c r="J39" i="17" s="1"/>
  <c r="P39" i="17" s="1"/>
  <c r="Q38" i="17"/>
  <c r="R38" i="17"/>
  <c r="S38" i="17" s="1"/>
  <c r="L92" i="9"/>
  <c r="I92" i="9" s="1" a="1"/>
  <c r="I92" i="9" s="1"/>
  <c r="AN92" i="17" s="1"/>
  <c r="E41" i="9"/>
  <c r="L40" i="9"/>
  <c r="I40" i="9" s="1" a="1"/>
  <c r="I40" i="9" s="1"/>
  <c r="AN40" i="17" s="1"/>
  <c r="I40" i="17" l="1"/>
  <c r="J40" i="17" s="1"/>
  <c r="P40" i="17" s="1"/>
  <c r="Q39" i="17"/>
  <c r="R39" i="17"/>
  <c r="S39" i="17" s="1"/>
  <c r="L93" i="9"/>
  <c r="I93" i="9" s="1" a="1"/>
  <c r="I93" i="9" s="1"/>
  <c r="AN93" i="17" s="1"/>
  <c r="E94" i="9"/>
  <c r="L41" i="9"/>
  <c r="I41" i="9" s="1" a="1"/>
  <c r="I41" i="9" s="1"/>
  <c r="AN41" i="17" s="1"/>
  <c r="E42" i="9"/>
  <c r="I41" i="17" l="1"/>
  <c r="J41" i="17" s="1"/>
  <c r="P41" i="17" s="1"/>
  <c r="Q40" i="17"/>
  <c r="R40" i="17"/>
  <c r="S40" i="17" s="1"/>
  <c r="E95" i="9"/>
  <c r="L94" i="9"/>
  <c r="I94" i="9" s="1" a="1"/>
  <c r="I94" i="9" s="1"/>
  <c r="AN94" i="17" s="1"/>
  <c r="L42" i="9"/>
  <c r="I42" i="9" s="1" a="1"/>
  <c r="I42" i="9" s="1"/>
  <c r="AN42" i="17" s="1"/>
  <c r="E43" i="9"/>
  <c r="I42" i="17" l="1"/>
  <c r="J42" i="17" s="1"/>
  <c r="P42" i="17" s="1"/>
  <c r="Q41" i="17"/>
  <c r="R41" i="17"/>
  <c r="S41" i="17" s="1"/>
  <c r="L95" i="9"/>
  <c r="I95" i="9" s="1" a="1"/>
  <c r="I95" i="9" s="1"/>
  <c r="AN95" i="17" s="1"/>
  <c r="E96" i="9"/>
  <c r="E44" i="9"/>
  <c r="L43" i="9"/>
  <c r="I43" i="9" s="1" a="1"/>
  <c r="I43" i="9" s="1"/>
  <c r="AN43" i="17" s="1"/>
  <c r="I43" i="17" l="1"/>
  <c r="J43" i="17" s="1"/>
  <c r="P43" i="17" s="1"/>
  <c r="Q42" i="17"/>
  <c r="R42" i="17"/>
  <c r="S42" i="17" s="1"/>
  <c r="E97" i="9"/>
  <c r="L96" i="9"/>
  <c r="I96" i="9" s="1" a="1"/>
  <c r="I96" i="9" s="1"/>
  <c r="AN96" i="17" s="1"/>
  <c r="L44" i="9"/>
  <c r="I44" i="9" s="1" a="1"/>
  <c r="I44" i="9" s="1"/>
  <c r="AN44" i="17" s="1"/>
  <c r="Q43" i="17" l="1"/>
  <c r="R43" i="17"/>
  <c r="S43" i="17" s="1"/>
  <c r="I44" i="17"/>
  <c r="J44" i="17" s="1"/>
  <c r="P44" i="17" s="1"/>
  <c r="L97" i="9"/>
  <c r="I97" i="9" s="1" a="1"/>
  <c r="I97" i="9" s="1"/>
  <c r="AN97" i="17" s="1"/>
  <c r="E98" i="9"/>
  <c r="L45" i="9"/>
  <c r="I45" i="9" s="1" a="1"/>
  <c r="I45" i="9" s="1"/>
  <c r="AN45" i="17" s="1"/>
  <c r="E46" i="9"/>
  <c r="I45" i="17" l="1"/>
  <c r="J45" i="17" s="1"/>
  <c r="P45" i="17" s="1"/>
  <c r="Q44" i="17"/>
  <c r="R44" i="17"/>
  <c r="S44" i="17" s="1"/>
  <c r="E99" i="9"/>
  <c r="L98" i="9"/>
  <c r="I98" i="9" s="1" a="1"/>
  <c r="I98" i="9" s="1"/>
  <c r="AN98" i="17" s="1"/>
  <c r="L46" i="9"/>
  <c r="I46" i="9" s="1" a="1"/>
  <c r="I46" i="9" s="1"/>
  <c r="AN46" i="17" s="1"/>
  <c r="E47" i="9"/>
  <c r="I46" i="17" l="1"/>
  <c r="J46" i="17" s="1"/>
  <c r="P46" i="17" s="1"/>
  <c r="Q45" i="17"/>
  <c r="R45" i="17"/>
  <c r="S45" i="17" s="1"/>
  <c r="E100" i="9"/>
  <c r="L99" i="9"/>
  <c r="I99" i="9" s="1" a="1"/>
  <c r="I99" i="9" s="1"/>
  <c r="AN99" i="17" s="1"/>
  <c r="E48" i="9"/>
  <c r="L47" i="9"/>
  <c r="I47" i="9" s="1" a="1"/>
  <c r="I47" i="9" s="1"/>
  <c r="AN47" i="17" s="1"/>
  <c r="Q46" i="17" l="1"/>
  <c r="R46" i="17"/>
  <c r="S46" i="17" s="1"/>
  <c r="I47" i="17"/>
  <c r="J47" i="17" s="1"/>
  <c r="P47" i="17" s="1"/>
  <c r="L100" i="9"/>
  <c r="I100" i="9" s="1" a="1"/>
  <c r="I100" i="9" s="1"/>
  <c r="AN100" i="17" s="1"/>
  <c r="E49" i="9"/>
  <c r="L48" i="9"/>
  <c r="I48" i="9" s="1" a="1"/>
  <c r="I48" i="9" s="1"/>
  <c r="AN48" i="17" s="1"/>
  <c r="Q47" i="17" l="1"/>
  <c r="R47" i="17"/>
  <c r="S47" i="17" s="1"/>
  <c r="I48" i="17"/>
  <c r="J48" i="17" s="1"/>
  <c r="P48" i="17" s="1"/>
  <c r="L101" i="9"/>
  <c r="I101" i="9" s="1" a="1"/>
  <c r="I101" i="9" s="1"/>
  <c r="AN101" i="17" s="1"/>
  <c r="E102" i="9"/>
  <c r="L49" i="9"/>
  <c r="I49" i="9" s="1" a="1"/>
  <c r="I49" i="9" s="1"/>
  <c r="AN49" i="17" s="1"/>
  <c r="E50" i="9"/>
  <c r="Q48" i="17" l="1"/>
  <c r="R48" i="17"/>
  <c r="S48" i="17" s="1"/>
  <c r="I49" i="17"/>
  <c r="J49" i="17" s="1"/>
  <c r="P49" i="17" s="1"/>
  <c r="E103" i="9"/>
  <c r="L102" i="9"/>
  <c r="I102" i="9" s="1" a="1"/>
  <c r="I102" i="9" s="1"/>
  <c r="AN102" i="17" s="1"/>
  <c r="L50" i="9"/>
  <c r="I50" i="9" s="1" a="1"/>
  <c r="I50" i="9" s="1"/>
  <c r="AN50" i="17" s="1"/>
  <c r="E51" i="9"/>
  <c r="I50" i="17" l="1"/>
  <c r="J50" i="17" s="1"/>
  <c r="P50" i="17" s="1"/>
  <c r="Q49" i="17"/>
  <c r="R49" i="17"/>
  <c r="S49" i="17" s="1"/>
  <c r="E104" i="9"/>
  <c r="L103" i="9"/>
  <c r="I103" i="9" s="1" a="1"/>
  <c r="I103" i="9" s="1"/>
  <c r="AN103" i="17" s="1"/>
  <c r="E52" i="9"/>
  <c r="L51" i="9"/>
  <c r="I51" i="9" s="1" a="1"/>
  <c r="I51" i="9" s="1"/>
  <c r="AN51" i="17" s="1"/>
  <c r="I51" i="17" l="1"/>
  <c r="J51" i="17" s="1"/>
  <c r="P51" i="17" s="1"/>
  <c r="Q50" i="17"/>
  <c r="R50" i="17"/>
  <c r="S50" i="17" s="1"/>
  <c r="E105" i="9"/>
  <c r="L104" i="9"/>
  <c r="I104" i="9" s="1" a="1"/>
  <c r="I104" i="9" s="1"/>
  <c r="AN104" i="17" s="1"/>
  <c r="L52" i="9"/>
  <c r="I52" i="9" s="1" a="1"/>
  <c r="I52" i="9" s="1"/>
  <c r="AN52" i="17" s="1"/>
  <c r="I52" i="17" l="1"/>
  <c r="J52" i="17" s="1"/>
  <c r="P52" i="17" s="1"/>
  <c r="Q51" i="17"/>
  <c r="R51" i="17"/>
  <c r="S51" i="17" s="1"/>
  <c r="L105" i="9"/>
  <c r="I105" i="9" s="1" a="1"/>
  <c r="I105" i="9" s="1"/>
  <c r="AN105" i="17" s="1"/>
  <c r="E106" i="9"/>
  <c r="L53" i="9"/>
  <c r="I53" i="9" s="1" a="1"/>
  <c r="I53" i="9" s="1"/>
  <c r="AN53" i="17" s="1"/>
  <c r="E54" i="9"/>
  <c r="Q52" i="17" l="1"/>
  <c r="R52" i="17"/>
  <c r="S52" i="17" s="1"/>
  <c r="I53" i="17"/>
  <c r="J53" i="17" s="1"/>
  <c r="P53" i="17" s="1"/>
  <c r="E107" i="9"/>
  <c r="L106" i="9"/>
  <c r="I106" i="9" s="1" a="1"/>
  <c r="I106" i="9" s="1"/>
  <c r="AN106" i="17" s="1"/>
  <c r="L54" i="9"/>
  <c r="I54" i="9" s="1" a="1"/>
  <c r="I54" i="9" s="1"/>
  <c r="AN54" i="17" s="1"/>
  <c r="E55" i="9"/>
  <c r="I54" i="17" l="1"/>
  <c r="J54" i="17" s="1"/>
  <c r="P54" i="17" s="1"/>
  <c r="Q53" i="17"/>
  <c r="R53" i="17"/>
  <c r="S53" i="17" s="1"/>
  <c r="E108" i="9"/>
  <c r="L107" i="9"/>
  <c r="I107" i="9" s="1" a="1"/>
  <c r="I107" i="9" s="1"/>
  <c r="AN107" i="17" s="1"/>
  <c r="E56" i="9"/>
  <c r="L55" i="9"/>
  <c r="I55" i="9" s="1" a="1"/>
  <c r="I55" i="9" s="1"/>
  <c r="AN55" i="17" s="1"/>
  <c r="Q54" i="17" l="1"/>
  <c r="R54" i="17"/>
  <c r="S54" i="17" s="1"/>
  <c r="I55" i="17"/>
  <c r="J55" i="17" s="1"/>
  <c r="P55" i="17" s="1"/>
  <c r="L108" i="9"/>
  <c r="I108" i="9" s="1" a="1"/>
  <c r="I108" i="9" s="1"/>
  <c r="AN108" i="17" s="1"/>
  <c r="E57" i="9"/>
  <c r="L56" i="9"/>
  <c r="I56" i="9" s="1" a="1"/>
  <c r="I56" i="9" s="1"/>
  <c r="AN56" i="17" s="1"/>
  <c r="I56" i="17" l="1"/>
  <c r="J56" i="17" s="1"/>
  <c r="P56" i="17" s="1"/>
  <c r="Q55" i="17"/>
  <c r="R55" i="17"/>
  <c r="S55" i="17" s="1"/>
  <c r="L109" i="9"/>
  <c r="I109" i="9" s="1" a="1"/>
  <c r="I109" i="9" s="1"/>
  <c r="AN109" i="17" s="1"/>
  <c r="E110" i="9"/>
  <c r="L57" i="9"/>
  <c r="I57" i="9" s="1" a="1"/>
  <c r="I57" i="9" s="1"/>
  <c r="AN57" i="17" s="1"/>
  <c r="E58" i="9"/>
  <c r="I57" i="17" l="1"/>
  <c r="J57" i="17" s="1"/>
  <c r="P57" i="17" s="1"/>
  <c r="Q56" i="17"/>
  <c r="R56" i="17"/>
  <c r="S56" i="17" s="1"/>
  <c r="E111" i="9"/>
  <c r="L110" i="9"/>
  <c r="I110" i="9" s="1" a="1"/>
  <c r="I110" i="9" s="1"/>
  <c r="AN110" i="17" s="1"/>
  <c r="L58" i="9"/>
  <c r="I58" i="9" s="1" a="1"/>
  <c r="I58" i="9" s="1"/>
  <c r="AN58" i="17" s="1"/>
  <c r="E59" i="9"/>
  <c r="I58" i="17" l="1"/>
  <c r="J58" i="17" s="1"/>
  <c r="P58" i="17" s="1"/>
  <c r="Q57" i="17"/>
  <c r="R57" i="17"/>
  <c r="S57" i="17" s="1"/>
  <c r="E112" i="9"/>
  <c r="L111" i="9"/>
  <c r="I111" i="9" s="1" a="1"/>
  <c r="I111" i="9" s="1"/>
  <c r="AN111" i="17" s="1"/>
  <c r="E60" i="9"/>
  <c r="L59" i="9"/>
  <c r="I59" i="9" s="1" a="1"/>
  <c r="I59" i="9" s="1"/>
  <c r="AN59" i="17" s="1"/>
  <c r="I59" i="17" l="1"/>
  <c r="J59" i="17" s="1"/>
  <c r="P59" i="17" s="1"/>
  <c r="Q58" i="17"/>
  <c r="R58" i="17"/>
  <c r="S58" i="17" s="1"/>
  <c r="E113" i="9"/>
  <c r="L112" i="9"/>
  <c r="I112" i="9" s="1" a="1"/>
  <c r="I112" i="9" s="1"/>
  <c r="AN112" i="17" s="1"/>
  <c r="L60" i="9"/>
  <c r="I60" i="9" s="1" a="1"/>
  <c r="I60" i="9" s="1"/>
  <c r="AN60" i="17" s="1"/>
  <c r="I60" i="17" l="1"/>
  <c r="J60" i="17" s="1"/>
  <c r="P60" i="17" s="1"/>
  <c r="Q59" i="17"/>
  <c r="R59" i="17"/>
  <c r="S59" i="17" s="1"/>
  <c r="L113" i="9"/>
  <c r="I113" i="9" s="1" a="1"/>
  <c r="I113" i="9" s="1"/>
  <c r="AN113" i="17" s="1"/>
  <c r="E114" i="9"/>
  <c r="L61" i="9"/>
  <c r="I61" i="9" s="1" a="1"/>
  <c r="I61" i="9" s="1"/>
  <c r="AN61" i="17" s="1"/>
  <c r="E62" i="9"/>
  <c r="I61" i="17" l="1"/>
  <c r="J61" i="17" s="1"/>
  <c r="P61" i="17" s="1"/>
  <c r="I109" i="17"/>
  <c r="J109" i="17" s="1"/>
  <c r="P109" i="17" s="1"/>
  <c r="Q60" i="17"/>
  <c r="R60" i="17"/>
  <c r="S60" i="17" s="1"/>
  <c r="E115" i="9"/>
  <c r="L114" i="9"/>
  <c r="I114" i="9" s="1" a="1"/>
  <c r="I114" i="9" s="1"/>
  <c r="AN114" i="17" s="1"/>
  <c r="L62" i="9"/>
  <c r="I62" i="9" s="1" a="1"/>
  <c r="I62" i="9" s="1"/>
  <c r="AN62" i="17" s="1"/>
  <c r="E63" i="9"/>
  <c r="I62" i="17" l="1"/>
  <c r="J62" i="17" s="1"/>
  <c r="P62" i="17" s="1"/>
  <c r="I110" i="17"/>
  <c r="J110" i="17" s="1"/>
  <c r="P110" i="17" s="1"/>
  <c r="Q109" i="17"/>
  <c r="R109" i="17"/>
  <c r="S109" i="17" s="1"/>
  <c r="Q61" i="17"/>
  <c r="R61" i="17"/>
  <c r="S61" i="17" s="1"/>
  <c r="E116" i="9"/>
  <c r="L115" i="9"/>
  <c r="I115" i="9" s="1" a="1"/>
  <c r="I115" i="9" s="1"/>
  <c r="AN115" i="17" s="1"/>
  <c r="E64" i="9"/>
  <c r="L63" i="9"/>
  <c r="I63" i="9" s="1" a="1"/>
  <c r="I63" i="9" s="1"/>
  <c r="AN63" i="17" s="1"/>
  <c r="I63" i="17" l="1"/>
  <c r="J63" i="17" s="1"/>
  <c r="P63" i="17" s="1"/>
  <c r="I111" i="17"/>
  <c r="J111" i="17" s="1"/>
  <c r="P111" i="17" s="1"/>
  <c r="Q110" i="17"/>
  <c r="R110" i="17"/>
  <c r="S110" i="17" s="1"/>
  <c r="Q62" i="17"/>
  <c r="R62" i="17"/>
  <c r="S62" i="17" s="1"/>
  <c r="L116" i="9"/>
  <c r="I116" i="9" s="1" a="1"/>
  <c r="I116" i="9" s="1"/>
  <c r="AN116" i="17" s="1"/>
  <c r="E65" i="9"/>
  <c r="L64" i="9"/>
  <c r="I64" i="9" s="1" a="1"/>
  <c r="I64" i="9" s="1"/>
  <c r="AN64" i="17" s="1"/>
  <c r="I64" i="17" l="1"/>
  <c r="J64" i="17" s="1"/>
  <c r="P64" i="17" s="1"/>
  <c r="I112" i="17"/>
  <c r="J112" i="17" s="1"/>
  <c r="P112" i="17" s="1"/>
  <c r="Q111" i="17"/>
  <c r="R111" i="17"/>
  <c r="S111" i="17" s="1"/>
  <c r="Q63" i="17"/>
  <c r="R63" i="17"/>
  <c r="S63" i="17" s="1"/>
  <c r="L117" i="9"/>
  <c r="I117" i="9" s="1" a="1"/>
  <c r="I117" i="9" s="1"/>
  <c r="AN117" i="17" s="1"/>
  <c r="I117" i="17" s="1"/>
  <c r="J117" i="17" s="1"/>
  <c r="P117" i="17" s="1"/>
  <c r="E118" i="9"/>
  <c r="L65" i="9"/>
  <c r="I65" i="9" s="1" a="1"/>
  <c r="I65" i="9" s="1"/>
  <c r="AN65" i="17" s="1"/>
  <c r="E66" i="9"/>
  <c r="Q117" i="17" l="1"/>
  <c r="R117" i="17"/>
  <c r="S117" i="17" s="1"/>
  <c r="I65" i="17"/>
  <c r="J65" i="17" s="1"/>
  <c r="P65" i="17" s="1"/>
  <c r="I113" i="17"/>
  <c r="J113" i="17" s="1"/>
  <c r="P113" i="17" s="1"/>
  <c r="Q112" i="17"/>
  <c r="R112" i="17"/>
  <c r="S112" i="17" s="1"/>
  <c r="Q64" i="17"/>
  <c r="R64" i="17"/>
  <c r="S64" i="17" s="1"/>
  <c r="L66" i="9"/>
  <c r="I66" i="9" s="1" a="1"/>
  <c r="I66" i="9" s="1"/>
  <c r="AN66" i="17" s="1"/>
  <c r="E67" i="9"/>
  <c r="E119" i="9"/>
  <c r="L118" i="9"/>
  <c r="I118" i="9" s="1" a="1"/>
  <c r="I118" i="9" s="1"/>
  <c r="AN118" i="17" s="1"/>
  <c r="I118" i="17" s="1"/>
  <c r="J118" i="17" s="1"/>
  <c r="P118" i="17" s="1"/>
  <c r="I66" i="17" l="1"/>
  <c r="J66" i="17" s="1"/>
  <c r="P66" i="17" s="1"/>
  <c r="I114" i="17"/>
  <c r="J114" i="17" s="1"/>
  <c r="P114" i="17" s="1"/>
  <c r="Q113" i="17"/>
  <c r="R113" i="17"/>
  <c r="S113" i="17" s="1"/>
  <c r="Q65" i="17"/>
  <c r="R65" i="17"/>
  <c r="S65" i="17" s="1"/>
  <c r="Q118" i="17"/>
  <c r="R118" i="17"/>
  <c r="S118" i="17" s="1"/>
  <c r="L119" i="9"/>
  <c r="I119" i="9" s="1" a="1"/>
  <c r="I119" i="9" s="1"/>
  <c r="AN119" i="17" s="1"/>
  <c r="I119" i="17" s="1"/>
  <c r="J119" i="17" s="1"/>
  <c r="P119" i="17" s="1"/>
  <c r="E120" i="9"/>
  <c r="E68" i="9"/>
  <c r="L68" i="9" s="1"/>
  <c r="I68" i="9" s="1" a="1"/>
  <c r="I68" i="9" s="1"/>
  <c r="AN68" i="17" s="1"/>
  <c r="L67" i="9"/>
  <c r="I67" i="9" s="1" a="1"/>
  <c r="I67" i="9" s="1"/>
  <c r="AN67" i="17" s="1"/>
  <c r="Q119" i="17" l="1"/>
  <c r="R119" i="17"/>
  <c r="S119" i="17" s="1"/>
  <c r="I94" i="17"/>
  <c r="J94" i="17" s="1"/>
  <c r="P94" i="17" s="1"/>
  <c r="I69" i="17"/>
  <c r="J69" i="17" s="1"/>
  <c r="P69" i="17" s="1"/>
  <c r="I101" i="17"/>
  <c r="J101" i="17" s="1"/>
  <c r="P101" i="17" s="1"/>
  <c r="I85" i="17"/>
  <c r="J85" i="17" s="1"/>
  <c r="P85" i="17" s="1"/>
  <c r="I77" i="17"/>
  <c r="J77" i="17" s="1"/>
  <c r="P77" i="17" s="1"/>
  <c r="I93" i="17"/>
  <c r="J93" i="17" s="1"/>
  <c r="P93" i="17" s="1"/>
  <c r="I86" i="17"/>
  <c r="J86" i="17" s="1"/>
  <c r="P86" i="17" s="1"/>
  <c r="I70" i="17"/>
  <c r="J70" i="17" s="1"/>
  <c r="P70" i="17" s="1"/>
  <c r="I102" i="17"/>
  <c r="J102" i="17" s="1"/>
  <c r="P102" i="17" s="1"/>
  <c r="I78" i="17"/>
  <c r="J78" i="17" s="1"/>
  <c r="P78" i="17" s="1"/>
  <c r="I103" i="17"/>
  <c r="J103" i="17" s="1"/>
  <c r="P103" i="17" s="1"/>
  <c r="I79" i="17"/>
  <c r="J79" i="17" s="1"/>
  <c r="P79" i="17" s="1"/>
  <c r="I95" i="17"/>
  <c r="J95" i="17" s="1"/>
  <c r="P95" i="17" s="1"/>
  <c r="I71" i="17"/>
  <c r="J71" i="17" s="1"/>
  <c r="P71" i="17" s="1"/>
  <c r="I87" i="17"/>
  <c r="J87" i="17" s="1"/>
  <c r="P87" i="17" s="1"/>
  <c r="I72" i="17"/>
  <c r="J72" i="17" s="1"/>
  <c r="P72" i="17" s="1"/>
  <c r="I80" i="17"/>
  <c r="J80" i="17" s="1"/>
  <c r="P80" i="17" s="1"/>
  <c r="I96" i="17"/>
  <c r="J96" i="17" s="1"/>
  <c r="P96" i="17" s="1"/>
  <c r="I104" i="17"/>
  <c r="J104" i="17" s="1"/>
  <c r="P104" i="17" s="1"/>
  <c r="I88" i="17"/>
  <c r="J88" i="17" s="1"/>
  <c r="P88" i="17" s="1"/>
  <c r="I89" i="17"/>
  <c r="J89" i="17" s="1"/>
  <c r="P89" i="17" s="1"/>
  <c r="I105" i="17"/>
  <c r="J105" i="17" s="1"/>
  <c r="P105" i="17" s="1"/>
  <c r="I73" i="17"/>
  <c r="J73" i="17" s="1"/>
  <c r="P73" i="17" s="1"/>
  <c r="I97" i="17"/>
  <c r="J97" i="17" s="1"/>
  <c r="P97" i="17" s="1"/>
  <c r="I81" i="17"/>
  <c r="J81" i="17" s="1"/>
  <c r="P81" i="17" s="1"/>
  <c r="I98" i="17"/>
  <c r="J98" i="17" s="1"/>
  <c r="P98" i="17" s="1"/>
  <c r="I74" i="17"/>
  <c r="J74" i="17" s="1"/>
  <c r="P74" i="17" s="1"/>
  <c r="I82" i="17"/>
  <c r="J82" i="17" s="1"/>
  <c r="P82" i="17" s="1"/>
  <c r="I106" i="17"/>
  <c r="J106" i="17" s="1"/>
  <c r="P106" i="17" s="1"/>
  <c r="I90" i="17"/>
  <c r="J90" i="17" s="1"/>
  <c r="P90" i="17" s="1"/>
  <c r="I75" i="17"/>
  <c r="J75" i="17" s="1"/>
  <c r="P75" i="17" s="1"/>
  <c r="I91" i="17"/>
  <c r="J91" i="17" s="1"/>
  <c r="P91" i="17" s="1"/>
  <c r="I107" i="17"/>
  <c r="J107" i="17" s="1"/>
  <c r="P107" i="17" s="1"/>
  <c r="I83" i="17"/>
  <c r="J83" i="17" s="1"/>
  <c r="P83" i="17" s="1"/>
  <c r="I99" i="17"/>
  <c r="J99" i="17" s="1"/>
  <c r="P99" i="17" s="1"/>
  <c r="I100" i="17"/>
  <c r="J100" i="17" s="1"/>
  <c r="P100" i="17" s="1"/>
  <c r="I68" i="17"/>
  <c r="J68" i="17" s="1"/>
  <c r="P68" i="17" s="1"/>
  <c r="I84" i="17"/>
  <c r="J84" i="17" s="1"/>
  <c r="P84" i="17" s="1"/>
  <c r="I108" i="17"/>
  <c r="J108" i="17" s="1"/>
  <c r="P108" i="17" s="1"/>
  <c r="I76" i="17"/>
  <c r="J76" i="17" s="1"/>
  <c r="P76" i="17" s="1"/>
  <c r="I92" i="17"/>
  <c r="J92" i="17" s="1"/>
  <c r="P92" i="17" s="1"/>
  <c r="I116" i="17"/>
  <c r="J116" i="17" s="1"/>
  <c r="P116" i="17" s="1"/>
  <c r="I67" i="17"/>
  <c r="J67" i="17" s="1"/>
  <c r="P67" i="17" s="1"/>
  <c r="I115" i="17"/>
  <c r="J115" i="17" s="1"/>
  <c r="P115" i="17" s="1"/>
  <c r="Q114" i="17"/>
  <c r="R114" i="17"/>
  <c r="S114" i="17" s="1"/>
  <c r="Q66" i="17"/>
  <c r="R66" i="17"/>
  <c r="S66" i="17" s="1"/>
  <c r="E121" i="9"/>
  <c r="L120" i="9"/>
  <c r="I120" i="9" s="1" a="1"/>
  <c r="I120" i="9" s="1"/>
  <c r="AN120" i="17" s="1"/>
  <c r="I120" i="17" s="1"/>
  <c r="J120" i="17" s="1"/>
  <c r="P120" i="17" s="1"/>
  <c r="Q67" i="17" l="1"/>
  <c r="R67" i="17"/>
  <c r="S67" i="17" s="1"/>
  <c r="Q84" i="17"/>
  <c r="R84" i="17"/>
  <c r="S84" i="17" s="1"/>
  <c r="Q90" i="17"/>
  <c r="R90" i="17"/>
  <c r="S90" i="17" s="1"/>
  <c r="Q105" i="17"/>
  <c r="R105" i="17"/>
  <c r="S105" i="17" s="1"/>
  <c r="Q71" i="17"/>
  <c r="R71" i="17"/>
  <c r="S71" i="17" s="1"/>
  <c r="Q93" i="17"/>
  <c r="R93" i="17"/>
  <c r="S93" i="17" s="1"/>
  <c r="Q68" i="17"/>
  <c r="R68" i="17"/>
  <c r="S68" i="17" s="1"/>
  <c r="Q106" i="17"/>
  <c r="R106" i="17"/>
  <c r="S106" i="17" s="1"/>
  <c r="Q89" i="17"/>
  <c r="R89" i="17"/>
  <c r="S89" i="17" s="1"/>
  <c r="Q95" i="17"/>
  <c r="R95" i="17"/>
  <c r="S95" i="17" s="1"/>
  <c r="Q77" i="17"/>
  <c r="R77" i="17"/>
  <c r="S77" i="17" s="1"/>
  <c r="Q115" i="17"/>
  <c r="R115" i="17"/>
  <c r="S115" i="17" s="1"/>
  <c r="Q100" i="17"/>
  <c r="R100" i="17"/>
  <c r="S100" i="17" s="1"/>
  <c r="Q82" i="17"/>
  <c r="R82" i="17"/>
  <c r="S82" i="17" s="1"/>
  <c r="Q88" i="17"/>
  <c r="R88" i="17"/>
  <c r="S88" i="17" s="1"/>
  <c r="Q79" i="17"/>
  <c r="R79" i="17"/>
  <c r="S79" i="17" s="1"/>
  <c r="Q85" i="17"/>
  <c r="R85" i="17"/>
  <c r="S85" i="17" s="1"/>
  <c r="Q99" i="17"/>
  <c r="R99" i="17"/>
  <c r="S99" i="17" s="1"/>
  <c r="Q74" i="17"/>
  <c r="R74" i="17"/>
  <c r="S74" i="17" s="1"/>
  <c r="Q104" i="17"/>
  <c r="R104" i="17"/>
  <c r="S104" i="17" s="1"/>
  <c r="Q103" i="17"/>
  <c r="R103" i="17"/>
  <c r="S103" i="17" s="1"/>
  <c r="Q101" i="17"/>
  <c r="R101" i="17"/>
  <c r="S101" i="17" s="1"/>
  <c r="Q120" i="17"/>
  <c r="R120" i="17"/>
  <c r="S120" i="17" s="1"/>
  <c r="Q83" i="17"/>
  <c r="R83" i="17"/>
  <c r="S83" i="17" s="1"/>
  <c r="Q98" i="17"/>
  <c r="R98" i="17"/>
  <c r="S98" i="17" s="1"/>
  <c r="Q96" i="17"/>
  <c r="R96" i="17"/>
  <c r="S96" i="17" s="1"/>
  <c r="Q78" i="17"/>
  <c r="R78" i="17"/>
  <c r="S78" i="17" s="1"/>
  <c r="Q69" i="17"/>
  <c r="R69" i="17"/>
  <c r="S69" i="17" s="1"/>
  <c r="Q107" i="17"/>
  <c r="R107" i="17"/>
  <c r="S107" i="17" s="1"/>
  <c r="Q81" i="17"/>
  <c r="R81" i="17"/>
  <c r="S81" i="17" s="1"/>
  <c r="Q80" i="17"/>
  <c r="R80" i="17"/>
  <c r="S80" i="17" s="1"/>
  <c r="Q102" i="17"/>
  <c r="R102" i="17"/>
  <c r="S102" i="17" s="1"/>
  <c r="Q94" i="17"/>
  <c r="R94" i="17"/>
  <c r="S94" i="17" s="1"/>
  <c r="Q92" i="17"/>
  <c r="R92" i="17"/>
  <c r="S92" i="17" s="1"/>
  <c r="Q76" i="17"/>
  <c r="R76" i="17"/>
  <c r="S76" i="17" s="1"/>
  <c r="Q91" i="17"/>
  <c r="R91" i="17"/>
  <c r="S91" i="17" s="1"/>
  <c r="Q97" i="17"/>
  <c r="R97" i="17"/>
  <c r="S97" i="17" s="1"/>
  <c r="Q72" i="17"/>
  <c r="R72" i="17"/>
  <c r="S72" i="17" s="1"/>
  <c r="Q70" i="17"/>
  <c r="R70" i="17"/>
  <c r="S70" i="17" s="1"/>
  <c r="Q116" i="17"/>
  <c r="R116" i="17"/>
  <c r="S116" i="17" s="1"/>
  <c r="Q108" i="17"/>
  <c r="R108" i="17"/>
  <c r="S108" i="17" s="1"/>
  <c r="Q75" i="17"/>
  <c r="R75" i="17"/>
  <c r="S75" i="17" s="1"/>
  <c r="Q73" i="17"/>
  <c r="R73" i="17"/>
  <c r="S73" i="17" s="1"/>
  <c r="Q87" i="17"/>
  <c r="R87" i="17"/>
  <c r="S87" i="17" s="1"/>
  <c r="Q86" i="17"/>
  <c r="R86" i="17"/>
  <c r="S86" i="17" s="1"/>
  <c r="L121" i="9"/>
  <c r="I121" i="9" s="1" a="1"/>
  <c r="I121" i="9" s="1"/>
  <c r="AN121" i="17" s="1"/>
  <c r="I121" i="17" s="1"/>
  <c r="J121" i="17" s="1"/>
  <c r="P121" i="17" s="1"/>
  <c r="E122" i="9"/>
  <c r="Q121" i="17" l="1"/>
  <c r="R121" i="17"/>
  <c r="S121" i="17" s="1"/>
  <c r="L122" i="9"/>
  <c r="I122" i="9" s="1" a="1"/>
  <c r="I122" i="9" s="1"/>
  <c r="AN122" i="17" s="1"/>
  <c r="I122" i="17" s="1"/>
  <c r="J122" i="17" s="1"/>
  <c r="P122" i="17" s="1"/>
  <c r="E123" i="9"/>
  <c r="Q122" i="17" l="1"/>
  <c r="R122" i="17"/>
  <c r="S122" i="17" s="1"/>
  <c r="L123" i="9"/>
  <c r="I123" i="9" s="1" a="1"/>
  <c r="I123" i="9" s="1"/>
  <c r="AN123" i="17" s="1"/>
  <c r="I123" i="17" s="1"/>
  <c r="J123" i="17" s="1"/>
  <c r="P123" i="17" s="1"/>
  <c r="E124" i="9"/>
  <c r="L124" i="9" s="1"/>
  <c r="I124" i="9" s="1" a="1"/>
  <c r="I124" i="9" s="1"/>
  <c r="AN124" i="17" s="1"/>
  <c r="I125" i="17" l="1"/>
  <c r="J125" i="17" s="1"/>
  <c r="P125" i="17" s="1"/>
  <c r="I126" i="17"/>
  <c r="J126" i="17" s="1"/>
  <c r="P126" i="17" s="1"/>
  <c r="I127" i="17"/>
  <c r="J127" i="17" s="1"/>
  <c r="P127" i="17" s="1"/>
  <c r="I128" i="17"/>
  <c r="J128" i="17" s="1"/>
  <c r="P128" i="17" s="1"/>
  <c r="I129" i="17"/>
  <c r="J129" i="17" s="1"/>
  <c r="P129" i="17" s="1"/>
  <c r="I130" i="17"/>
  <c r="J130" i="17" s="1"/>
  <c r="P130" i="17" s="1"/>
  <c r="I131" i="17"/>
  <c r="J131" i="17" s="1"/>
  <c r="P131" i="17" s="1"/>
  <c r="I132" i="17"/>
  <c r="J132" i="17" s="1"/>
  <c r="P132" i="17" s="1"/>
  <c r="I124" i="17"/>
  <c r="J124" i="17" s="1"/>
  <c r="P124" i="17" s="1"/>
  <c r="Q123" i="17"/>
  <c r="R123" i="17"/>
  <c r="S123" i="17" s="1"/>
  <c r="G206" i="17"/>
  <c r="G134" i="17"/>
  <c r="G150" i="17"/>
  <c r="G182" i="17"/>
  <c r="G190" i="17"/>
  <c r="G174" i="17"/>
  <c r="G166" i="17"/>
  <c r="G198" i="17"/>
  <c r="G142" i="17"/>
  <c r="G158" i="17"/>
  <c r="G144" i="17"/>
  <c r="G152" i="17"/>
  <c r="G136" i="17"/>
  <c r="G168" i="17"/>
  <c r="G176" i="17"/>
  <c r="G160" i="17"/>
  <c r="G154" i="17"/>
  <c r="G162" i="17"/>
  <c r="G138" i="17"/>
  <c r="G178" i="17"/>
  <c r="G186" i="17"/>
  <c r="G170" i="17"/>
  <c r="G210" i="17"/>
  <c r="G194" i="17"/>
  <c r="G202" i="17"/>
  <c r="G146" i="17"/>
  <c r="G22" i="17"/>
  <c r="G62" i="17"/>
  <c r="G70" i="17"/>
  <c r="G78" i="17"/>
  <c r="G6" i="17"/>
  <c r="G30" i="17"/>
  <c r="G14" i="17"/>
  <c r="G54" i="17"/>
  <c r="G38" i="17"/>
  <c r="G46" i="17"/>
  <c r="G35" i="17"/>
  <c r="G11" i="17"/>
  <c r="G51" i="17"/>
  <c r="G67" i="17"/>
  <c r="G75" i="17"/>
  <c r="G59" i="17"/>
  <c r="G27" i="17"/>
  <c r="G19" i="17"/>
  <c r="G43" i="17"/>
  <c r="G83" i="17"/>
  <c r="G214" i="17"/>
  <c r="G218" i="17"/>
  <c r="G73" i="17"/>
  <c r="G41" i="17"/>
  <c r="G49" i="17"/>
  <c r="G57" i="17"/>
  <c r="G25" i="17"/>
  <c r="G65" i="17"/>
  <c r="G33" i="17"/>
  <c r="G9" i="17"/>
  <c r="G89" i="17"/>
  <c r="G81" i="17"/>
  <c r="G17" i="17"/>
  <c r="G26" i="17"/>
  <c r="G10" i="17"/>
  <c r="G50" i="17"/>
  <c r="G42" i="17"/>
  <c r="G74" i="17"/>
  <c r="G66" i="17"/>
  <c r="G58" i="17"/>
  <c r="G34" i="17"/>
  <c r="G18" i="17"/>
  <c r="G90" i="17"/>
  <c r="G82" i="17"/>
  <c r="G32" i="17"/>
  <c r="G8" i="17"/>
  <c r="G24" i="17"/>
  <c r="G40" i="17"/>
  <c r="G16" i="17"/>
  <c r="G48" i="17"/>
  <c r="G203" i="17"/>
  <c r="G179" i="17"/>
  <c r="G171" i="17"/>
  <c r="G155" i="17"/>
  <c r="G211" i="17"/>
  <c r="G163" i="17"/>
  <c r="G187" i="17"/>
  <c r="G139" i="17"/>
  <c r="G219" i="17"/>
  <c r="G147" i="17"/>
  <c r="G195" i="17"/>
  <c r="G169" i="17"/>
  <c r="G209" i="17"/>
  <c r="G145" i="17"/>
  <c r="G153" i="17"/>
  <c r="G177" i="17"/>
  <c r="G193" i="17"/>
  <c r="G185" i="17"/>
  <c r="G137" i="17"/>
  <c r="G161" i="17"/>
  <c r="G201" i="17"/>
  <c r="G217" i="17"/>
  <c r="Q132" i="17" l="1"/>
  <c r="H26" i="19" s="1" a="1"/>
  <c r="H26" i="19" s="1"/>
  <c r="R132" i="17"/>
  <c r="Q131" i="17"/>
  <c r="H25" i="19" s="1" a="1"/>
  <c r="H25" i="19" s="1"/>
  <c r="R131" i="17"/>
  <c r="Q130" i="17"/>
  <c r="R130" i="17"/>
  <c r="Q129" i="17"/>
  <c r="R129" i="17"/>
  <c r="Q128" i="17"/>
  <c r="R128" i="17"/>
  <c r="Q127" i="17"/>
  <c r="R127" i="17"/>
  <c r="Q126" i="17"/>
  <c r="R126" i="17"/>
  <c r="Q124" i="17"/>
  <c r="R124" i="17"/>
  <c r="S124" i="17" s="1"/>
  <c r="Q125" i="17"/>
  <c r="H5" i="19" s="1" a="1"/>
  <c r="H5" i="19" s="1"/>
  <c r="R125" i="17"/>
  <c r="K218" i="17"/>
  <c r="X218" i="17" s="1"/>
  <c r="T218" i="17"/>
  <c r="U218" i="17" s="1"/>
  <c r="L218" i="17"/>
  <c r="T214" i="17"/>
  <c r="U214" i="17" s="1"/>
  <c r="K214" i="17"/>
  <c r="X214" i="17" s="1"/>
  <c r="L214" i="17"/>
  <c r="L201" i="17"/>
  <c r="K201" i="17"/>
  <c r="X201" i="17" s="1"/>
  <c r="T201" i="17"/>
  <c r="U201" i="17" s="1"/>
  <c r="G88" i="17"/>
  <c r="K90" i="17"/>
  <c r="X90" i="17" s="1"/>
  <c r="T90" i="17"/>
  <c r="U90" i="17" s="1"/>
  <c r="L90" i="17"/>
  <c r="T74" i="17"/>
  <c r="U74" i="17" s="1"/>
  <c r="K74" i="17"/>
  <c r="X74" i="17" s="1"/>
  <c r="L74" i="17"/>
  <c r="T57" i="17"/>
  <c r="U57" i="17" s="1"/>
  <c r="L57" i="17"/>
  <c r="K57" i="17"/>
  <c r="X57" i="17" s="1"/>
  <c r="T19" i="17"/>
  <c r="U19" i="17" s="1"/>
  <c r="L19" i="17"/>
  <c r="K19" i="17"/>
  <c r="X19" i="17" s="1"/>
  <c r="G94" i="17"/>
  <c r="L194" i="17"/>
  <c r="K194" i="17"/>
  <c r="X194" i="17" s="1"/>
  <c r="T194" i="17"/>
  <c r="U194" i="17" s="1"/>
  <c r="G192" i="17"/>
  <c r="T134" i="17"/>
  <c r="U134" i="17" s="1"/>
  <c r="L134" i="17"/>
  <c r="K134" i="17"/>
  <c r="X134" i="17" s="1"/>
  <c r="L161" i="17"/>
  <c r="T161" i="17"/>
  <c r="U161" i="17" s="1"/>
  <c r="K161" i="17"/>
  <c r="X161" i="17" s="1"/>
  <c r="T177" i="17"/>
  <c r="U177" i="17" s="1"/>
  <c r="K177" i="17"/>
  <c r="X177" i="17" s="1"/>
  <c r="L177" i="17"/>
  <c r="T147" i="17"/>
  <c r="U147" i="17" s="1"/>
  <c r="K147" i="17"/>
  <c r="X147" i="17" s="1"/>
  <c r="L147" i="17"/>
  <c r="L211" i="17"/>
  <c r="K211" i="17"/>
  <c r="X211" i="17" s="1"/>
  <c r="T211" i="17"/>
  <c r="U211" i="17" s="1"/>
  <c r="K24" i="17"/>
  <c r="X24" i="17" s="1"/>
  <c r="L24" i="17"/>
  <c r="T24" i="17"/>
  <c r="U24" i="17" s="1"/>
  <c r="K18" i="17"/>
  <c r="X18" i="17" s="1"/>
  <c r="T18" i="17"/>
  <c r="U18" i="17" s="1"/>
  <c r="L18" i="17"/>
  <c r="T42" i="17"/>
  <c r="U42" i="17" s="1"/>
  <c r="K42" i="17"/>
  <c r="X42" i="17" s="1"/>
  <c r="L42" i="17"/>
  <c r="T89" i="17"/>
  <c r="U89" i="17" s="1"/>
  <c r="K89" i="17"/>
  <c r="X89" i="17" s="1"/>
  <c r="L89" i="17"/>
  <c r="L46" i="17"/>
  <c r="K46" i="17"/>
  <c r="X46" i="17" s="1"/>
  <c r="T46" i="17"/>
  <c r="U46" i="17" s="1"/>
  <c r="K78" i="17"/>
  <c r="X78" i="17" s="1"/>
  <c r="L78" i="17"/>
  <c r="T78" i="17"/>
  <c r="U78" i="17" s="1"/>
  <c r="L210" i="17"/>
  <c r="K210" i="17"/>
  <c r="X210" i="17" s="1"/>
  <c r="T210" i="17"/>
  <c r="U210" i="17" s="1"/>
  <c r="L178" i="17"/>
  <c r="T178" i="17"/>
  <c r="U178" i="17" s="1"/>
  <c r="K178" i="17"/>
  <c r="X178" i="17" s="1"/>
  <c r="G216" i="17"/>
  <c r="L136" i="17"/>
  <c r="K136" i="17"/>
  <c r="X136" i="17" s="1"/>
  <c r="T136" i="17"/>
  <c r="U136" i="17" s="1"/>
  <c r="T198" i="17"/>
  <c r="U198" i="17" s="1"/>
  <c r="K198" i="17"/>
  <c r="X198" i="17" s="1"/>
  <c r="L198" i="17"/>
  <c r="K153" i="17"/>
  <c r="X153" i="17" s="1"/>
  <c r="L153" i="17"/>
  <c r="T153" i="17"/>
  <c r="U153" i="17" s="1"/>
  <c r="K219" i="17"/>
  <c r="X219" i="17" s="1"/>
  <c r="T219" i="17"/>
  <c r="U219" i="17" s="1"/>
  <c r="L219" i="17"/>
  <c r="L155" i="17"/>
  <c r="K155" i="17"/>
  <c r="X155" i="17" s="1"/>
  <c r="T155" i="17"/>
  <c r="U155" i="17" s="1"/>
  <c r="T48" i="17"/>
  <c r="U48" i="17" s="1"/>
  <c r="K48" i="17"/>
  <c r="X48" i="17" s="1"/>
  <c r="L48" i="17"/>
  <c r="G72" i="17"/>
  <c r="T34" i="17"/>
  <c r="U34" i="17" s="1"/>
  <c r="K34" i="17"/>
  <c r="X34" i="17" s="1"/>
  <c r="L34" i="17"/>
  <c r="T50" i="17"/>
  <c r="U50" i="17" s="1"/>
  <c r="K50" i="17"/>
  <c r="X50" i="17" s="1"/>
  <c r="L50" i="17"/>
  <c r="K9" i="17"/>
  <c r="X9" i="17" s="1"/>
  <c r="L9" i="17"/>
  <c r="T9" i="17"/>
  <c r="U9" i="17" s="1"/>
  <c r="K49" i="17"/>
  <c r="X49" i="17" s="1"/>
  <c r="T49" i="17"/>
  <c r="U49" i="17" s="1"/>
  <c r="L49" i="17"/>
  <c r="T11" i="17"/>
  <c r="U11" i="17" s="1"/>
  <c r="L11" i="17"/>
  <c r="K11" i="17"/>
  <c r="X11" i="17" s="1"/>
  <c r="K38" i="17"/>
  <c r="X38" i="17" s="1"/>
  <c r="T38" i="17"/>
  <c r="U38" i="17" s="1"/>
  <c r="L38" i="17"/>
  <c r="K70" i="17"/>
  <c r="X70" i="17" s="1"/>
  <c r="T70" i="17"/>
  <c r="U70" i="17" s="1"/>
  <c r="L70" i="17"/>
  <c r="L170" i="17"/>
  <c r="T170" i="17"/>
  <c r="U170" i="17" s="1"/>
  <c r="K170" i="17"/>
  <c r="X170" i="17" s="1"/>
  <c r="L138" i="17"/>
  <c r="K138" i="17"/>
  <c r="X138" i="17" s="1"/>
  <c r="T138" i="17"/>
  <c r="U138" i="17" s="1"/>
  <c r="T160" i="17"/>
  <c r="U160" i="17" s="1"/>
  <c r="L160" i="17"/>
  <c r="K160" i="17"/>
  <c r="X160" i="17" s="1"/>
  <c r="K152" i="17"/>
  <c r="X152" i="17" s="1"/>
  <c r="L152" i="17"/>
  <c r="T152" i="17"/>
  <c r="U152" i="17" s="1"/>
  <c r="K166" i="17"/>
  <c r="X166" i="17" s="1"/>
  <c r="T166" i="17"/>
  <c r="U166" i="17" s="1"/>
  <c r="L166" i="17"/>
  <c r="K206" i="17"/>
  <c r="X206" i="17" s="1"/>
  <c r="T206" i="17"/>
  <c r="U206" i="17" s="1"/>
  <c r="L206" i="17"/>
  <c r="G215" i="17"/>
  <c r="G199" i="17"/>
  <c r="G175" i="17"/>
  <c r="G207" i="17"/>
  <c r="G191" i="17"/>
  <c r="G167" i="17"/>
  <c r="G135" i="17"/>
  <c r="G151" i="17"/>
  <c r="G143" i="17"/>
  <c r="G183" i="17"/>
  <c r="G159" i="17"/>
  <c r="L145" i="17"/>
  <c r="T145" i="17"/>
  <c r="U145" i="17" s="1"/>
  <c r="K145" i="17"/>
  <c r="X145" i="17" s="1"/>
  <c r="T139" i="17"/>
  <c r="U139" i="17" s="1"/>
  <c r="L139" i="17"/>
  <c r="K139" i="17"/>
  <c r="X139" i="17" s="1"/>
  <c r="K171" i="17"/>
  <c r="X171" i="17" s="1"/>
  <c r="L171" i="17"/>
  <c r="T171" i="17"/>
  <c r="U171" i="17" s="1"/>
  <c r="G56" i="17"/>
  <c r="K8" i="17"/>
  <c r="X8" i="17" s="1"/>
  <c r="T8" i="17"/>
  <c r="U8" i="17" s="1"/>
  <c r="L8" i="17"/>
  <c r="T10" i="17"/>
  <c r="U10" i="17" s="1"/>
  <c r="K10" i="17"/>
  <c r="X10" i="17" s="1"/>
  <c r="L10" i="17"/>
  <c r="K33" i="17"/>
  <c r="X33" i="17" s="1"/>
  <c r="L33" i="17"/>
  <c r="T33" i="17"/>
  <c r="U33" i="17" s="1"/>
  <c r="K41" i="17"/>
  <c r="X41" i="17" s="1"/>
  <c r="L41" i="17"/>
  <c r="T41" i="17"/>
  <c r="U41" i="17" s="1"/>
  <c r="L27" i="17"/>
  <c r="K27" i="17"/>
  <c r="X27" i="17" s="1"/>
  <c r="T27" i="17"/>
  <c r="U27" i="17" s="1"/>
  <c r="G91" i="17"/>
  <c r="T54" i="17"/>
  <c r="U54" i="17" s="1"/>
  <c r="K54" i="17"/>
  <c r="X54" i="17" s="1"/>
  <c r="L54" i="17"/>
  <c r="T62" i="17"/>
  <c r="U62" i="17" s="1"/>
  <c r="L62" i="17"/>
  <c r="K62" i="17"/>
  <c r="X62" i="17" s="1"/>
  <c r="G226" i="17"/>
  <c r="T162" i="17"/>
  <c r="U162" i="17" s="1"/>
  <c r="K162" i="17"/>
  <c r="X162" i="17" s="1"/>
  <c r="L162" i="17"/>
  <c r="T144" i="17"/>
  <c r="U144" i="17" s="1"/>
  <c r="L144" i="17"/>
  <c r="K144" i="17"/>
  <c r="X144" i="17" s="1"/>
  <c r="L174" i="17"/>
  <c r="K174" i="17"/>
  <c r="X174" i="17" s="1"/>
  <c r="T174" i="17"/>
  <c r="U174" i="17" s="1"/>
  <c r="G224" i="17"/>
  <c r="G222" i="17"/>
  <c r="K137" i="17"/>
  <c r="X137" i="17" s="1"/>
  <c r="L137" i="17"/>
  <c r="T137" i="17"/>
  <c r="U137" i="17" s="1"/>
  <c r="T209" i="17"/>
  <c r="U209" i="17" s="1"/>
  <c r="K209" i="17"/>
  <c r="X209" i="17" s="1"/>
  <c r="L209" i="17"/>
  <c r="T187" i="17"/>
  <c r="U187" i="17" s="1"/>
  <c r="L187" i="17"/>
  <c r="K187" i="17"/>
  <c r="X187" i="17" s="1"/>
  <c r="T179" i="17"/>
  <c r="U179" i="17" s="1"/>
  <c r="L179" i="17"/>
  <c r="K179" i="17"/>
  <c r="X179" i="17" s="1"/>
  <c r="K58" i="17"/>
  <c r="X58" i="17" s="1"/>
  <c r="L58" i="17"/>
  <c r="T58" i="17"/>
  <c r="U58" i="17" s="1"/>
  <c r="T65" i="17"/>
  <c r="U65" i="17" s="1"/>
  <c r="K65" i="17"/>
  <c r="X65" i="17" s="1"/>
  <c r="L65" i="17"/>
  <c r="L73" i="17"/>
  <c r="K73" i="17"/>
  <c r="X73" i="17" s="1"/>
  <c r="T73" i="17"/>
  <c r="U73" i="17" s="1"/>
  <c r="K59" i="17"/>
  <c r="X59" i="17" s="1"/>
  <c r="L59" i="17"/>
  <c r="T59" i="17"/>
  <c r="U59" i="17" s="1"/>
  <c r="K35" i="17"/>
  <c r="X35" i="17" s="1"/>
  <c r="L35" i="17"/>
  <c r="T35" i="17"/>
  <c r="U35" i="17" s="1"/>
  <c r="L14" i="17"/>
  <c r="K14" i="17"/>
  <c r="X14" i="17" s="1"/>
  <c r="T14" i="17"/>
  <c r="U14" i="17" s="1"/>
  <c r="T22" i="17"/>
  <c r="U22" i="17" s="1"/>
  <c r="L22" i="17"/>
  <c r="K22" i="17"/>
  <c r="X22" i="17" s="1"/>
  <c r="T154" i="17"/>
  <c r="U154" i="17" s="1"/>
  <c r="L154" i="17"/>
  <c r="K154" i="17"/>
  <c r="X154" i="17" s="1"/>
  <c r="G184" i="17"/>
  <c r="T190" i="17"/>
  <c r="U190" i="17" s="1"/>
  <c r="K190" i="17"/>
  <c r="X190" i="17" s="1"/>
  <c r="L190" i="17"/>
  <c r="G213" i="17"/>
  <c r="G157" i="17"/>
  <c r="G205" i="17"/>
  <c r="G149" i="17"/>
  <c r="G133" i="17"/>
  <c r="G189" i="17"/>
  <c r="G165" i="17"/>
  <c r="G197" i="17"/>
  <c r="G173" i="17"/>
  <c r="G141" i="17"/>
  <c r="G181" i="17"/>
  <c r="K185" i="17"/>
  <c r="X185" i="17" s="1"/>
  <c r="T185" i="17"/>
  <c r="U185" i="17" s="1"/>
  <c r="L185" i="17"/>
  <c r="T169" i="17"/>
  <c r="U169" i="17" s="1"/>
  <c r="L169" i="17"/>
  <c r="K169" i="17"/>
  <c r="X169" i="17" s="1"/>
  <c r="K16" i="17"/>
  <c r="X16" i="17" s="1"/>
  <c r="T16" i="17"/>
  <c r="U16" i="17" s="1"/>
  <c r="L16" i="17"/>
  <c r="G80" i="17"/>
  <c r="L66" i="17"/>
  <c r="T66" i="17"/>
  <c r="U66" i="17" s="1"/>
  <c r="K66" i="17"/>
  <c r="X66" i="17" s="1"/>
  <c r="L26" i="17"/>
  <c r="T26" i="17"/>
  <c r="U26" i="17" s="1"/>
  <c r="K26" i="17"/>
  <c r="X26" i="17" s="1"/>
  <c r="G15" i="17"/>
  <c r="G71" i="17"/>
  <c r="G31" i="17"/>
  <c r="G7" i="17"/>
  <c r="G63" i="17"/>
  <c r="G55" i="17"/>
  <c r="G79" i="17"/>
  <c r="G47" i="17"/>
  <c r="G87" i="17"/>
  <c r="G39" i="17"/>
  <c r="G23" i="17"/>
  <c r="T83" i="17"/>
  <c r="U83" i="17" s="1"/>
  <c r="L83" i="17"/>
  <c r="K83" i="17"/>
  <c r="X83" i="17" s="1"/>
  <c r="L75" i="17"/>
  <c r="K75" i="17"/>
  <c r="X75" i="17" s="1"/>
  <c r="T75" i="17"/>
  <c r="U75" i="17" s="1"/>
  <c r="T30" i="17"/>
  <c r="U30" i="17" s="1"/>
  <c r="L30" i="17"/>
  <c r="K30" i="17"/>
  <c r="X30" i="17" s="1"/>
  <c r="K186" i="17"/>
  <c r="X186" i="17" s="1"/>
  <c r="L186" i="17"/>
  <c r="T186" i="17"/>
  <c r="U186" i="17" s="1"/>
  <c r="G208" i="17"/>
  <c r="T193" i="17"/>
  <c r="U193" i="17" s="1"/>
  <c r="K193" i="17"/>
  <c r="X193" i="17" s="1"/>
  <c r="L193" i="17"/>
  <c r="T163" i="17"/>
  <c r="U163" i="17" s="1"/>
  <c r="L163" i="17"/>
  <c r="K163" i="17"/>
  <c r="X163" i="17" s="1"/>
  <c r="K203" i="17"/>
  <c r="X203" i="17" s="1"/>
  <c r="L203" i="17"/>
  <c r="T203" i="17"/>
  <c r="U203" i="17" s="1"/>
  <c r="G64" i="17"/>
  <c r="T32" i="17"/>
  <c r="U32" i="17" s="1"/>
  <c r="K32" i="17"/>
  <c r="X32" i="17" s="1"/>
  <c r="L32" i="17"/>
  <c r="K17" i="17"/>
  <c r="X17" i="17" s="1"/>
  <c r="T17" i="17"/>
  <c r="U17" i="17" s="1"/>
  <c r="L17" i="17"/>
  <c r="L67" i="17"/>
  <c r="T67" i="17"/>
  <c r="U67" i="17" s="1"/>
  <c r="K67" i="17"/>
  <c r="X67" i="17" s="1"/>
  <c r="G86" i="17"/>
  <c r="T146" i="17"/>
  <c r="U146" i="17" s="1"/>
  <c r="K146" i="17"/>
  <c r="X146" i="17" s="1"/>
  <c r="L146" i="17"/>
  <c r="G13" i="17"/>
  <c r="G53" i="17"/>
  <c r="G85" i="17"/>
  <c r="G77" i="17"/>
  <c r="G45" i="17"/>
  <c r="G37" i="17"/>
  <c r="G5" i="17"/>
  <c r="G61" i="17"/>
  <c r="G29" i="17"/>
  <c r="G21" i="17"/>
  <c r="G69" i="17"/>
  <c r="G200" i="17"/>
  <c r="K176" i="17"/>
  <c r="X176" i="17" s="1"/>
  <c r="T176" i="17"/>
  <c r="U176" i="17" s="1"/>
  <c r="L176" i="17"/>
  <c r="T158" i="17"/>
  <c r="U158" i="17" s="1"/>
  <c r="L158" i="17"/>
  <c r="K158" i="17"/>
  <c r="X158" i="17" s="1"/>
  <c r="T182" i="17"/>
  <c r="U182" i="17" s="1"/>
  <c r="K182" i="17"/>
  <c r="X182" i="17" s="1"/>
  <c r="L182" i="17"/>
  <c r="G99" i="17"/>
  <c r="K217" i="17"/>
  <c r="X217" i="17" s="1"/>
  <c r="L217" i="17"/>
  <c r="T217" i="17"/>
  <c r="U217" i="17" s="1"/>
  <c r="L195" i="17"/>
  <c r="K195" i="17"/>
  <c r="X195" i="17" s="1"/>
  <c r="T195" i="17"/>
  <c r="U195" i="17" s="1"/>
  <c r="T40" i="17"/>
  <c r="U40" i="17" s="1"/>
  <c r="L40" i="17"/>
  <c r="K40" i="17"/>
  <c r="X40" i="17" s="1"/>
  <c r="K82" i="17"/>
  <c r="X82" i="17" s="1"/>
  <c r="L82" i="17"/>
  <c r="T82" i="17"/>
  <c r="U82" i="17" s="1"/>
  <c r="L81" i="17"/>
  <c r="K81" i="17"/>
  <c r="X81" i="17" s="1"/>
  <c r="T81" i="17"/>
  <c r="U81" i="17" s="1"/>
  <c r="K25" i="17"/>
  <c r="X25" i="17" s="1"/>
  <c r="T25" i="17"/>
  <c r="U25" i="17" s="1"/>
  <c r="L25" i="17"/>
  <c r="K43" i="17"/>
  <c r="X43" i="17" s="1"/>
  <c r="L43" i="17"/>
  <c r="T43" i="17"/>
  <c r="U43" i="17" s="1"/>
  <c r="L51" i="17"/>
  <c r="K51" i="17"/>
  <c r="X51" i="17" s="1"/>
  <c r="T51" i="17"/>
  <c r="U51" i="17" s="1"/>
  <c r="L6" i="17"/>
  <c r="T6" i="17"/>
  <c r="U6" i="17" s="1"/>
  <c r="K6" i="17"/>
  <c r="X6" i="17" s="1"/>
  <c r="K202" i="17"/>
  <c r="X202" i="17" s="1"/>
  <c r="L202" i="17"/>
  <c r="T202" i="17"/>
  <c r="U202" i="17" s="1"/>
  <c r="T168" i="17"/>
  <c r="U168" i="17" s="1"/>
  <c r="L168" i="17"/>
  <c r="K168" i="17"/>
  <c r="X168" i="17" s="1"/>
  <c r="K142" i="17"/>
  <c r="X142" i="17" s="1"/>
  <c r="T142" i="17"/>
  <c r="U142" i="17" s="1"/>
  <c r="L142" i="17"/>
  <c r="L150" i="17"/>
  <c r="T150" i="17"/>
  <c r="U150" i="17" s="1"/>
  <c r="K150" i="17"/>
  <c r="X150" i="17" s="1"/>
  <c r="H63" i="19" l="1" a="1"/>
  <c r="H63" i="19" s="1"/>
  <c r="H62" i="19" a="1"/>
  <c r="H62" i="19" s="1"/>
  <c r="S129" i="17"/>
  <c r="H64" i="19" a="1"/>
  <c r="H64" i="19" s="1"/>
  <c r="H65" i="19" a="1"/>
  <c r="H65" i="19" s="1"/>
  <c r="H21" i="19" a="1"/>
  <c r="H21" i="19" s="1"/>
  <c r="H19" i="19" a="1"/>
  <c r="H19" i="19" s="1"/>
  <c r="H20" i="19" a="1"/>
  <c r="H20" i="19" s="1"/>
  <c r="H18" i="19" a="1"/>
  <c r="H18" i="19" s="1"/>
  <c r="H50" i="19" a="1"/>
  <c r="H50" i="19" s="1"/>
  <c r="S126" i="17"/>
  <c r="H51" i="19" a="1"/>
  <c r="H51" i="19" s="1"/>
  <c r="H52" i="19" a="1"/>
  <c r="H52" i="19" s="1"/>
  <c r="H68" i="19" a="1"/>
  <c r="H68" i="19" s="1"/>
  <c r="S130" i="17"/>
  <c r="H67" i="19" a="1"/>
  <c r="H67" i="19" s="1"/>
  <c r="H66" i="19" a="1"/>
  <c r="H66" i="19" s="1"/>
  <c r="H6" i="19" a="1"/>
  <c r="H6" i="19" s="1"/>
  <c r="H7" i="19" a="1"/>
  <c r="H7" i="19" s="1"/>
  <c r="H8" i="19" a="1"/>
  <c r="H8" i="19" s="1"/>
  <c r="H23" i="19" a="1"/>
  <c r="H23" i="19" s="1"/>
  <c r="H22" i="19" a="1"/>
  <c r="H22" i="19" s="1"/>
  <c r="H24" i="19" a="1"/>
  <c r="H24" i="19" s="1"/>
  <c r="H54" i="19" a="1"/>
  <c r="H54" i="19" s="1"/>
  <c r="S127" i="17"/>
  <c r="H56" i="19" a="1"/>
  <c r="H56" i="19" s="1"/>
  <c r="H53" i="19" a="1"/>
  <c r="H53" i="19" s="1"/>
  <c r="H55" i="19" a="1"/>
  <c r="H55" i="19" s="1"/>
  <c r="S131" i="17"/>
  <c r="H113" i="19" s="1" a="1"/>
  <c r="H113" i="19" s="1"/>
  <c r="U22" i="19" s="1"/>
  <c r="H69" i="19" a="1"/>
  <c r="H69" i="19" s="1"/>
  <c r="U11" i="19" s="1"/>
  <c r="U33" i="19" s="1"/>
  <c r="H583" i="19" s="1" a="1"/>
  <c r="H583" i="19" s="1"/>
  <c r="H12" i="19" a="1"/>
  <c r="H12" i="19" s="1"/>
  <c r="H9" i="19" a="1"/>
  <c r="H9" i="19" s="1"/>
  <c r="H11" i="19" a="1"/>
  <c r="H11" i="19" s="1"/>
  <c r="H10" i="19" a="1"/>
  <c r="H10" i="19" s="1"/>
  <c r="H49" i="19" a="1"/>
  <c r="H49" i="19" s="1"/>
  <c r="U5" i="19" s="1"/>
  <c r="U27" i="19" s="1"/>
  <c r="H577" i="19" s="1" a="1"/>
  <c r="H577" i="19" s="1"/>
  <c r="S125" i="17"/>
  <c r="H93" i="19" s="1" a="1"/>
  <c r="H93" i="19" s="1"/>
  <c r="U16" i="19" s="1"/>
  <c r="H57" i="19" a="1"/>
  <c r="H57" i="19" s="1"/>
  <c r="H60" i="19" a="1"/>
  <c r="H60" i="19" s="1"/>
  <c r="H61" i="19" a="1"/>
  <c r="H61" i="19" s="1"/>
  <c r="H59" i="19" a="1"/>
  <c r="H59" i="19" s="1"/>
  <c r="S128" i="17"/>
  <c r="H58" i="19" a="1"/>
  <c r="H58" i="19" s="1"/>
  <c r="H70" i="19" a="1"/>
  <c r="H70" i="19" s="1"/>
  <c r="U12" i="19" s="1"/>
  <c r="U34" i="19" s="1"/>
  <c r="H584" i="19" s="1" a="1"/>
  <c r="H584" i="19" s="1"/>
  <c r="S132" i="17"/>
  <c r="H114" i="19" s="1" a="1"/>
  <c r="H114" i="19" s="1"/>
  <c r="H13" i="19" a="1"/>
  <c r="H13" i="19" s="1"/>
  <c r="H15" i="19" a="1"/>
  <c r="H15" i="19" s="1"/>
  <c r="H17" i="19" a="1"/>
  <c r="H17" i="19" s="1"/>
  <c r="H14" i="19" a="1"/>
  <c r="H14" i="19" s="1"/>
  <c r="H16" i="19" a="1"/>
  <c r="H16" i="19" s="1"/>
  <c r="T222" i="17"/>
  <c r="U222" i="17" s="1"/>
  <c r="K222" i="17"/>
  <c r="X222" i="17" s="1"/>
  <c r="L222" i="17"/>
  <c r="T224" i="17"/>
  <c r="U224" i="17" s="1"/>
  <c r="L224" i="17"/>
  <c r="K224" i="17"/>
  <c r="X224" i="17" s="1"/>
  <c r="T99" i="17"/>
  <c r="U99" i="17" s="1"/>
  <c r="L99" i="17"/>
  <c r="K99" i="17"/>
  <c r="X99" i="17" s="1"/>
  <c r="K87" i="17"/>
  <c r="X87" i="17" s="1"/>
  <c r="L87" i="17"/>
  <c r="T87" i="17"/>
  <c r="U87" i="17" s="1"/>
  <c r="T7" i="17"/>
  <c r="U7" i="17" s="1"/>
  <c r="L7" i="17"/>
  <c r="K7" i="17"/>
  <c r="X7" i="17" s="1"/>
  <c r="V150" i="17"/>
  <c r="Z150" i="17" s="1"/>
  <c r="Y150" i="17"/>
  <c r="AG150" i="17" s="1"/>
  <c r="V202" i="17"/>
  <c r="Z202" i="17" s="1"/>
  <c r="Y202" i="17"/>
  <c r="AG202" i="17" s="1"/>
  <c r="V195" i="17"/>
  <c r="Z195" i="17" s="1"/>
  <c r="Y195" i="17"/>
  <c r="AG195" i="17" s="1"/>
  <c r="T37" i="17"/>
  <c r="U37" i="17" s="1"/>
  <c r="L37" i="17"/>
  <c r="K37" i="17"/>
  <c r="X37" i="17" s="1"/>
  <c r="K53" i="17"/>
  <c r="X53" i="17" s="1"/>
  <c r="T53" i="17"/>
  <c r="U53" i="17" s="1"/>
  <c r="L53" i="17"/>
  <c r="V32" i="17"/>
  <c r="Z32" i="17" s="1"/>
  <c r="Y32" i="17"/>
  <c r="AG32" i="17" s="1"/>
  <c r="V186" i="17"/>
  <c r="Z186" i="17" s="1"/>
  <c r="Y186" i="17"/>
  <c r="AG186" i="17" s="1"/>
  <c r="V75" i="17"/>
  <c r="Z75" i="17" s="1"/>
  <c r="Y75" i="17"/>
  <c r="AG75" i="17" s="1"/>
  <c r="T39" i="17"/>
  <c r="U39" i="17" s="1"/>
  <c r="K39" i="17"/>
  <c r="X39" i="17" s="1"/>
  <c r="L39" i="17"/>
  <c r="L133" i="17"/>
  <c r="K133" i="17"/>
  <c r="X133" i="17" s="1"/>
  <c r="T133" i="17"/>
  <c r="U133" i="17" s="1"/>
  <c r="V154" i="17"/>
  <c r="Z154" i="17" s="1"/>
  <c r="Y154" i="17"/>
  <c r="AG154" i="17" s="1"/>
  <c r="V35" i="17"/>
  <c r="Z35" i="17" s="1"/>
  <c r="Y35" i="17"/>
  <c r="AG35" i="17" s="1"/>
  <c r="T151" i="17"/>
  <c r="U151" i="17" s="1"/>
  <c r="K151" i="17"/>
  <c r="X151" i="17" s="1"/>
  <c r="L151" i="17"/>
  <c r="V206" i="17"/>
  <c r="Z206" i="17" s="1"/>
  <c r="Y206" i="17"/>
  <c r="AG206" i="17" s="1"/>
  <c r="V18" i="17"/>
  <c r="Z18" i="17" s="1"/>
  <c r="Y18" i="17"/>
  <c r="AG18" i="17" s="1"/>
  <c r="V161" i="17"/>
  <c r="Z161" i="17" s="1"/>
  <c r="Y161" i="17"/>
  <c r="AG161" i="17" s="1"/>
  <c r="G44" i="17"/>
  <c r="G52" i="17"/>
  <c r="G28" i="17"/>
  <c r="G76" i="17"/>
  <c r="G12" i="17"/>
  <c r="G84" i="17"/>
  <c r="G36" i="17"/>
  <c r="G20" i="17"/>
  <c r="G68" i="17"/>
  <c r="G60" i="17"/>
  <c r="V134" i="17"/>
  <c r="Z134" i="17" s="1"/>
  <c r="Y134" i="17"/>
  <c r="AG134" i="17" s="1"/>
  <c r="K94" i="17"/>
  <c r="X94" i="17" s="1"/>
  <c r="T94" i="17"/>
  <c r="U94" i="17" s="1"/>
  <c r="L94" i="17"/>
  <c r="V57" i="17"/>
  <c r="Z57" i="17" s="1"/>
  <c r="Y57" i="17"/>
  <c r="AG57" i="17" s="1"/>
  <c r="G96" i="17"/>
  <c r="V209" i="17"/>
  <c r="Z209" i="17" s="1"/>
  <c r="Y209" i="17"/>
  <c r="AG209" i="17" s="1"/>
  <c r="V82" i="17"/>
  <c r="Z82" i="17" s="1"/>
  <c r="Y82" i="17"/>
  <c r="AG82" i="17" s="1"/>
  <c r="V182" i="17"/>
  <c r="Z182" i="17" s="1"/>
  <c r="Y182" i="17"/>
  <c r="AG182" i="17" s="1"/>
  <c r="K69" i="17"/>
  <c r="X69" i="17" s="1"/>
  <c r="T69" i="17"/>
  <c r="U69" i="17" s="1"/>
  <c r="L69" i="17"/>
  <c r="V203" i="17"/>
  <c r="Z203" i="17" s="1"/>
  <c r="Y203" i="17"/>
  <c r="AG203" i="17" s="1"/>
  <c r="V193" i="17"/>
  <c r="Z193" i="17" s="1"/>
  <c r="Y193" i="17"/>
  <c r="AG193" i="17" s="1"/>
  <c r="K47" i="17"/>
  <c r="X47" i="17" s="1"/>
  <c r="L47" i="17"/>
  <c r="T47" i="17"/>
  <c r="U47" i="17" s="1"/>
  <c r="L31" i="17"/>
  <c r="T31" i="17"/>
  <c r="U31" i="17" s="1"/>
  <c r="K31" i="17"/>
  <c r="X31" i="17" s="1"/>
  <c r="V66" i="17"/>
  <c r="Z66" i="17" s="1"/>
  <c r="Y66" i="17"/>
  <c r="AG66" i="17" s="1"/>
  <c r="V169" i="17"/>
  <c r="Z169" i="17" s="1"/>
  <c r="Y169" i="17"/>
  <c r="AG169" i="17" s="1"/>
  <c r="T197" i="17"/>
  <c r="U197" i="17" s="1"/>
  <c r="K197" i="17"/>
  <c r="X197" i="17" s="1"/>
  <c r="L197" i="17"/>
  <c r="V190" i="17"/>
  <c r="Z190" i="17" s="1"/>
  <c r="Y190" i="17"/>
  <c r="AG190" i="17" s="1"/>
  <c r="V137" i="17"/>
  <c r="Z137" i="17" s="1"/>
  <c r="Y137" i="17"/>
  <c r="AG137" i="17" s="1"/>
  <c r="V174" i="17"/>
  <c r="Z174" i="17" s="1"/>
  <c r="Y174" i="17"/>
  <c r="AG174" i="17" s="1"/>
  <c r="V54" i="17"/>
  <c r="Z54" i="17" s="1"/>
  <c r="Y54" i="17"/>
  <c r="AG54" i="17" s="1"/>
  <c r="V33" i="17"/>
  <c r="Z33" i="17" s="1"/>
  <c r="Y33" i="17"/>
  <c r="AG33" i="17" s="1"/>
  <c r="T175" i="17"/>
  <c r="U175" i="17" s="1"/>
  <c r="L175" i="17"/>
  <c r="K175" i="17"/>
  <c r="X175" i="17" s="1"/>
  <c r="V160" i="17"/>
  <c r="Z160" i="17" s="1"/>
  <c r="Y160" i="17"/>
  <c r="AG160" i="17" s="1"/>
  <c r="V70" i="17"/>
  <c r="Z70" i="17" s="1"/>
  <c r="Y70" i="17"/>
  <c r="AG70" i="17" s="1"/>
  <c r="V48" i="17"/>
  <c r="Z48" i="17" s="1"/>
  <c r="Y48" i="17"/>
  <c r="AG48" i="17" s="1"/>
  <c r="K216" i="17"/>
  <c r="X216" i="17" s="1"/>
  <c r="T216" i="17"/>
  <c r="U216" i="17" s="1"/>
  <c r="L216" i="17"/>
  <c r="V24" i="17"/>
  <c r="Z24" i="17" s="1"/>
  <c r="Y24" i="17"/>
  <c r="AG24" i="17" s="1"/>
  <c r="V214" i="17"/>
  <c r="Z214" i="17" s="1"/>
  <c r="Y214" i="17"/>
  <c r="AG214" i="17" s="1"/>
  <c r="V67" i="17"/>
  <c r="Z67" i="17" s="1"/>
  <c r="Y67" i="17"/>
  <c r="AG67" i="17" s="1"/>
  <c r="V142" i="17"/>
  <c r="Z142" i="17" s="1"/>
  <c r="Y142" i="17"/>
  <c r="AG142" i="17" s="1"/>
  <c r="V217" i="17"/>
  <c r="Z217" i="17" s="1"/>
  <c r="Y217" i="17"/>
  <c r="AG217" i="17" s="1"/>
  <c r="K21" i="17"/>
  <c r="X21" i="17" s="1"/>
  <c r="T21" i="17"/>
  <c r="U21" i="17" s="1"/>
  <c r="L21" i="17"/>
  <c r="T79" i="17"/>
  <c r="U79" i="17" s="1"/>
  <c r="K79" i="17"/>
  <c r="X79" i="17" s="1"/>
  <c r="L79" i="17"/>
  <c r="T71" i="17"/>
  <c r="U71" i="17" s="1"/>
  <c r="L71" i="17"/>
  <c r="K71" i="17"/>
  <c r="X71" i="17" s="1"/>
  <c r="L205" i="17"/>
  <c r="K205" i="17"/>
  <c r="X205" i="17" s="1"/>
  <c r="T205" i="17"/>
  <c r="U205" i="17" s="1"/>
  <c r="V59" i="17"/>
  <c r="Z59" i="17" s="1"/>
  <c r="Y59" i="17"/>
  <c r="AG59" i="17" s="1"/>
  <c r="V65" i="17"/>
  <c r="Z65" i="17" s="1"/>
  <c r="Y65" i="17"/>
  <c r="AG65" i="17" s="1"/>
  <c r="V179" i="17"/>
  <c r="Z179" i="17" s="1"/>
  <c r="Y179" i="17"/>
  <c r="AG179" i="17" s="1"/>
  <c r="G97" i="17"/>
  <c r="V162" i="17"/>
  <c r="Z162" i="17" s="1"/>
  <c r="Y162" i="17"/>
  <c r="AG162" i="17" s="1"/>
  <c r="K91" i="17"/>
  <c r="X91" i="17" s="1"/>
  <c r="L91" i="17"/>
  <c r="T91" i="17"/>
  <c r="U91" i="17" s="1"/>
  <c r="T56" i="17"/>
  <c r="U56" i="17" s="1"/>
  <c r="L56" i="17"/>
  <c r="K56" i="17"/>
  <c r="X56" i="17" s="1"/>
  <c r="V145" i="17"/>
  <c r="Z145" i="17" s="1"/>
  <c r="Y145" i="17"/>
  <c r="AG145" i="17" s="1"/>
  <c r="K199" i="17"/>
  <c r="X199" i="17" s="1"/>
  <c r="T199" i="17"/>
  <c r="U199" i="17" s="1"/>
  <c r="L199" i="17"/>
  <c r="V166" i="17"/>
  <c r="Z166" i="17" s="1"/>
  <c r="Y166" i="17"/>
  <c r="AG166" i="17" s="1"/>
  <c r="V138" i="17"/>
  <c r="Z138" i="17" s="1"/>
  <c r="Y138" i="17"/>
  <c r="AG138" i="17" s="1"/>
  <c r="V50" i="17"/>
  <c r="Z50" i="17" s="1"/>
  <c r="Y50" i="17"/>
  <c r="AG50" i="17" s="1"/>
  <c r="V155" i="17"/>
  <c r="Z155" i="17" s="1"/>
  <c r="Y155" i="17"/>
  <c r="AG155" i="17" s="1"/>
  <c r="G230" i="17"/>
  <c r="V89" i="17"/>
  <c r="Z89" i="17" s="1"/>
  <c r="Y89" i="17"/>
  <c r="AG89" i="17" s="1"/>
  <c r="V147" i="17"/>
  <c r="Z147" i="17" s="1"/>
  <c r="Y147" i="17"/>
  <c r="AG147" i="17" s="1"/>
  <c r="L192" i="17"/>
  <c r="K192" i="17"/>
  <c r="X192" i="17" s="1"/>
  <c r="T192" i="17"/>
  <c r="U192" i="17" s="1"/>
  <c r="V74" i="17"/>
  <c r="Z74" i="17" s="1"/>
  <c r="Y74" i="17"/>
  <c r="AG74" i="17" s="1"/>
  <c r="V43" i="17"/>
  <c r="Z43" i="17" s="1"/>
  <c r="Y43" i="17"/>
  <c r="AG43" i="17" s="1"/>
  <c r="V139" i="17"/>
  <c r="Z139" i="17" s="1"/>
  <c r="Y139" i="17"/>
  <c r="AG139" i="17" s="1"/>
  <c r="V11" i="17"/>
  <c r="Z11" i="17" s="1"/>
  <c r="Y11" i="17"/>
  <c r="AG11" i="17" s="1"/>
  <c r="V6" i="17"/>
  <c r="Z6" i="17" s="1"/>
  <c r="Y6" i="17"/>
  <c r="AG6" i="17" s="1"/>
  <c r="K29" i="17"/>
  <c r="X29" i="17" s="1"/>
  <c r="T29" i="17"/>
  <c r="U29" i="17" s="1"/>
  <c r="L29" i="17"/>
  <c r="L45" i="17"/>
  <c r="T45" i="17"/>
  <c r="U45" i="17" s="1"/>
  <c r="K45" i="17"/>
  <c r="X45" i="17" s="1"/>
  <c r="V17" i="17"/>
  <c r="Z17" i="17" s="1"/>
  <c r="Y17" i="17"/>
  <c r="AG17" i="17" s="1"/>
  <c r="T80" i="17"/>
  <c r="U80" i="17" s="1"/>
  <c r="K80" i="17"/>
  <c r="X80" i="17" s="1"/>
  <c r="L80" i="17"/>
  <c r="V185" i="17"/>
  <c r="Z185" i="17" s="1"/>
  <c r="Y185" i="17"/>
  <c r="AG185" i="17" s="1"/>
  <c r="T157" i="17"/>
  <c r="U157" i="17" s="1"/>
  <c r="L157" i="17"/>
  <c r="K157" i="17"/>
  <c r="X157" i="17" s="1"/>
  <c r="T184" i="17"/>
  <c r="U184" i="17" s="1"/>
  <c r="K184" i="17"/>
  <c r="X184" i="17" s="1"/>
  <c r="L184" i="17"/>
  <c r="V22" i="17"/>
  <c r="Z22" i="17" s="1"/>
  <c r="Y22" i="17"/>
  <c r="AG22" i="17" s="1"/>
  <c r="V58" i="17"/>
  <c r="Z58" i="17" s="1"/>
  <c r="Y58" i="17"/>
  <c r="AG58" i="17" s="1"/>
  <c r="K226" i="17"/>
  <c r="X226" i="17" s="1"/>
  <c r="T226" i="17"/>
  <c r="U226" i="17" s="1"/>
  <c r="L226" i="17"/>
  <c r="V27" i="17"/>
  <c r="Z27" i="17" s="1"/>
  <c r="Y27" i="17"/>
  <c r="AG27" i="17" s="1"/>
  <c r="V171" i="17"/>
  <c r="Z171" i="17" s="1"/>
  <c r="Y171" i="17"/>
  <c r="AG171" i="17" s="1"/>
  <c r="T167" i="17"/>
  <c r="U167" i="17" s="1"/>
  <c r="L167" i="17"/>
  <c r="K167" i="17"/>
  <c r="X167" i="17" s="1"/>
  <c r="K215" i="17"/>
  <c r="X215" i="17" s="1"/>
  <c r="T215" i="17"/>
  <c r="U215" i="17" s="1"/>
  <c r="L215" i="17"/>
  <c r="V49" i="17"/>
  <c r="Z49" i="17" s="1"/>
  <c r="Y49" i="17"/>
  <c r="AG49" i="17" s="1"/>
  <c r="V178" i="17"/>
  <c r="Z178" i="17" s="1"/>
  <c r="Y178" i="17"/>
  <c r="AG178" i="17" s="1"/>
  <c r="V46" i="17"/>
  <c r="Z46" i="17" s="1"/>
  <c r="Y46" i="17"/>
  <c r="AG46" i="17" s="1"/>
  <c r="K64" i="17"/>
  <c r="X64" i="17" s="1"/>
  <c r="L64" i="17"/>
  <c r="T64" i="17"/>
  <c r="U64" i="17" s="1"/>
  <c r="L207" i="17"/>
  <c r="T207" i="17"/>
  <c r="U207" i="17" s="1"/>
  <c r="K207" i="17"/>
  <c r="X207" i="17" s="1"/>
  <c r="V78" i="17"/>
  <c r="Z78" i="17" s="1"/>
  <c r="Y78" i="17"/>
  <c r="AG78" i="17" s="1"/>
  <c r="V201" i="17"/>
  <c r="Z201" i="17" s="1"/>
  <c r="Y201" i="17"/>
  <c r="AG201" i="17" s="1"/>
  <c r="V25" i="17"/>
  <c r="Z25" i="17" s="1"/>
  <c r="Y25" i="17"/>
  <c r="AG25" i="17" s="1"/>
  <c r="V158" i="17"/>
  <c r="Z158" i="17" s="1"/>
  <c r="Y158" i="17"/>
  <c r="AG158" i="17" s="1"/>
  <c r="K61" i="17"/>
  <c r="X61" i="17" s="1"/>
  <c r="T61" i="17"/>
  <c r="U61" i="17" s="1"/>
  <c r="L61" i="17"/>
  <c r="T77" i="17"/>
  <c r="U77" i="17" s="1"/>
  <c r="K77" i="17"/>
  <c r="X77" i="17" s="1"/>
  <c r="L77" i="17"/>
  <c r="V146" i="17"/>
  <c r="Z146" i="17" s="1"/>
  <c r="Y146" i="17"/>
  <c r="AG146" i="17" s="1"/>
  <c r="V83" i="17"/>
  <c r="Z83" i="17" s="1"/>
  <c r="Y83" i="17"/>
  <c r="AG83" i="17" s="1"/>
  <c r="T55" i="17"/>
  <c r="U55" i="17" s="1"/>
  <c r="L55" i="17"/>
  <c r="K55" i="17"/>
  <c r="X55" i="17" s="1"/>
  <c r="T15" i="17"/>
  <c r="U15" i="17" s="1"/>
  <c r="K15" i="17"/>
  <c r="X15" i="17" s="1"/>
  <c r="L15" i="17"/>
  <c r="K165" i="17"/>
  <c r="X165" i="17" s="1"/>
  <c r="L165" i="17"/>
  <c r="T165" i="17"/>
  <c r="U165" i="17" s="1"/>
  <c r="L213" i="17"/>
  <c r="K213" i="17"/>
  <c r="X213" i="17" s="1"/>
  <c r="T213" i="17"/>
  <c r="U213" i="17" s="1"/>
  <c r="V14" i="17"/>
  <c r="Z14" i="17" s="1"/>
  <c r="Y14" i="17"/>
  <c r="AG14" i="17" s="1"/>
  <c r="L159" i="17"/>
  <c r="T159" i="17"/>
  <c r="U159" i="17" s="1"/>
  <c r="K159" i="17"/>
  <c r="X159" i="17" s="1"/>
  <c r="K191" i="17"/>
  <c r="X191" i="17" s="1"/>
  <c r="T191" i="17"/>
  <c r="U191" i="17" s="1"/>
  <c r="L191" i="17"/>
  <c r="V152" i="17"/>
  <c r="Z152" i="17" s="1"/>
  <c r="Y152" i="17"/>
  <c r="AG152" i="17" s="1"/>
  <c r="V38" i="17"/>
  <c r="Z38" i="17" s="1"/>
  <c r="Y38" i="17"/>
  <c r="AG38" i="17" s="1"/>
  <c r="V194" i="17"/>
  <c r="Z194" i="17" s="1"/>
  <c r="Y194" i="17"/>
  <c r="AG194" i="17" s="1"/>
  <c r="V19" i="17"/>
  <c r="Z19" i="17" s="1"/>
  <c r="Y19" i="17"/>
  <c r="AG19" i="17" s="1"/>
  <c r="V90" i="17"/>
  <c r="Z90" i="17" s="1"/>
  <c r="Y90" i="17"/>
  <c r="AG90" i="17" s="1"/>
  <c r="V218" i="17"/>
  <c r="Z218" i="17" s="1"/>
  <c r="Y218" i="17"/>
  <c r="AG218" i="17" s="1"/>
  <c r="K173" i="17"/>
  <c r="X173" i="17" s="1"/>
  <c r="L173" i="17"/>
  <c r="T173" i="17"/>
  <c r="U173" i="17" s="1"/>
  <c r="T135" i="17"/>
  <c r="U135" i="17" s="1"/>
  <c r="K135" i="17"/>
  <c r="X135" i="17" s="1"/>
  <c r="L135" i="17"/>
  <c r="V153" i="17"/>
  <c r="Z153" i="17" s="1"/>
  <c r="Y153" i="17"/>
  <c r="AG153" i="17" s="1"/>
  <c r="V51" i="17"/>
  <c r="Z51" i="17" s="1"/>
  <c r="Y51" i="17"/>
  <c r="AG51" i="17" s="1"/>
  <c r="T5" i="17"/>
  <c r="U5" i="17" s="1"/>
  <c r="L5" i="17"/>
  <c r="K5" i="17"/>
  <c r="X5" i="17" s="1"/>
  <c r="K85" i="17"/>
  <c r="X85" i="17" s="1"/>
  <c r="T85" i="17"/>
  <c r="U85" i="17" s="1"/>
  <c r="L85" i="17"/>
  <c r="T208" i="17"/>
  <c r="U208" i="17" s="1"/>
  <c r="L208" i="17"/>
  <c r="K208" i="17"/>
  <c r="X208" i="17" s="1"/>
  <c r="V30" i="17"/>
  <c r="Z30" i="17" s="1"/>
  <c r="Y30" i="17"/>
  <c r="AG30" i="17" s="1"/>
  <c r="L23" i="17"/>
  <c r="K23" i="17"/>
  <c r="X23" i="17" s="1"/>
  <c r="T23" i="17"/>
  <c r="U23" i="17" s="1"/>
  <c r="L63" i="17"/>
  <c r="K63" i="17"/>
  <c r="X63" i="17" s="1"/>
  <c r="T63" i="17"/>
  <c r="U63" i="17" s="1"/>
  <c r="V16" i="17"/>
  <c r="Z16" i="17" s="1"/>
  <c r="Y16" i="17"/>
  <c r="AG16" i="17" s="1"/>
  <c r="L181" i="17"/>
  <c r="T181" i="17"/>
  <c r="U181" i="17" s="1"/>
  <c r="K181" i="17"/>
  <c r="X181" i="17" s="1"/>
  <c r="G98" i="17"/>
  <c r="G106" i="17"/>
  <c r="V73" i="17"/>
  <c r="Z73" i="17" s="1"/>
  <c r="Y73" i="17"/>
  <c r="AG73" i="17" s="1"/>
  <c r="V187" i="17"/>
  <c r="Z187" i="17" s="1"/>
  <c r="Y187" i="17"/>
  <c r="AG187" i="17" s="1"/>
  <c r="T183" i="17"/>
  <c r="U183" i="17" s="1"/>
  <c r="L183" i="17"/>
  <c r="K183" i="17"/>
  <c r="X183" i="17" s="1"/>
  <c r="G233" i="17"/>
  <c r="G225" i="17"/>
  <c r="V9" i="17"/>
  <c r="Z9" i="17" s="1"/>
  <c r="Y9" i="17"/>
  <c r="AG9" i="17" s="1"/>
  <c r="V34" i="17"/>
  <c r="Z34" i="17" s="1"/>
  <c r="Y34" i="17"/>
  <c r="AG34" i="17" s="1"/>
  <c r="V198" i="17"/>
  <c r="Z198" i="17" s="1"/>
  <c r="Y198" i="17"/>
  <c r="AG198" i="17" s="1"/>
  <c r="V210" i="17"/>
  <c r="Z210" i="17" s="1"/>
  <c r="Y210" i="17"/>
  <c r="AG210" i="17" s="1"/>
  <c r="V42" i="17"/>
  <c r="Z42" i="17" s="1"/>
  <c r="Y42" i="17"/>
  <c r="AG42" i="17" s="1"/>
  <c r="V211" i="17"/>
  <c r="Z211" i="17" s="1"/>
  <c r="Y211" i="17"/>
  <c r="AG211" i="17" s="1"/>
  <c r="V177" i="17"/>
  <c r="Z177" i="17" s="1"/>
  <c r="Y177" i="17"/>
  <c r="AG177" i="17" s="1"/>
  <c r="T200" i="17"/>
  <c r="U200" i="17" s="1"/>
  <c r="L200" i="17"/>
  <c r="K200" i="17"/>
  <c r="X200" i="17" s="1"/>
  <c r="L13" i="17"/>
  <c r="K13" i="17"/>
  <c r="X13" i="17" s="1"/>
  <c r="T13" i="17"/>
  <c r="U13" i="17" s="1"/>
  <c r="K149" i="17"/>
  <c r="X149" i="17" s="1"/>
  <c r="T149" i="17"/>
  <c r="U149" i="17" s="1"/>
  <c r="L149" i="17"/>
  <c r="V8" i="17"/>
  <c r="Z8" i="17" s="1"/>
  <c r="Y8" i="17"/>
  <c r="AG8" i="17" s="1"/>
  <c r="G105" i="17"/>
  <c r="V168" i="17"/>
  <c r="Z168" i="17" s="1"/>
  <c r="Y168" i="17"/>
  <c r="AG168" i="17" s="1"/>
  <c r="V81" i="17"/>
  <c r="Z81" i="17" s="1"/>
  <c r="Y81" i="17"/>
  <c r="AG81" i="17" s="1"/>
  <c r="V40" i="17"/>
  <c r="Z40" i="17" s="1"/>
  <c r="Y40" i="17"/>
  <c r="AG40" i="17" s="1"/>
  <c r="V176" i="17"/>
  <c r="Z176" i="17" s="1"/>
  <c r="Y176" i="17"/>
  <c r="AG176" i="17" s="1"/>
  <c r="K86" i="17"/>
  <c r="X86" i="17" s="1"/>
  <c r="L86" i="17"/>
  <c r="T86" i="17"/>
  <c r="U86" i="17" s="1"/>
  <c r="V163" i="17"/>
  <c r="Z163" i="17" s="1"/>
  <c r="Y163" i="17"/>
  <c r="AG163" i="17" s="1"/>
  <c r="V26" i="17"/>
  <c r="Z26" i="17" s="1"/>
  <c r="Y26" i="17"/>
  <c r="AG26" i="17" s="1"/>
  <c r="L141" i="17"/>
  <c r="T141" i="17"/>
  <c r="U141" i="17" s="1"/>
  <c r="K141" i="17"/>
  <c r="X141" i="17" s="1"/>
  <c r="L189" i="17"/>
  <c r="K189" i="17"/>
  <c r="X189" i="17" s="1"/>
  <c r="T189" i="17"/>
  <c r="U189" i="17" s="1"/>
  <c r="V144" i="17"/>
  <c r="Z144" i="17" s="1"/>
  <c r="Y144" i="17"/>
  <c r="AG144" i="17" s="1"/>
  <c r="V62" i="17"/>
  <c r="Z62" i="17" s="1"/>
  <c r="Y62" i="17"/>
  <c r="AG62" i="17" s="1"/>
  <c r="V41" i="17"/>
  <c r="Z41" i="17" s="1"/>
  <c r="Y41" i="17"/>
  <c r="AG41" i="17" s="1"/>
  <c r="V10" i="17"/>
  <c r="Z10" i="17" s="1"/>
  <c r="Y10" i="17"/>
  <c r="AG10" i="17" s="1"/>
  <c r="T143" i="17"/>
  <c r="U143" i="17" s="1"/>
  <c r="L143" i="17"/>
  <c r="K143" i="17"/>
  <c r="X143" i="17" s="1"/>
  <c r="V170" i="17"/>
  <c r="Z170" i="17" s="1"/>
  <c r="Y170" i="17"/>
  <c r="AG170" i="17" s="1"/>
  <c r="K72" i="17"/>
  <c r="X72" i="17" s="1"/>
  <c r="L72" i="17"/>
  <c r="T72" i="17"/>
  <c r="U72" i="17" s="1"/>
  <c r="V219" i="17"/>
  <c r="Z219" i="17" s="1"/>
  <c r="Y219" i="17"/>
  <c r="AG219" i="17" s="1"/>
  <c r="G180" i="17"/>
  <c r="G204" i="17"/>
  <c r="G164" i="17"/>
  <c r="G156" i="17"/>
  <c r="G196" i="17"/>
  <c r="G188" i="17"/>
  <c r="G148" i="17"/>
  <c r="G172" i="17"/>
  <c r="G220" i="17"/>
  <c r="G140" i="17"/>
  <c r="G212" i="17"/>
  <c r="G235" i="17"/>
  <c r="G227" i="17"/>
  <c r="V136" i="17"/>
  <c r="Z136" i="17" s="1"/>
  <c r="Y136" i="17"/>
  <c r="AG136" i="17" s="1"/>
  <c r="T88" i="17"/>
  <c r="U88" i="17" s="1"/>
  <c r="K88" i="17"/>
  <c r="X88" i="17" s="1"/>
  <c r="L88" i="17"/>
  <c r="U6" i="19" l="1"/>
  <c r="U28" i="19" s="1"/>
  <c r="H578" i="19" s="1" a="1"/>
  <c r="H578" i="19" s="1"/>
  <c r="U9" i="19"/>
  <c r="U31" i="19" s="1"/>
  <c r="H581" i="19" s="1" a="1"/>
  <c r="H581" i="19" s="1"/>
  <c r="U10" i="19"/>
  <c r="U32" i="19" s="1"/>
  <c r="H582" i="19" s="1" a="1"/>
  <c r="H582" i="19" s="1"/>
  <c r="H111" i="19" a="1"/>
  <c r="H111" i="19" s="1"/>
  <c r="H112" i="19" a="1"/>
  <c r="H112" i="19" s="1"/>
  <c r="H110" i="19" a="1"/>
  <c r="H110" i="19" s="1"/>
  <c r="U8" i="19"/>
  <c r="U30" i="19" s="1"/>
  <c r="H580" i="19" s="1" a="1"/>
  <c r="H580" i="19" s="1"/>
  <c r="U7" i="19"/>
  <c r="U29" i="19" s="1"/>
  <c r="H579" i="19" s="1" a="1"/>
  <c r="H579" i="19" s="1"/>
  <c r="H95" i="19" a="1"/>
  <c r="H95" i="19" s="1"/>
  <c r="H96" i="19" a="1"/>
  <c r="H96" i="19" s="1"/>
  <c r="H94" i="19" a="1"/>
  <c r="H94" i="19" s="1"/>
  <c r="H107" i="19" a="1"/>
  <c r="H107" i="19" s="1"/>
  <c r="H108" i="19" a="1"/>
  <c r="H108" i="19" s="1"/>
  <c r="H106" i="19" a="1"/>
  <c r="H106" i="19" s="1"/>
  <c r="H109" i="19" a="1"/>
  <c r="H109" i="19" s="1"/>
  <c r="H103" i="19" a="1"/>
  <c r="H103" i="19" s="1"/>
  <c r="H101" i="19" a="1"/>
  <c r="H101" i="19" s="1"/>
  <c r="H102" i="19" a="1"/>
  <c r="H102" i="19" s="1"/>
  <c r="H104" i="19" a="1"/>
  <c r="H104" i="19" s="1"/>
  <c r="H105" i="19" a="1"/>
  <c r="H105" i="19" s="1"/>
  <c r="H99" i="19" a="1"/>
  <c r="H99" i="19" s="1"/>
  <c r="H98" i="19" a="1"/>
  <c r="H98" i="19" s="1"/>
  <c r="H100" i="19" a="1"/>
  <c r="H100" i="19" s="1"/>
  <c r="H97" i="19" a="1"/>
  <c r="H97" i="19" s="1"/>
  <c r="L105" i="17"/>
  <c r="T105" i="17"/>
  <c r="U105" i="17" s="1"/>
  <c r="K105" i="17"/>
  <c r="X105" i="17" s="1"/>
  <c r="L148" i="17"/>
  <c r="K148" i="17"/>
  <c r="X148" i="17" s="1"/>
  <c r="T148" i="17"/>
  <c r="U148" i="17" s="1"/>
  <c r="AH170" i="17"/>
  <c r="AI170" i="17" s="1"/>
  <c r="AA170" i="17"/>
  <c r="V141" i="17"/>
  <c r="Z141" i="17" s="1"/>
  <c r="Y141" i="17"/>
  <c r="AG141" i="17" s="1"/>
  <c r="AA168" i="17"/>
  <c r="AH168" i="17"/>
  <c r="AI168" i="17" s="1"/>
  <c r="V149" i="17"/>
  <c r="Z149" i="17" s="1"/>
  <c r="Y149" i="17"/>
  <c r="AG149" i="17" s="1"/>
  <c r="T225" i="17"/>
  <c r="U225" i="17" s="1"/>
  <c r="K225" i="17"/>
  <c r="X225" i="17" s="1"/>
  <c r="L225" i="17"/>
  <c r="V181" i="17"/>
  <c r="Z181" i="17" s="1"/>
  <c r="Y181" i="17"/>
  <c r="AG181" i="17" s="1"/>
  <c r="V85" i="17"/>
  <c r="Z85" i="17" s="1"/>
  <c r="Y85" i="17"/>
  <c r="AG85" i="17" s="1"/>
  <c r="V165" i="17"/>
  <c r="Z165" i="17" s="1"/>
  <c r="Y165" i="17"/>
  <c r="AG165" i="17" s="1"/>
  <c r="V55" i="17"/>
  <c r="Z55" i="17" s="1"/>
  <c r="Y55" i="17"/>
  <c r="AG55" i="17" s="1"/>
  <c r="AA58" i="17"/>
  <c r="AH58" i="17"/>
  <c r="AI58" i="17" s="1"/>
  <c r="V157" i="17"/>
  <c r="Z157" i="17" s="1"/>
  <c r="Y157" i="17"/>
  <c r="AG157" i="17" s="1"/>
  <c r="AH139" i="17"/>
  <c r="AI139" i="17" s="1"/>
  <c r="AA139" i="17"/>
  <c r="AA50" i="17"/>
  <c r="AH50" i="17"/>
  <c r="AI50" i="17" s="1"/>
  <c r="AH179" i="17"/>
  <c r="AI179" i="17" s="1"/>
  <c r="AA179" i="17"/>
  <c r="V21" i="17"/>
  <c r="Z21" i="17" s="1"/>
  <c r="Y21" i="17"/>
  <c r="AG21" i="17" s="1"/>
  <c r="AH54" i="17"/>
  <c r="AI54" i="17" s="1"/>
  <c r="AA54" i="17"/>
  <c r="T60" i="17"/>
  <c r="U60" i="17" s="1"/>
  <c r="L60" i="17"/>
  <c r="K60" i="17"/>
  <c r="X60" i="17" s="1"/>
  <c r="AA161" i="17"/>
  <c r="AH161" i="17"/>
  <c r="AI161" i="17" s="1"/>
  <c r="V151" i="17"/>
  <c r="Z151" i="17" s="1"/>
  <c r="Y151" i="17"/>
  <c r="AG151" i="17" s="1"/>
  <c r="AH32" i="17"/>
  <c r="AI32" i="17" s="1"/>
  <c r="AA32" i="17"/>
  <c r="AH195" i="17"/>
  <c r="AI195" i="17" s="1"/>
  <c r="AA195" i="17"/>
  <c r="V7" i="17"/>
  <c r="Z7" i="17" s="1"/>
  <c r="Y7" i="17"/>
  <c r="AG7" i="17" s="1"/>
  <c r="T235" i="17"/>
  <c r="U235" i="17" s="1"/>
  <c r="L235" i="17"/>
  <c r="K235" i="17"/>
  <c r="X235" i="17" s="1"/>
  <c r="AA73" i="17"/>
  <c r="AH73" i="17"/>
  <c r="AI73" i="17" s="1"/>
  <c r="AH153" i="17"/>
  <c r="AI153" i="17" s="1"/>
  <c r="AA153" i="17"/>
  <c r="AA218" i="17"/>
  <c r="AH218" i="17"/>
  <c r="AI218" i="17" s="1"/>
  <c r="V159" i="17"/>
  <c r="Z159" i="17" s="1"/>
  <c r="Y159" i="17"/>
  <c r="AG159" i="17" s="1"/>
  <c r="V61" i="17"/>
  <c r="Z61" i="17" s="1"/>
  <c r="Y61" i="17"/>
  <c r="AG61" i="17" s="1"/>
  <c r="AH214" i="17"/>
  <c r="AI214" i="17" s="1"/>
  <c r="AA214" i="17"/>
  <c r="V197" i="17"/>
  <c r="Z197" i="17" s="1"/>
  <c r="Y197" i="17"/>
  <c r="AG197" i="17" s="1"/>
  <c r="T68" i="17"/>
  <c r="U68" i="17" s="1"/>
  <c r="L68" i="17"/>
  <c r="K68" i="17"/>
  <c r="X68" i="17" s="1"/>
  <c r="V87" i="17"/>
  <c r="Z87" i="17" s="1"/>
  <c r="Y87" i="17"/>
  <c r="AG87" i="17" s="1"/>
  <c r="K212" i="17"/>
  <c r="X212" i="17" s="1"/>
  <c r="T212" i="17"/>
  <c r="U212" i="17" s="1"/>
  <c r="L212" i="17"/>
  <c r="T196" i="17"/>
  <c r="U196" i="17" s="1"/>
  <c r="K196" i="17"/>
  <c r="X196" i="17" s="1"/>
  <c r="L196" i="17"/>
  <c r="AH176" i="17"/>
  <c r="AI176" i="17" s="1"/>
  <c r="AA176" i="17"/>
  <c r="V13" i="17"/>
  <c r="Z13" i="17" s="1"/>
  <c r="Y13" i="17"/>
  <c r="AG13" i="17" s="1"/>
  <c r="T233" i="17"/>
  <c r="U233" i="17" s="1"/>
  <c r="K233" i="17"/>
  <c r="X233" i="17" s="1"/>
  <c r="L233" i="17"/>
  <c r="K106" i="17"/>
  <c r="X106" i="17" s="1"/>
  <c r="T106" i="17"/>
  <c r="U106" i="17" s="1"/>
  <c r="L106" i="17"/>
  <c r="AA38" i="17"/>
  <c r="AH38" i="17"/>
  <c r="AI38" i="17" s="1"/>
  <c r="AH83" i="17"/>
  <c r="AI83" i="17" s="1"/>
  <c r="AA83" i="17"/>
  <c r="AA22" i="17"/>
  <c r="AH22" i="17"/>
  <c r="AI22" i="17" s="1"/>
  <c r="AH185" i="17"/>
  <c r="AI185" i="17" s="1"/>
  <c r="AA185" i="17"/>
  <c r="AH43" i="17"/>
  <c r="AI43" i="17" s="1"/>
  <c r="AA43" i="17"/>
  <c r="AH138" i="17"/>
  <c r="AI138" i="17" s="1"/>
  <c r="AA138" i="17"/>
  <c r="K97" i="17"/>
  <c r="X97" i="17" s="1"/>
  <c r="T97" i="17"/>
  <c r="U97" i="17" s="1"/>
  <c r="L97" i="17"/>
  <c r="AA65" i="17"/>
  <c r="AH65" i="17"/>
  <c r="AI65" i="17" s="1"/>
  <c r="G107" i="17"/>
  <c r="AA174" i="17"/>
  <c r="AH174" i="17"/>
  <c r="AI174" i="17" s="1"/>
  <c r="T76" i="17"/>
  <c r="U76" i="17" s="1"/>
  <c r="L76" i="17"/>
  <c r="K76" i="17"/>
  <c r="X76" i="17" s="1"/>
  <c r="AH18" i="17"/>
  <c r="AI18" i="17" s="1"/>
  <c r="AA18" i="17"/>
  <c r="AH35" i="17"/>
  <c r="AI35" i="17" s="1"/>
  <c r="AA35" i="17"/>
  <c r="V39" i="17"/>
  <c r="Z39" i="17" s="1"/>
  <c r="Y39" i="17"/>
  <c r="AG39" i="17" s="1"/>
  <c r="V53" i="17"/>
  <c r="Z53" i="17" s="1"/>
  <c r="Y53" i="17"/>
  <c r="AG53" i="17" s="1"/>
  <c r="AA202" i="17"/>
  <c r="AH202" i="17"/>
  <c r="AI202" i="17" s="1"/>
  <c r="K188" i="17"/>
  <c r="X188" i="17" s="1"/>
  <c r="T188" i="17"/>
  <c r="U188" i="17" s="1"/>
  <c r="L188" i="17"/>
  <c r="AA62" i="17"/>
  <c r="AH62" i="17"/>
  <c r="AI62" i="17" s="1"/>
  <c r="AA177" i="17"/>
  <c r="AH177" i="17"/>
  <c r="AI177" i="17" s="1"/>
  <c r="AA201" i="17"/>
  <c r="AH201" i="17"/>
  <c r="AI201" i="17" s="1"/>
  <c r="AH49" i="17"/>
  <c r="AI49" i="17" s="1"/>
  <c r="AA49" i="17"/>
  <c r="AH171" i="17"/>
  <c r="AI171" i="17" s="1"/>
  <c r="AA171" i="17"/>
  <c r="V45" i="17"/>
  <c r="Z45" i="17" s="1"/>
  <c r="Y45" i="17"/>
  <c r="AG45" i="17" s="1"/>
  <c r="G102" i="17"/>
  <c r="AA147" i="17"/>
  <c r="AH147" i="17"/>
  <c r="AI147" i="17" s="1"/>
  <c r="AH145" i="17"/>
  <c r="AI145" i="17" s="1"/>
  <c r="AA145" i="17"/>
  <c r="AA162" i="17"/>
  <c r="AH162" i="17"/>
  <c r="AI162" i="17" s="1"/>
  <c r="V216" i="17"/>
  <c r="Z216" i="17" s="1"/>
  <c r="Y216" i="17"/>
  <c r="AG216" i="17" s="1"/>
  <c r="AA160" i="17"/>
  <c r="AH160" i="17"/>
  <c r="AI160" i="17" s="1"/>
  <c r="V47" i="17"/>
  <c r="Z47" i="17" s="1"/>
  <c r="Y47" i="17"/>
  <c r="AG47" i="17" s="1"/>
  <c r="V69" i="17"/>
  <c r="Z69" i="17" s="1"/>
  <c r="Y69" i="17"/>
  <c r="AG69" i="17" s="1"/>
  <c r="G221" i="17"/>
  <c r="AH57" i="17"/>
  <c r="AI57" i="17" s="1"/>
  <c r="AA57" i="17"/>
  <c r="T12" i="17"/>
  <c r="U12" i="17" s="1"/>
  <c r="K12" i="17"/>
  <c r="X12" i="17" s="1"/>
  <c r="L12" i="17"/>
  <c r="G110" i="17"/>
  <c r="G242" i="17"/>
  <c r="G103" i="17"/>
  <c r="K140" i="17"/>
  <c r="X140" i="17" s="1"/>
  <c r="T140" i="17"/>
  <c r="U140" i="17" s="1"/>
  <c r="L140" i="17"/>
  <c r="K156" i="17"/>
  <c r="X156" i="17" s="1"/>
  <c r="T156" i="17"/>
  <c r="U156" i="17" s="1"/>
  <c r="L156" i="17"/>
  <c r="AA219" i="17"/>
  <c r="AH219" i="17"/>
  <c r="AI219" i="17" s="1"/>
  <c r="V143" i="17"/>
  <c r="Z143" i="17" s="1"/>
  <c r="Y143" i="17"/>
  <c r="AG143" i="17" s="1"/>
  <c r="AH144" i="17"/>
  <c r="AI144" i="17" s="1"/>
  <c r="AA144" i="17"/>
  <c r="AH26" i="17"/>
  <c r="AI26" i="17" s="1"/>
  <c r="AA26" i="17"/>
  <c r="G112" i="17"/>
  <c r="AA211" i="17"/>
  <c r="AH211" i="17"/>
  <c r="AI211" i="17" s="1"/>
  <c r="AH34" i="17"/>
  <c r="AI34" i="17" s="1"/>
  <c r="AA34" i="17"/>
  <c r="AH16" i="17"/>
  <c r="AI16" i="17" s="1"/>
  <c r="AA16" i="17"/>
  <c r="AA30" i="17"/>
  <c r="AH30" i="17"/>
  <c r="AI30" i="17" s="1"/>
  <c r="AA90" i="17"/>
  <c r="AH90" i="17"/>
  <c r="AI90" i="17" s="1"/>
  <c r="G95" i="17"/>
  <c r="AH78" i="17"/>
  <c r="AI78" i="17" s="1"/>
  <c r="AA78" i="17"/>
  <c r="AA46" i="17"/>
  <c r="AH46" i="17"/>
  <c r="AI46" i="17" s="1"/>
  <c r="V215" i="17"/>
  <c r="Z215" i="17" s="1"/>
  <c r="Y215" i="17"/>
  <c r="AG215" i="17" s="1"/>
  <c r="AA27" i="17"/>
  <c r="AH27" i="17"/>
  <c r="AI27" i="17" s="1"/>
  <c r="G223" i="17"/>
  <c r="AA89" i="17"/>
  <c r="AH89" i="17"/>
  <c r="AI89" i="17" s="1"/>
  <c r="V71" i="17"/>
  <c r="Z71" i="17" s="1"/>
  <c r="Y71" i="17"/>
  <c r="AG71" i="17" s="1"/>
  <c r="AH217" i="17"/>
  <c r="AI217" i="17" s="1"/>
  <c r="AA217" i="17"/>
  <c r="AA169" i="17"/>
  <c r="AH169" i="17"/>
  <c r="AI169" i="17" s="1"/>
  <c r="V94" i="17"/>
  <c r="Z94" i="17" s="1"/>
  <c r="Y94" i="17"/>
  <c r="AG94" i="17" s="1"/>
  <c r="L20" i="17"/>
  <c r="K20" i="17"/>
  <c r="X20" i="17" s="1"/>
  <c r="T20" i="17"/>
  <c r="U20" i="17" s="1"/>
  <c r="T28" i="17"/>
  <c r="U28" i="17" s="1"/>
  <c r="L28" i="17"/>
  <c r="K28" i="17"/>
  <c r="X28" i="17" s="1"/>
  <c r="G115" i="17"/>
  <c r="V224" i="17"/>
  <c r="Z224" i="17" s="1"/>
  <c r="Y224" i="17"/>
  <c r="AG224" i="17" s="1"/>
  <c r="V88" i="17"/>
  <c r="Z88" i="17" s="1"/>
  <c r="Y88" i="17"/>
  <c r="AG88" i="17" s="1"/>
  <c r="K180" i="17"/>
  <c r="X180" i="17" s="1"/>
  <c r="L180" i="17"/>
  <c r="T180" i="17"/>
  <c r="U180" i="17" s="1"/>
  <c r="AH198" i="17"/>
  <c r="AI198" i="17" s="1"/>
  <c r="AA198" i="17"/>
  <c r="AA136" i="17"/>
  <c r="AH136" i="17"/>
  <c r="AI136" i="17" s="1"/>
  <c r="K220" i="17"/>
  <c r="X220" i="17" s="1"/>
  <c r="T220" i="17"/>
  <c r="U220" i="17" s="1"/>
  <c r="L220" i="17"/>
  <c r="T164" i="17"/>
  <c r="U164" i="17" s="1"/>
  <c r="L164" i="17"/>
  <c r="K164" i="17"/>
  <c r="X164" i="17" s="1"/>
  <c r="V72" i="17"/>
  <c r="Z72" i="17" s="1"/>
  <c r="Y72" i="17"/>
  <c r="AG72" i="17" s="1"/>
  <c r="V189" i="17"/>
  <c r="Z189" i="17" s="1"/>
  <c r="Y189" i="17"/>
  <c r="AG189" i="17" s="1"/>
  <c r="AA40" i="17"/>
  <c r="AH40" i="17"/>
  <c r="AI40" i="17" s="1"/>
  <c r="V63" i="17"/>
  <c r="Z63" i="17" s="1"/>
  <c r="Y63" i="17"/>
  <c r="AG63" i="17" s="1"/>
  <c r="V5" i="17"/>
  <c r="Z5" i="17" s="1"/>
  <c r="Y5" i="17"/>
  <c r="AG5" i="17" s="1"/>
  <c r="V135" i="17"/>
  <c r="Z135" i="17" s="1"/>
  <c r="Y135" i="17"/>
  <c r="AG135" i="17" s="1"/>
  <c r="AH152" i="17"/>
  <c r="AI152" i="17" s="1"/>
  <c r="AA152" i="17"/>
  <c r="AA14" i="17"/>
  <c r="AH14" i="17"/>
  <c r="AI14" i="17" s="1"/>
  <c r="AA146" i="17"/>
  <c r="AH146" i="17"/>
  <c r="AI146" i="17" s="1"/>
  <c r="AA158" i="17"/>
  <c r="AH158" i="17"/>
  <c r="AI158" i="17" s="1"/>
  <c r="V29" i="17"/>
  <c r="Z29" i="17" s="1"/>
  <c r="Y29" i="17"/>
  <c r="AG29" i="17" s="1"/>
  <c r="AA74" i="17"/>
  <c r="AH74" i="17"/>
  <c r="AI74" i="17" s="1"/>
  <c r="K230" i="17"/>
  <c r="X230" i="17" s="1"/>
  <c r="T230" i="17"/>
  <c r="U230" i="17" s="1"/>
  <c r="L230" i="17"/>
  <c r="AH166" i="17"/>
  <c r="AI166" i="17" s="1"/>
  <c r="AA166" i="17"/>
  <c r="V56" i="17"/>
  <c r="Z56" i="17" s="1"/>
  <c r="Y56" i="17"/>
  <c r="AG56" i="17" s="1"/>
  <c r="AA59" i="17"/>
  <c r="AH59" i="17"/>
  <c r="AI59" i="17" s="1"/>
  <c r="AH48" i="17"/>
  <c r="AI48" i="17" s="1"/>
  <c r="AA48" i="17"/>
  <c r="V175" i="17"/>
  <c r="Z175" i="17" s="1"/>
  <c r="Y175" i="17"/>
  <c r="AG175" i="17" s="1"/>
  <c r="AH137" i="17"/>
  <c r="AI137" i="17" s="1"/>
  <c r="AA137" i="17"/>
  <c r="AH182" i="17"/>
  <c r="AI182" i="17" s="1"/>
  <c r="AA182" i="17"/>
  <c r="AH209" i="17"/>
  <c r="AI209" i="17" s="1"/>
  <c r="AA209" i="17"/>
  <c r="T36" i="17"/>
  <c r="U36" i="17" s="1"/>
  <c r="K36" i="17"/>
  <c r="X36" i="17" s="1"/>
  <c r="L36" i="17"/>
  <c r="L52" i="17"/>
  <c r="K52" i="17"/>
  <c r="X52" i="17" s="1"/>
  <c r="T52" i="17"/>
  <c r="U52" i="17" s="1"/>
  <c r="AA154" i="17"/>
  <c r="AH154" i="17"/>
  <c r="AI154" i="17" s="1"/>
  <c r="AH75" i="17"/>
  <c r="AI75" i="17" s="1"/>
  <c r="AA75" i="17"/>
  <c r="AA150" i="17"/>
  <c r="AH150" i="17"/>
  <c r="AI150" i="17" s="1"/>
  <c r="G104" i="17"/>
  <c r="G113" i="17"/>
  <c r="AH10" i="17"/>
  <c r="AI10" i="17" s="1"/>
  <c r="AA10" i="17"/>
  <c r="AH163" i="17"/>
  <c r="AI163" i="17" s="1"/>
  <c r="AA163" i="17"/>
  <c r="AA42" i="17"/>
  <c r="AH42" i="17"/>
  <c r="AI42" i="17" s="1"/>
  <c r="AA9" i="17"/>
  <c r="AH9" i="17"/>
  <c r="AI9" i="17" s="1"/>
  <c r="V183" i="17"/>
  <c r="Z183" i="17" s="1"/>
  <c r="Y183" i="17"/>
  <c r="AG183" i="17" s="1"/>
  <c r="G232" i="17"/>
  <c r="G240" i="17"/>
  <c r="V173" i="17"/>
  <c r="Z173" i="17" s="1"/>
  <c r="Y173" i="17"/>
  <c r="AG173" i="17" s="1"/>
  <c r="AH19" i="17"/>
  <c r="AI19" i="17" s="1"/>
  <c r="AA19" i="17"/>
  <c r="V213" i="17"/>
  <c r="Z213" i="17" s="1"/>
  <c r="Y213" i="17"/>
  <c r="AG213" i="17" s="1"/>
  <c r="V15" i="17"/>
  <c r="Z15" i="17" s="1"/>
  <c r="Y15" i="17"/>
  <c r="AG15" i="17" s="1"/>
  <c r="V207" i="17"/>
  <c r="Z207" i="17" s="1"/>
  <c r="Y207" i="17"/>
  <c r="AG207" i="17" s="1"/>
  <c r="AA178" i="17"/>
  <c r="AH178" i="17"/>
  <c r="AI178" i="17" s="1"/>
  <c r="V226" i="17"/>
  <c r="Z226" i="17" s="1"/>
  <c r="Y226" i="17"/>
  <c r="AG226" i="17" s="1"/>
  <c r="V184" i="17"/>
  <c r="Z184" i="17" s="1"/>
  <c r="Y184" i="17"/>
  <c r="AG184" i="17" s="1"/>
  <c r="V80" i="17"/>
  <c r="Z80" i="17" s="1"/>
  <c r="Y80" i="17"/>
  <c r="AG80" i="17" s="1"/>
  <c r="V192" i="17"/>
  <c r="Z192" i="17" s="1"/>
  <c r="Y192" i="17"/>
  <c r="AG192" i="17" s="1"/>
  <c r="V91" i="17"/>
  <c r="Z91" i="17" s="1"/>
  <c r="Y91" i="17"/>
  <c r="AG91" i="17" s="1"/>
  <c r="AA142" i="17"/>
  <c r="AH142" i="17"/>
  <c r="AI142" i="17" s="1"/>
  <c r="AH67" i="17"/>
  <c r="AI67" i="17" s="1"/>
  <c r="AA67" i="17"/>
  <c r="AA66" i="17"/>
  <c r="AH66" i="17"/>
  <c r="AI66" i="17" s="1"/>
  <c r="AA193" i="17"/>
  <c r="AH193" i="17"/>
  <c r="AI193" i="17" s="1"/>
  <c r="G234" i="17"/>
  <c r="L84" i="17"/>
  <c r="K84" i="17"/>
  <c r="X84" i="17" s="1"/>
  <c r="T84" i="17"/>
  <c r="U84" i="17" s="1"/>
  <c r="T44" i="17"/>
  <c r="U44" i="17" s="1"/>
  <c r="L44" i="17"/>
  <c r="K44" i="17"/>
  <c r="X44" i="17" s="1"/>
  <c r="AH206" i="17"/>
  <c r="AI206" i="17" s="1"/>
  <c r="AA206" i="17"/>
  <c r="V133" i="17"/>
  <c r="Z133" i="17" s="1"/>
  <c r="Y133" i="17"/>
  <c r="AG133" i="17" s="1"/>
  <c r="K172" i="17"/>
  <c r="X172" i="17" s="1"/>
  <c r="T172" i="17"/>
  <c r="U172" i="17" s="1"/>
  <c r="L172" i="17"/>
  <c r="T204" i="17"/>
  <c r="U204" i="17" s="1"/>
  <c r="K204" i="17"/>
  <c r="X204" i="17" s="1"/>
  <c r="L204" i="17"/>
  <c r="V86" i="17"/>
  <c r="Z86" i="17" s="1"/>
  <c r="Y86" i="17"/>
  <c r="AG86" i="17" s="1"/>
  <c r="AA81" i="17"/>
  <c r="AH81" i="17"/>
  <c r="AI81" i="17" s="1"/>
  <c r="AA8" i="17"/>
  <c r="AH8" i="17"/>
  <c r="AI8" i="17" s="1"/>
  <c r="K98" i="17"/>
  <c r="X98" i="17" s="1"/>
  <c r="T98" i="17"/>
  <c r="U98" i="17" s="1"/>
  <c r="L98" i="17"/>
  <c r="V208" i="17"/>
  <c r="Z208" i="17" s="1"/>
  <c r="Y208" i="17"/>
  <c r="AG208" i="17" s="1"/>
  <c r="AA51" i="17"/>
  <c r="AH51" i="17"/>
  <c r="AI51" i="17" s="1"/>
  <c r="V191" i="17"/>
  <c r="Z191" i="17" s="1"/>
  <c r="Y191" i="17"/>
  <c r="AG191" i="17" s="1"/>
  <c r="AH25" i="17"/>
  <c r="AI25" i="17" s="1"/>
  <c r="AA25" i="17"/>
  <c r="AA11" i="17"/>
  <c r="AH11" i="17"/>
  <c r="AI11" i="17" s="1"/>
  <c r="AA155" i="17"/>
  <c r="AH155" i="17"/>
  <c r="AI155" i="17" s="1"/>
  <c r="V199" i="17"/>
  <c r="Z199" i="17" s="1"/>
  <c r="Y199" i="17"/>
  <c r="AG199" i="17" s="1"/>
  <c r="V205" i="17"/>
  <c r="Z205" i="17" s="1"/>
  <c r="Y205" i="17"/>
  <c r="AG205" i="17" s="1"/>
  <c r="V79" i="17"/>
  <c r="Z79" i="17" s="1"/>
  <c r="Y79" i="17"/>
  <c r="AG79" i="17" s="1"/>
  <c r="G238" i="17"/>
  <c r="G101" i="17"/>
  <c r="G93" i="17"/>
  <c r="AA33" i="17"/>
  <c r="AH33" i="17"/>
  <c r="AI33" i="17" s="1"/>
  <c r="AH190" i="17"/>
  <c r="AI190" i="17" s="1"/>
  <c r="AA190" i="17"/>
  <c r="AA82" i="17"/>
  <c r="AH82" i="17"/>
  <c r="AI82" i="17" s="1"/>
  <c r="AH134" i="17"/>
  <c r="AI134" i="17" s="1"/>
  <c r="AA134" i="17"/>
  <c r="G92" i="17"/>
  <c r="AH186" i="17"/>
  <c r="AI186" i="17" s="1"/>
  <c r="AA186" i="17"/>
  <c r="V37" i="17"/>
  <c r="Z37" i="17" s="1"/>
  <c r="Y37" i="17"/>
  <c r="AG37" i="17" s="1"/>
  <c r="V99" i="17"/>
  <c r="Z99" i="17" s="1"/>
  <c r="Y99" i="17"/>
  <c r="AG99" i="17" s="1"/>
  <c r="L227" i="17"/>
  <c r="K227" i="17"/>
  <c r="X227" i="17" s="1"/>
  <c r="T227" i="17"/>
  <c r="U227" i="17" s="1"/>
  <c r="AA41" i="17"/>
  <c r="AH41" i="17"/>
  <c r="AI41" i="17" s="1"/>
  <c r="V200" i="17"/>
  <c r="Z200" i="17" s="1"/>
  <c r="Y200" i="17"/>
  <c r="AG200" i="17" s="1"/>
  <c r="AA210" i="17"/>
  <c r="AH210" i="17"/>
  <c r="AI210" i="17" s="1"/>
  <c r="AH187" i="17"/>
  <c r="AI187" i="17" s="1"/>
  <c r="AA187" i="17"/>
  <c r="V23" i="17"/>
  <c r="Z23" i="17" s="1"/>
  <c r="Y23" i="17"/>
  <c r="AG23" i="17" s="1"/>
  <c r="AA194" i="17"/>
  <c r="AH194" i="17"/>
  <c r="AI194" i="17" s="1"/>
  <c r="V77" i="17"/>
  <c r="Z77" i="17" s="1"/>
  <c r="Y77" i="17"/>
  <c r="AG77" i="17" s="1"/>
  <c r="V64" i="17"/>
  <c r="Z64" i="17" s="1"/>
  <c r="Y64" i="17"/>
  <c r="AG64" i="17" s="1"/>
  <c r="V167" i="17"/>
  <c r="Z167" i="17" s="1"/>
  <c r="Y167" i="17"/>
  <c r="AG167" i="17" s="1"/>
  <c r="AA17" i="17"/>
  <c r="AH17" i="17"/>
  <c r="AI17" i="17" s="1"/>
  <c r="AH6" i="17"/>
  <c r="AI6" i="17" s="1"/>
  <c r="AA6" i="17"/>
  <c r="AH24" i="17"/>
  <c r="AI24" i="17" s="1"/>
  <c r="AA24" i="17"/>
  <c r="AH70" i="17"/>
  <c r="AI70" i="17" s="1"/>
  <c r="AA70" i="17"/>
  <c r="V31" i="17"/>
  <c r="Z31" i="17" s="1"/>
  <c r="Y31" i="17"/>
  <c r="AG31" i="17" s="1"/>
  <c r="AH203" i="17"/>
  <c r="AI203" i="17" s="1"/>
  <c r="AA203" i="17"/>
  <c r="K96" i="17"/>
  <c r="X96" i="17" s="1"/>
  <c r="T96" i="17"/>
  <c r="U96" i="17" s="1"/>
  <c r="L96" i="17"/>
  <c r="V222" i="17"/>
  <c r="Z222" i="17" s="1"/>
  <c r="Y222" i="17"/>
  <c r="AG222" i="17" s="1"/>
  <c r="U18" i="19" l="1"/>
  <c r="U21" i="19"/>
  <c r="U17" i="19"/>
  <c r="U19" i="19"/>
  <c r="U20" i="19"/>
  <c r="L103" i="17"/>
  <c r="K103" i="17"/>
  <c r="X103" i="17" s="1"/>
  <c r="T103" i="17"/>
  <c r="U103" i="17" s="1"/>
  <c r="L110" i="17"/>
  <c r="K110" i="17"/>
  <c r="X110" i="17" s="1"/>
  <c r="T110" i="17"/>
  <c r="U110" i="17" s="1"/>
  <c r="L113" i="17"/>
  <c r="K113" i="17"/>
  <c r="X113" i="17" s="1"/>
  <c r="T113" i="17"/>
  <c r="U113" i="17" s="1"/>
  <c r="V96" i="17"/>
  <c r="Z96" i="17" s="1"/>
  <c r="Y96" i="17"/>
  <c r="AG96" i="17" s="1"/>
  <c r="V227" i="17"/>
  <c r="Z227" i="17" s="1"/>
  <c r="Y227" i="17"/>
  <c r="AG227" i="17" s="1"/>
  <c r="AH37" i="17"/>
  <c r="AI37" i="17" s="1"/>
  <c r="AA37" i="17"/>
  <c r="AH86" i="17"/>
  <c r="AI86" i="17" s="1"/>
  <c r="AA86" i="17"/>
  <c r="V52" i="17"/>
  <c r="Z52" i="17" s="1"/>
  <c r="Y52" i="17"/>
  <c r="AG52" i="17" s="1"/>
  <c r="V230" i="17"/>
  <c r="Z230" i="17" s="1"/>
  <c r="Y230" i="17"/>
  <c r="AG230" i="17" s="1"/>
  <c r="AA224" i="17"/>
  <c r="AH224" i="17"/>
  <c r="AI224" i="17" s="1"/>
  <c r="G121" i="17"/>
  <c r="T112" i="17"/>
  <c r="U112" i="17" s="1"/>
  <c r="K112" i="17"/>
  <c r="X112" i="17" s="1"/>
  <c r="L112" i="17"/>
  <c r="AH216" i="17"/>
  <c r="AI216" i="17" s="1"/>
  <c r="AA216" i="17"/>
  <c r="AA39" i="17"/>
  <c r="AH39" i="17"/>
  <c r="AI39" i="17" s="1"/>
  <c r="V60" i="17"/>
  <c r="Z60" i="17" s="1"/>
  <c r="Y60" i="17"/>
  <c r="AG60" i="17" s="1"/>
  <c r="AA55" i="17"/>
  <c r="AH55" i="17"/>
  <c r="AI55" i="17" s="1"/>
  <c r="K101" i="17"/>
  <c r="X101" i="17" s="1"/>
  <c r="T101" i="17"/>
  <c r="U101" i="17" s="1"/>
  <c r="L101" i="17"/>
  <c r="AH199" i="17"/>
  <c r="AI199" i="17" s="1"/>
  <c r="AA199" i="17"/>
  <c r="V98" i="17"/>
  <c r="Z98" i="17" s="1"/>
  <c r="Y98" i="17"/>
  <c r="AG98" i="17" s="1"/>
  <c r="AA80" i="17"/>
  <c r="AH80" i="17"/>
  <c r="AI80" i="17" s="1"/>
  <c r="AH207" i="17"/>
  <c r="AI207" i="17" s="1"/>
  <c r="AA207" i="17"/>
  <c r="AH173" i="17"/>
  <c r="AI173" i="17" s="1"/>
  <c r="AA173" i="17"/>
  <c r="L104" i="17"/>
  <c r="T104" i="17"/>
  <c r="U104" i="17" s="1"/>
  <c r="K104" i="17"/>
  <c r="X104" i="17" s="1"/>
  <c r="AA5" i="17"/>
  <c r="AH5" i="17"/>
  <c r="AI5" i="17" s="1"/>
  <c r="AA72" i="17"/>
  <c r="AH72" i="17"/>
  <c r="AI72" i="17" s="1"/>
  <c r="T115" i="17"/>
  <c r="U115" i="17" s="1"/>
  <c r="L115" i="17"/>
  <c r="K115" i="17"/>
  <c r="X115" i="17" s="1"/>
  <c r="AH94" i="17"/>
  <c r="AI94" i="17" s="1"/>
  <c r="AA94" i="17"/>
  <c r="V12" i="17"/>
  <c r="Z12" i="17" s="1"/>
  <c r="Y12" i="17"/>
  <c r="AG12" i="17" s="1"/>
  <c r="L102" i="17"/>
  <c r="T102" i="17"/>
  <c r="U102" i="17" s="1"/>
  <c r="K102" i="17"/>
  <c r="X102" i="17" s="1"/>
  <c r="G243" i="17"/>
  <c r="V196" i="17"/>
  <c r="Z196" i="17" s="1"/>
  <c r="Y196" i="17"/>
  <c r="AG196" i="17" s="1"/>
  <c r="V68" i="17"/>
  <c r="Z68" i="17" s="1"/>
  <c r="Y68" i="17"/>
  <c r="AG68" i="17" s="1"/>
  <c r="AA159" i="17"/>
  <c r="AH159" i="17"/>
  <c r="AI159" i="17" s="1"/>
  <c r="V225" i="17"/>
  <c r="Z225" i="17" s="1"/>
  <c r="Y225" i="17"/>
  <c r="AG225" i="17" s="1"/>
  <c r="AH64" i="17"/>
  <c r="AI64" i="17" s="1"/>
  <c r="AA64" i="17"/>
  <c r="V44" i="17"/>
  <c r="Z44" i="17" s="1"/>
  <c r="Y44" i="17"/>
  <c r="AG44" i="17" s="1"/>
  <c r="T240" i="17"/>
  <c r="U240" i="17" s="1"/>
  <c r="K240" i="17"/>
  <c r="X240" i="17" s="1"/>
  <c r="L240" i="17"/>
  <c r="G249" i="17"/>
  <c r="G257" i="17"/>
  <c r="G241" i="17"/>
  <c r="V180" i="17"/>
  <c r="Z180" i="17" s="1"/>
  <c r="Y180" i="17"/>
  <c r="AG180" i="17" s="1"/>
  <c r="T95" i="17"/>
  <c r="U95" i="17" s="1"/>
  <c r="L95" i="17"/>
  <c r="K95" i="17"/>
  <c r="X95" i="17" s="1"/>
  <c r="V156" i="17"/>
  <c r="Z156" i="17" s="1"/>
  <c r="Y156" i="17"/>
  <c r="AG156" i="17" s="1"/>
  <c r="AA69" i="17"/>
  <c r="AH69" i="17"/>
  <c r="AI69" i="17" s="1"/>
  <c r="V233" i="17"/>
  <c r="Z233" i="17" s="1"/>
  <c r="Y233" i="17"/>
  <c r="AG233" i="17" s="1"/>
  <c r="V235" i="17"/>
  <c r="Z235" i="17" s="1"/>
  <c r="Y235" i="17"/>
  <c r="AG235" i="17" s="1"/>
  <c r="AA151" i="17"/>
  <c r="AH151" i="17"/>
  <c r="AI151" i="17" s="1"/>
  <c r="AH165" i="17"/>
  <c r="AI165" i="17" s="1"/>
  <c r="AA165" i="17"/>
  <c r="V148" i="17"/>
  <c r="Z148" i="17" s="1"/>
  <c r="Y148" i="17"/>
  <c r="AG148" i="17" s="1"/>
  <c r="L238" i="17"/>
  <c r="T238" i="17"/>
  <c r="U238" i="17" s="1"/>
  <c r="K238" i="17"/>
  <c r="X238" i="17" s="1"/>
  <c r="AA191" i="17"/>
  <c r="AH191" i="17"/>
  <c r="AI191" i="17" s="1"/>
  <c r="V204" i="17"/>
  <c r="Z204" i="17" s="1"/>
  <c r="Y204" i="17"/>
  <c r="AG204" i="17" s="1"/>
  <c r="V84" i="17"/>
  <c r="Z84" i="17" s="1"/>
  <c r="Y84" i="17"/>
  <c r="AG84" i="17" s="1"/>
  <c r="AA184" i="17"/>
  <c r="AH184" i="17"/>
  <c r="AI184" i="17" s="1"/>
  <c r="AH15" i="17"/>
  <c r="AI15" i="17" s="1"/>
  <c r="AA15" i="17"/>
  <c r="AA63" i="17"/>
  <c r="AH63" i="17"/>
  <c r="AI63" i="17" s="1"/>
  <c r="AH215" i="17"/>
  <c r="AI215" i="17" s="1"/>
  <c r="AA215" i="17"/>
  <c r="T242" i="17"/>
  <c r="U242" i="17" s="1"/>
  <c r="K242" i="17"/>
  <c r="X242" i="17" s="1"/>
  <c r="L242" i="17"/>
  <c r="G131" i="17"/>
  <c r="AH45" i="17"/>
  <c r="AI45" i="17" s="1"/>
  <c r="AA45" i="17"/>
  <c r="T107" i="17"/>
  <c r="U107" i="17" s="1"/>
  <c r="L107" i="17"/>
  <c r="K107" i="17"/>
  <c r="X107" i="17" s="1"/>
  <c r="V212" i="17"/>
  <c r="Z212" i="17" s="1"/>
  <c r="Y212" i="17"/>
  <c r="AG212" i="17" s="1"/>
  <c r="AH197" i="17"/>
  <c r="AI197" i="17" s="1"/>
  <c r="AA197" i="17"/>
  <c r="AH149" i="17"/>
  <c r="AI149" i="17" s="1"/>
  <c r="AA149" i="17"/>
  <c r="G254" i="17"/>
  <c r="AA77" i="17"/>
  <c r="AH77" i="17"/>
  <c r="AI77" i="17" s="1"/>
  <c r="G118" i="17"/>
  <c r="T92" i="17"/>
  <c r="U92" i="17" s="1"/>
  <c r="L92" i="17"/>
  <c r="K92" i="17"/>
  <c r="X92" i="17" s="1"/>
  <c r="K232" i="17"/>
  <c r="X232" i="17" s="1"/>
  <c r="T232" i="17"/>
  <c r="U232" i="17" s="1"/>
  <c r="L232" i="17"/>
  <c r="AH56" i="17"/>
  <c r="AI56" i="17" s="1"/>
  <c r="AA56" i="17"/>
  <c r="V164" i="17"/>
  <c r="Z164" i="17" s="1"/>
  <c r="Y164" i="17"/>
  <c r="AG164" i="17" s="1"/>
  <c r="G130" i="17"/>
  <c r="G114" i="17"/>
  <c r="G122" i="17"/>
  <c r="V28" i="17"/>
  <c r="Z28" i="17" s="1"/>
  <c r="Y28" i="17"/>
  <c r="AG28" i="17" s="1"/>
  <c r="G237" i="17"/>
  <c r="AH47" i="17"/>
  <c r="AI47" i="17" s="1"/>
  <c r="AA47" i="17"/>
  <c r="AH13" i="17"/>
  <c r="AI13" i="17" s="1"/>
  <c r="AA13" i="17"/>
  <c r="AA7" i="17"/>
  <c r="AH7" i="17"/>
  <c r="AI7" i="17" s="1"/>
  <c r="AH21" i="17"/>
  <c r="AI21" i="17" s="1"/>
  <c r="AA21" i="17"/>
  <c r="AA157" i="17"/>
  <c r="AH157" i="17"/>
  <c r="AI157" i="17" s="1"/>
  <c r="AA85" i="17"/>
  <c r="AH85" i="17"/>
  <c r="AI85" i="17" s="1"/>
  <c r="V105" i="17"/>
  <c r="Z105" i="17" s="1"/>
  <c r="Y105" i="17"/>
  <c r="AG105" i="17" s="1"/>
  <c r="AA222" i="17"/>
  <c r="AH222" i="17"/>
  <c r="AI222" i="17" s="1"/>
  <c r="AH31" i="17"/>
  <c r="AI31" i="17" s="1"/>
  <c r="AA31" i="17"/>
  <c r="AH200" i="17"/>
  <c r="AI200" i="17" s="1"/>
  <c r="AA200" i="17"/>
  <c r="AH79" i="17"/>
  <c r="AI79" i="17" s="1"/>
  <c r="AA79" i="17"/>
  <c r="V172" i="17"/>
  <c r="Z172" i="17" s="1"/>
  <c r="Y172" i="17"/>
  <c r="AG172" i="17" s="1"/>
  <c r="AA133" i="17"/>
  <c r="AH133" i="17"/>
  <c r="AI133" i="17" s="1"/>
  <c r="AH91" i="17"/>
  <c r="AI91" i="17" s="1"/>
  <c r="AA91" i="17"/>
  <c r="AH226" i="17"/>
  <c r="AI226" i="17" s="1"/>
  <c r="AA226" i="17"/>
  <c r="AH213" i="17"/>
  <c r="AI213" i="17" s="1"/>
  <c r="AA213" i="17"/>
  <c r="V36" i="17"/>
  <c r="Z36" i="17" s="1"/>
  <c r="Y36" i="17"/>
  <c r="AG36" i="17" s="1"/>
  <c r="AA175" i="17"/>
  <c r="AH175" i="17"/>
  <c r="AI175" i="17" s="1"/>
  <c r="AH29" i="17"/>
  <c r="AI29" i="17" s="1"/>
  <c r="AA29" i="17"/>
  <c r="V20" i="17"/>
  <c r="Z20" i="17" s="1"/>
  <c r="Y20" i="17"/>
  <c r="AG20" i="17" s="1"/>
  <c r="L223" i="17"/>
  <c r="T223" i="17"/>
  <c r="U223" i="17" s="1"/>
  <c r="K223" i="17"/>
  <c r="X223" i="17" s="1"/>
  <c r="V140" i="17"/>
  <c r="Z140" i="17" s="1"/>
  <c r="Y140" i="17"/>
  <c r="AG140" i="17" s="1"/>
  <c r="G246" i="17"/>
  <c r="G229" i="17"/>
  <c r="G100" i="17"/>
  <c r="G259" i="17"/>
  <c r="G123" i="17"/>
  <c r="G108" i="17"/>
  <c r="G109" i="17"/>
  <c r="G111" i="17"/>
  <c r="AH99" i="17"/>
  <c r="AI99" i="17" s="1"/>
  <c r="AA99" i="17"/>
  <c r="K93" i="17"/>
  <c r="X93" i="17" s="1"/>
  <c r="T93" i="17"/>
  <c r="U93" i="17" s="1"/>
  <c r="L93" i="17"/>
  <c r="K234" i="17"/>
  <c r="X234" i="17" s="1"/>
  <c r="L234" i="17"/>
  <c r="T234" i="17"/>
  <c r="U234" i="17" s="1"/>
  <c r="AA183" i="17"/>
  <c r="AH183" i="17"/>
  <c r="AI183" i="17" s="1"/>
  <c r="V220" i="17"/>
  <c r="Z220" i="17" s="1"/>
  <c r="Y220" i="17"/>
  <c r="AG220" i="17" s="1"/>
  <c r="G228" i="17"/>
  <c r="G236" i="17"/>
  <c r="AA88" i="17"/>
  <c r="AH88" i="17"/>
  <c r="AI88" i="17" s="1"/>
  <c r="G231" i="17"/>
  <c r="AH143" i="17"/>
  <c r="AI143" i="17" s="1"/>
  <c r="AA143" i="17"/>
  <c r="L221" i="17"/>
  <c r="T221" i="17"/>
  <c r="U221" i="17" s="1"/>
  <c r="K221" i="17"/>
  <c r="X221" i="17" s="1"/>
  <c r="AA53" i="17"/>
  <c r="AH53" i="17"/>
  <c r="AI53" i="17" s="1"/>
  <c r="V106" i="17"/>
  <c r="Z106" i="17" s="1"/>
  <c r="Y106" i="17"/>
  <c r="AG106" i="17" s="1"/>
  <c r="AH87" i="17"/>
  <c r="AI87" i="17" s="1"/>
  <c r="AA87" i="17"/>
  <c r="AH181" i="17"/>
  <c r="AI181" i="17" s="1"/>
  <c r="AA181" i="17"/>
  <c r="AH167" i="17"/>
  <c r="AI167" i="17" s="1"/>
  <c r="AA167" i="17"/>
  <c r="AH23" i="17"/>
  <c r="AI23" i="17" s="1"/>
  <c r="AA23" i="17"/>
  <c r="AH205" i="17"/>
  <c r="AI205" i="17" s="1"/>
  <c r="AA205" i="17"/>
  <c r="AA208" i="17"/>
  <c r="AH208" i="17"/>
  <c r="AI208" i="17" s="1"/>
  <c r="AA192" i="17"/>
  <c r="AH192" i="17"/>
  <c r="AI192" i="17" s="1"/>
  <c r="AH135" i="17"/>
  <c r="AI135" i="17" s="1"/>
  <c r="AA135" i="17"/>
  <c r="AH189" i="17"/>
  <c r="AI189" i="17" s="1"/>
  <c r="AA189" i="17"/>
  <c r="AA71" i="17"/>
  <c r="AH71" i="17"/>
  <c r="AI71" i="17" s="1"/>
  <c r="V188" i="17"/>
  <c r="Z188" i="17" s="1"/>
  <c r="Y188" i="17"/>
  <c r="AG188" i="17" s="1"/>
  <c r="V76" i="17"/>
  <c r="Z76" i="17" s="1"/>
  <c r="Y76" i="17"/>
  <c r="AG76" i="17" s="1"/>
  <c r="V97" i="17"/>
  <c r="Z97" i="17" s="1"/>
  <c r="Y97" i="17"/>
  <c r="AG97" i="17" s="1"/>
  <c r="AA61" i="17"/>
  <c r="AH61" i="17"/>
  <c r="AI61" i="17" s="1"/>
  <c r="AA141" i="17"/>
  <c r="AH141" i="17"/>
  <c r="AI141" i="17" s="1"/>
  <c r="T259" i="17" l="1"/>
  <c r="U259" i="17" s="1"/>
  <c r="H443" i="19" s="1" a="1"/>
  <c r="H443" i="19" s="1"/>
  <c r="L259" i="17"/>
  <c r="K259" i="17"/>
  <c r="X259" i="17" s="1"/>
  <c r="K111" i="17"/>
  <c r="X111" i="17" s="1"/>
  <c r="L111" i="17"/>
  <c r="T111" i="17"/>
  <c r="U111" i="17" s="1"/>
  <c r="T118" i="17"/>
  <c r="U118" i="17" s="1"/>
  <c r="L118" i="17"/>
  <c r="K118" i="17"/>
  <c r="X118" i="17" s="1"/>
  <c r="T109" i="17"/>
  <c r="U109" i="17" s="1"/>
  <c r="K109" i="17"/>
  <c r="X109" i="17" s="1"/>
  <c r="L109" i="17"/>
  <c r="AA220" i="17"/>
  <c r="AH220" i="17"/>
  <c r="AI220" i="17" s="1"/>
  <c r="K114" i="17"/>
  <c r="X114" i="17" s="1"/>
  <c r="T114" i="17"/>
  <c r="U114" i="17" s="1"/>
  <c r="L114" i="17"/>
  <c r="T254" i="17"/>
  <c r="U254" i="17" s="1"/>
  <c r="L254" i="17"/>
  <c r="K254" i="17"/>
  <c r="X254" i="17" s="1"/>
  <c r="AA204" i="17"/>
  <c r="AH204" i="17"/>
  <c r="AI204" i="17" s="1"/>
  <c r="L257" i="17"/>
  <c r="K257" i="17"/>
  <c r="X257" i="17" s="1"/>
  <c r="T257" i="17"/>
  <c r="U257" i="17" s="1"/>
  <c r="V112" i="17"/>
  <c r="Z112" i="17" s="1"/>
  <c r="Y112" i="17"/>
  <c r="AG112" i="17" s="1"/>
  <c r="AA52" i="17"/>
  <c r="AH52" i="17"/>
  <c r="AI52" i="17" s="1"/>
  <c r="AA96" i="17"/>
  <c r="AH96" i="17"/>
  <c r="AI96" i="17" s="1"/>
  <c r="G245" i="17"/>
  <c r="AA188" i="17"/>
  <c r="AH188" i="17"/>
  <c r="AI188" i="17" s="1"/>
  <c r="T108" i="17"/>
  <c r="U108" i="17" s="1"/>
  <c r="K108" i="17"/>
  <c r="X108" i="17" s="1"/>
  <c r="L108" i="17"/>
  <c r="V223" i="17"/>
  <c r="Z223" i="17" s="1"/>
  <c r="Y223" i="17"/>
  <c r="AG223" i="17" s="1"/>
  <c r="K130" i="17"/>
  <c r="X130" i="17" s="1"/>
  <c r="L130" i="17"/>
  <c r="T130" i="17"/>
  <c r="U130" i="17" s="1"/>
  <c r="AH212" i="17"/>
  <c r="AI212" i="17" s="1"/>
  <c r="AA212" i="17"/>
  <c r="AH156" i="17"/>
  <c r="AI156" i="17" s="1"/>
  <c r="AA156" i="17"/>
  <c r="K249" i="17"/>
  <c r="X249" i="17" s="1"/>
  <c r="L249" i="17"/>
  <c r="T249" i="17"/>
  <c r="U249" i="17" s="1"/>
  <c r="AA196" i="17"/>
  <c r="AH196" i="17"/>
  <c r="AI196" i="17" s="1"/>
  <c r="AA12" i="17"/>
  <c r="AH12" i="17"/>
  <c r="AI12" i="17" s="1"/>
  <c r="V101" i="17"/>
  <c r="Z101" i="17" s="1"/>
  <c r="Y101" i="17"/>
  <c r="AG101" i="17" s="1"/>
  <c r="G244" i="17"/>
  <c r="AH36" i="17"/>
  <c r="AI36" i="17" s="1"/>
  <c r="AA36" i="17"/>
  <c r="V242" i="17"/>
  <c r="Z242" i="17" s="1"/>
  <c r="Y242" i="17"/>
  <c r="AG242" i="17" s="1"/>
  <c r="G251" i="17"/>
  <c r="T121" i="17"/>
  <c r="U121" i="17" s="1"/>
  <c r="L121" i="17"/>
  <c r="K121" i="17"/>
  <c r="X121" i="17" s="1"/>
  <c r="V110" i="17"/>
  <c r="Z110" i="17" s="1"/>
  <c r="Y110" i="17"/>
  <c r="AG110" i="17" s="1"/>
  <c r="G255" i="17"/>
  <c r="V221" i="17"/>
  <c r="Z221" i="17" s="1"/>
  <c r="Y221" i="17"/>
  <c r="AG221" i="17" s="1"/>
  <c r="T236" i="17"/>
  <c r="U236" i="17" s="1"/>
  <c r="K236" i="17"/>
  <c r="X236" i="17" s="1"/>
  <c r="L236" i="17"/>
  <c r="V234" i="17"/>
  <c r="Z234" i="17" s="1"/>
  <c r="Y234" i="17"/>
  <c r="AG234" i="17" s="1"/>
  <c r="G119" i="17"/>
  <c r="K123" i="17"/>
  <c r="X123" i="17" s="1"/>
  <c r="L123" i="17"/>
  <c r="T123" i="17"/>
  <c r="U123" i="17" s="1"/>
  <c r="T100" i="17"/>
  <c r="U100" i="17" s="1"/>
  <c r="K100" i="17"/>
  <c r="X100" i="17" s="1"/>
  <c r="L100" i="17"/>
  <c r="T237" i="17"/>
  <c r="U237" i="17" s="1"/>
  <c r="L237" i="17"/>
  <c r="K237" i="17"/>
  <c r="X237" i="17" s="1"/>
  <c r="AA164" i="17"/>
  <c r="AH164" i="17"/>
  <c r="AI164" i="17" s="1"/>
  <c r="V92" i="17"/>
  <c r="Z92" i="17" s="1"/>
  <c r="Y92" i="17"/>
  <c r="AG92" i="17" s="1"/>
  <c r="AA235" i="17"/>
  <c r="AH235" i="17"/>
  <c r="AI235" i="17" s="1"/>
  <c r="AH225" i="17"/>
  <c r="AI225" i="17" s="1"/>
  <c r="AA225" i="17"/>
  <c r="T243" i="17"/>
  <c r="U243" i="17" s="1"/>
  <c r="L243" i="17"/>
  <c r="K243" i="17"/>
  <c r="X243" i="17" s="1"/>
  <c r="T229" i="17"/>
  <c r="U229" i="17" s="1"/>
  <c r="K229" i="17"/>
  <c r="X229" i="17" s="1"/>
  <c r="L229" i="17"/>
  <c r="AA20" i="17"/>
  <c r="AH20" i="17"/>
  <c r="AI20" i="17" s="1"/>
  <c r="AH172" i="17"/>
  <c r="AI172" i="17" s="1"/>
  <c r="AA172" i="17"/>
  <c r="G239" i="17"/>
  <c r="G248" i="17"/>
  <c r="G256" i="17"/>
  <c r="V107" i="17"/>
  <c r="Z107" i="17" s="1"/>
  <c r="Y107" i="17"/>
  <c r="AG107" i="17" s="1"/>
  <c r="V238" i="17"/>
  <c r="Z238" i="17" s="1"/>
  <c r="Y238" i="17"/>
  <c r="AG238" i="17" s="1"/>
  <c r="V95" i="17"/>
  <c r="Z95" i="17" s="1"/>
  <c r="Y95" i="17"/>
  <c r="AG95" i="17" s="1"/>
  <c r="V240" i="17"/>
  <c r="Z240" i="17" s="1"/>
  <c r="Y240" i="17"/>
  <c r="AG240" i="17" s="1"/>
  <c r="V104" i="17"/>
  <c r="Z104" i="17" s="1"/>
  <c r="Y104" i="17"/>
  <c r="AG104" i="17" s="1"/>
  <c r="V113" i="17"/>
  <c r="Z113" i="17" s="1"/>
  <c r="Y113" i="17"/>
  <c r="AG113" i="17" s="1"/>
  <c r="G127" i="17"/>
  <c r="AA97" i="17"/>
  <c r="AH97" i="17"/>
  <c r="AI97" i="17" s="1"/>
  <c r="G128" i="17"/>
  <c r="G120" i="17"/>
  <c r="L246" i="17"/>
  <c r="T246" i="17"/>
  <c r="U246" i="17" s="1"/>
  <c r="K246" i="17"/>
  <c r="X246" i="17" s="1"/>
  <c r="AH148" i="17"/>
  <c r="AI148" i="17" s="1"/>
  <c r="AA148" i="17"/>
  <c r="AH233" i="17"/>
  <c r="AI233" i="17" s="1"/>
  <c r="AA233" i="17"/>
  <c r="AA98" i="17"/>
  <c r="AH98" i="17"/>
  <c r="AI98" i="17" s="1"/>
  <c r="V103" i="17"/>
  <c r="Z103" i="17" s="1"/>
  <c r="Y103" i="17"/>
  <c r="AG103" i="17" s="1"/>
  <c r="L228" i="17"/>
  <c r="K228" i="17"/>
  <c r="X228" i="17" s="1"/>
  <c r="T228" i="17"/>
  <c r="U228" i="17" s="1"/>
  <c r="AA105" i="17"/>
  <c r="AH105" i="17"/>
  <c r="AI105" i="17" s="1"/>
  <c r="AH28" i="17"/>
  <c r="AI28" i="17" s="1"/>
  <c r="AA28" i="17"/>
  <c r="G126" i="17"/>
  <c r="G247" i="17"/>
  <c r="AH84" i="17"/>
  <c r="AI84" i="17" s="1"/>
  <c r="AA84" i="17"/>
  <c r="G129" i="17"/>
  <c r="AH180" i="17"/>
  <c r="AI180" i="17" s="1"/>
  <c r="AA180" i="17"/>
  <c r="AH44" i="17"/>
  <c r="AI44" i="17" s="1"/>
  <c r="AA44" i="17"/>
  <c r="V102" i="17"/>
  <c r="Z102" i="17" s="1"/>
  <c r="Y102" i="17"/>
  <c r="AG102" i="17" s="1"/>
  <c r="V115" i="17"/>
  <c r="Z115" i="17" s="1"/>
  <c r="Y115" i="17"/>
  <c r="AG115" i="17" s="1"/>
  <c r="AH60" i="17"/>
  <c r="AI60" i="17" s="1"/>
  <c r="AA60" i="17"/>
  <c r="AH230" i="17"/>
  <c r="AI230" i="17" s="1"/>
  <c r="AA230" i="17"/>
  <c r="AA227" i="17"/>
  <c r="AH227" i="17"/>
  <c r="AI227" i="17" s="1"/>
  <c r="G253" i="17"/>
  <c r="AA76" i="17"/>
  <c r="AH76" i="17"/>
  <c r="AI76" i="17" s="1"/>
  <c r="AA106" i="17"/>
  <c r="AH106" i="17"/>
  <c r="AI106" i="17" s="1"/>
  <c r="K231" i="17"/>
  <c r="X231" i="17" s="1"/>
  <c r="T231" i="17"/>
  <c r="U231" i="17" s="1"/>
  <c r="L231" i="17"/>
  <c r="V93" i="17"/>
  <c r="Z93" i="17" s="1"/>
  <c r="Y93" i="17"/>
  <c r="AG93" i="17" s="1"/>
  <c r="G117" i="17"/>
  <c r="G125" i="17"/>
  <c r="G258" i="17"/>
  <c r="G250" i="17"/>
  <c r="AA140" i="17"/>
  <c r="AH140" i="17"/>
  <c r="AI140" i="17" s="1"/>
  <c r="K122" i="17"/>
  <c r="X122" i="17" s="1"/>
  <c r="L122" i="17"/>
  <c r="T122" i="17"/>
  <c r="U122" i="17" s="1"/>
  <c r="V232" i="17"/>
  <c r="Z232" i="17" s="1"/>
  <c r="Y232" i="17"/>
  <c r="AG232" i="17" s="1"/>
  <c r="T131" i="17"/>
  <c r="U131" i="17" s="1"/>
  <c r="H421" i="19" s="1" a="1"/>
  <c r="H421" i="19" s="1"/>
  <c r="K131" i="17"/>
  <c r="X131" i="17" s="1"/>
  <c r="L131" i="17"/>
  <c r="T241" i="17"/>
  <c r="U241" i="17" s="1"/>
  <c r="L241" i="17"/>
  <c r="K241" i="17"/>
  <c r="X241" i="17" s="1"/>
  <c r="AA68" i="17"/>
  <c r="AH68" i="17"/>
  <c r="AI68" i="17" s="1"/>
  <c r="G116" i="17"/>
  <c r="H420" i="19" l="1" a="1"/>
  <c r="H420" i="19" s="1"/>
  <c r="H418" i="19" a="1"/>
  <c r="H418" i="19" s="1"/>
  <c r="H419" i="19" a="1"/>
  <c r="H419" i="19" s="1"/>
  <c r="H424" i="19" a="1"/>
  <c r="H424" i="19" s="1"/>
  <c r="H426" i="19" a="1"/>
  <c r="H426" i="19" s="1"/>
  <c r="H425" i="19" a="1"/>
  <c r="H425" i="19" s="1"/>
  <c r="H437" i="19" a="1"/>
  <c r="H437" i="19" s="1"/>
  <c r="H439" i="19" a="1"/>
  <c r="H439" i="19" s="1"/>
  <c r="H438" i="19" a="1"/>
  <c r="H438" i="19" s="1"/>
  <c r="H436" i="19" a="1"/>
  <c r="H436" i="19" s="1"/>
  <c r="T245" i="17"/>
  <c r="U245" i="17" s="1"/>
  <c r="L245" i="17"/>
  <c r="K245" i="17"/>
  <c r="X245" i="17" s="1"/>
  <c r="L127" i="17"/>
  <c r="K127" i="17"/>
  <c r="X127" i="17" s="1"/>
  <c r="T127" i="17"/>
  <c r="U127" i="17" s="1"/>
  <c r="T255" i="17"/>
  <c r="U255" i="17" s="1"/>
  <c r="L255" i="17"/>
  <c r="K255" i="17"/>
  <c r="X255" i="17" s="1"/>
  <c r="T253" i="17"/>
  <c r="U253" i="17" s="1"/>
  <c r="H423" i="19" s="1" a="1"/>
  <c r="H423" i="19" s="1"/>
  <c r="K253" i="17"/>
  <c r="X253" i="17" s="1"/>
  <c r="L253" i="17"/>
  <c r="G124" i="17"/>
  <c r="V241" i="17"/>
  <c r="Z241" i="17" s="1"/>
  <c r="Y241" i="17"/>
  <c r="AG241" i="17" s="1"/>
  <c r="AA93" i="17"/>
  <c r="AH93" i="17"/>
  <c r="AI93" i="17" s="1"/>
  <c r="L126" i="17"/>
  <c r="T126" i="17"/>
  <c r="U126" i="17" s="1"/>
  <c r="K126" i="17"/>
  <c r="X126" i="17" s="1"/>
  <c r="AA103" i="17"/>
  <c r="AH103" i="17"/>
  <c r="AI103" i="17" s="1"/>
  <c r="V246" i="17"/>
  <c r="Z246" i="17" s="1"/>
  <c r="Y246" i="17"/>
  <c r="AG246" i="17" s="1"/>
  <c r="AA234" i="17"/>
  <c r="AH234" i="17"/>
  <c r="AI234" i="17" s="1"/>
  <c r="L251" i="17"/>
  <c r="K251" i="17"/>
  <c r="X251" i="17" s="1"/>
  <c r="T251" i="17"/>
  <c r="U251" i="17" s="1"/>
  <c r="V111" i="17"/>
  <c r="Z111" i="17" s="1"/>
  <c r="Y111" i="17"/>
  <c r="AG111" i="17" s="1"/>
  <c r="AA113" i="17"/>
  <c r="AH113" i="17"/>
  <c r="AI113" i="17" s="1"/>
  <c r="AA238" i="17"/>
  <c r="AH238" i="17"/>
  <c r="AI238" i="17" s="1"/>
  <c r="V231" i="17"/>
  <c r="Z231" i="17" s="1"/>
  <c r="Y231" i="17"/>
  <c r="AG231" i="17" s="1"/>
  <c r="L120" i="17"/>
  <c r="T120" i="17"/>
  <c r="U120" i="17" s="1"/>
  <c r="K120" i="17"/>
  <c r="X120" i="17" s="1"/>
  <c r="AH92" i="17"/>
  <c r="AI92" i="17" s="1"/>
  <c r="AA92" i="17"/>
  <c r="V100" i="17"/>
  <c r="Z100" i="17" s="1"/>
  <c r="Y100" i="17"/>
  <c r="AG100" i="17" s="1"/>
  <c r="AA242" i="17"/>
  <c r="AH242" i="17"/>
  <c r="AI242" i="17" s="1"/>
  <c r="V108" i="17"/>
  <c r="Z108" i="17" s="1"/>
  <c r="Y108" i="17"/>
  <c r="AG108" i="17" s="1"/>
  <c r="L116" i="17"/>
  <c r="T116" i="17"/>
  <c r="U116" i="17" s="1"/>
  <c r="K116" i="17"/>
  <c r="X116" i="17" s="1"/>
  <c r="V131" i="17"/>
  <c r="Y131" i="17"/>
  <c r="K250" i="17"/>
  <c r="X250" i="17" s="1"/>
  <c r="T250" i="17"/>
  <c r="U250" i="17" s="1"/>
  <c r="L250" i="17"/>
  <c r="K128" i="17"/>
  <c r="X128" i="17" s="1"/>
  <c r="L128" i="17"/>
  <c r="T128" i="17"/>
  <c r="U128" i="17" s="1"/>
  <c r="AH104" i="17"/>
  <c r="AI104" i="17" s="1"/>
  <c r="AA104" i="17"/>
  <c r="AH107" i="17"/>
  <c r="AI107" i="17" s="1"/>
  <c r="AA107" i="17"/>
  <c r="V243" i="17"/>
  <c r="Z243" i="17" s="1"/>
  <c r="Y243" i="17"/>
  <c r="AG243" i="17" s="1"/>
  <c r="V123" i="17"/>
  <c r="Z123" i="17" s="1"/>
  <c r="Y123" i="17"/>
  <c r="AG123" i="17" s="1"/>
  <c r="V236" i="17"/>
  <c r="Z236" i="17" s="1"/>
  <c r="Y236" i="17"/>
  <c r="AG236" i="17" s="1"/>
  <c r="V130" i="17"/>
  <c r="Y130" i="17"/>
  <c r="AH112" i="17"/>
  <c r="AI112" i="17" s="1"/>
  <c r="AA112" i="17"/>
  <c r="V254" i="17"/>
  <c r="Y254" i="17"/>
  <c r="T258" i="17"/>
  <c r="U258" i="17" s="1"/>
  <c r="L258" i="17"/>
  <c r="K258" i="17"/>
  <c r="X258" i="17" s="1"/>
  <c r="L129" i="17"/>
  <c r="K129" i="17"/>
  <c r="X129" i="17" s="1"/>
  <c r="T129" i="17"/>
  <c r="U129" i="17" s="1"/>
  <c r="T256" i="17"/>
  <c r="U256" i="17" s="1"/>
  <c r="L256" i="17"/>
  <c r="K256" i="17"/>
  <c r="X256" i="17" s="1"/>
  <c r="AH110" i="17"/>
  <c r="AI110" i="17" s="1"/>
  <c r="AA110" i="17"/>
  <c r="V249" i="17"/>
  <c r="Z249" i="17" s="1"/>
  <c r="Y249" i="17"/>
  <c r="AG249" i="17" s="1"/>
  <c r="V257" i="17"/>
  <c r="Y257" i="17"/>
  <c r="V109" i="17"/>
  <c r="Z109" i="17" s="1"/>
  <c r="Y109" i="17"/>
  <c r="AG109" i="17" s="1"/>
  <c r="AA232" i="17"/>
  <c r="AH232" i="17"/>
  <c r="AI232" i="17" s="1"/>
  <c r="L125" i="17"/>
  <c r="K125" i="17"/>
  <c r="X125" i="17" s="1"/>
  <c r="T125" i="17"/>
  <c r="U125" i="17" s="1"/>
  <c r="H401" i="19" s="1" a="1"/>
  <c r="H401" i="19" s="1"/>
  <c r="AH115" i="17"/>
  <c r="AI115" i="17" s="1"/>
  <c r="AA115" i="17"/>
  <c r="V228" i="17"/>
  <c r="Z228" i="17" s="1"/>
  <c r="Y228" i="17"/>
  <c r="AG228" i="17" s="1"/>
  <c r="AH240" i="17"/>
  <c r="AI240" i="17" s="1"/>
  <c r="AA240" i="17"/>
  <c r="T248" i="17"/>
  <c r="U248" i="17" s="1"/>
  <c r="L248" i="17"/>
  <c r="K248" i="17"/>
  <c r="X248" i="17" s="1"/>
  <c r="V229" i="17"/>
  <c r="Z229" i="17" s="1"/>
  <c r="Y229" i="17"/>
  <c r="AG229" i="17" s="1"/>
  <c r="AA221" i="17"/>
  <c r="AH221" i="17"/>
  <c r="AI221" i="17" s="1"/>
  <c r="K244" i="17"/>
  <c r="X244" i="17" s="1"/>
  <c r="L244" i="17"/>
  <c r="T244" i="17"/>
  <c r="U244" i="17" s="1"/>
  <c r="V114" i="17"/>
  <c r="Z114" i="17" s="1"/>
  <c r="Y114" i="17"/>
  <c r="AG114" i="17" s="1"/>
  <c r="V122" i="17"/>
  <c r="Z122" i="17" s="1"/>
  <c r="Y122" i="17"/>
  <c r="AG122" i="17" s="1"/>
  <c r="L117" i="17"/>
  <c r="T117" i="17"/>
  <c r="U117" i="17" s="1"/>
  <c r="K117" i="17"/>
  <c r="X117" i="17" s="1"/>
  <c r="L239" i="17"/>
  <c r="K239" i="17"/>
  <c r="X239" i="17" s="1"/>
  <c r="T239" i="17"/>
  <c r="U239" i="17" s="1"/>
  <c r="T119" i="17"/>
  <c r="U119" i="17" s="1"/>
  <c r="L119" i="17"/>
  <c r="K119" i="17"/>
  <c r="X119" i="17" s="1"/>
  <c r="AA101" i="17"/>
  <c r="AH101" i="17"/>
  <c r="AI101" i="17" s="1"/>
  <c r="V259" i="17"/>
  <c r="Y259" i="17"/>
  <c r="AH102" i="17"/>
  <c r="AI102" i="17" s="1"/>
  <c r="AA102" i="17"/>
  <c r="K247" i="17"/>
  <c r="X247" i="17" s="1"/>
  <c r="L247" i="17"/>
  <c r="T247" i="17"/>
  <c r="U247" i="17" s="1"/>
  <c r="AH95" i="17"/>
  <c r="AI95" i="17" s="1"/>
  <c r="AA95" i="17"/>
  <c r="V237" i="17"/>
  <c r="Z237" i="17" s="1"/>
  <c r="Y237" i="17"/>
  <c r="AG237" i="17" s="1"/>
  <c r="V121" i="17"/>
  <c r="Z121" i="17" s="1"/>
  <c r="Y121" i="17"/>
  <c r="AG121" i="17" s="1"/>
  <c r="AA223" i="17"/>
  <c r="AH223" i="17"/>
  <c r="AI223" i="17" s="1"/>
  <c r="V118" i="17"/>
  <c r="Z118" i="17" s="1"/>
  <c r="Y118" i="17"/>
  <c r="AG118" i="17" s="1"/>
  <c r="Z130" i="17" l="1"/>
  <c r="H463" i="19" a="1"/>
  <c r="H463" i="19" s="1"/>
  <c r="V10" i="19" s="1"/>
  <c r="H464" i="19" a="1"/>
  <c r="H464" i="19" s="1"/>
  <c r="H462" i="19" a="1"/>
  <c r="H462" i="19" s="1"/>
  <c r="H404" i="19" a="1"/>
  <c r="H404" i="19" s="1"/>
  <c r="H402" i="19" a="1"/>
  <c r="H402" i="19" s="1"/>
  <c r="H403" i="19" a="1"/>
  <c r="H403" i="19" s="1"/>
  <c r="AG131" i="17"/>
  <c r="H289" i="19" s="1" a="1"/>
  <c r="H289" i="19" s="1"/>
  <c r="H157" i="19" a="1"/>
  <c r="H157" i="19" s="1"/>
  <c r="Z131" i="17"/>
  <c r="H201" i="19" s="1" a="1"/>
  <c r="H201" i="19" s="1"/>
  <c r="W11" i="19" s="1"/>
  <c r="H465" i="19" a="1"/>
  <c r="H465" i="19" s="1"/>
  <c r="V11" i="19" s="1"/>
  <c r="H440" i="19" a="1"/>
  <c r="H440" i="19" s="1"/>
  <c r="H441" i="19" a="1"/>
  <c r="H441" i="19" s="1"/>
  <c r="H442" i="19" a="1"/>
  <c r="H442" i="19" s="1"/>
  <c r="AG259" i="17"/>
  <c r="H311" i="19" s="1" a="1"/>
  <c r="H311" i="19" s="1"/>
  <c r="H179" i="19" a="1"/>
  <c r="H179" i="19" s="1"/>
  <c r="AG257" i="17"/>
  <c r="H173" i="19" a="1"/>
  <c r="H173" i="19" s="1"/>
  <c r="H172" i="19" a="1"/>
  <c r="H172" i="19" s="1"/>
  <c r="H175" i="19" a="1"/>
  <c r="H175" i="19" s="1"/>
  <c r="H174" i="19" a="1"/>
  <c r="H174" i="19" s="1"/>
  <c r="H434" i="19" a="1"/>
  <c r="H434" i="19" s="1"/>
  <c r="H435" i="19" a="1"/>
  <c r="H435" i="19" s="1"/>
  <c r="H432" i="19" a="1"/>
  <c r="H432" i="19" s="1"/>
  <c r="H431" i="19" a="1"/>
  <c r="H431" i="19" s="1"/>
  <c r="H433" i="19" a="1"/>
  <c r="H433" i="19" s="1"/>
  <c r="AG254" i="17"/>
  <c r="H161" i="19" a="1"/>
  <c r="H161" i="19" s="1"/>
  <c r="H160" i="19" a="1"/>
  <c r="H160" i="19" s="1"/>
  <c r="H162" i="19" a="1"/>
  <c r="H162" i="19" s="1"/>
  <c r="H411" i="19" a="1"/>
  <c r="H411" i="19" s="1"/>
  <c r="H413" i="19" a="1"/>
  <c r="H413" i="19" s="1"/>
  <c r="H409" i="19" a="1"/>
  <c r="H409" i="19" s="1"/>
  <c r="H410" i="19" a="1"/>
  <c r="H410" i="19" s="1"/>
  <c r="H412" i="19" a="1"/>
  <c r="H412" i="19" s="1"/>
  <c r="Z257" i="17"/>
  <c r="H482" i="19" a="1"/>
  <c r="H482" i="19" s="1"/>
  <c r="H481" i="19" a="1"/>
  <c r="H481" i="19" s="1"/>
  <c r="H480" i="19" a="1"/>
  <c r="H480" i="19" s="1"/>
  <c r="H483" i="19" a="1"/>
  <c r="H483" i="19" s="1"/>
  <c r="H414" i="19" a="1"/>
  <c r="H414" i="19" s="1"/>
  <c r="H415" i="19" a="1"/>
  <c r="H415" i="19" s="1"/>
  <c r="H417" i="19" a="1"/>
  <c r="H417" i="19" s="1"/>
  <c r="H416" i="19" a="1"/>
  <c r="H416" i="19" s="1"/>
  <c r="Z254" i="17"/>
  <c r="AA254" i="17" s="1"/>
  <c r="H468" i="19" a="1"/>
  <c r="H468" i="19" s="1"/>
  <c r="H469" i="19" a="1"/>
  <c r="H469" i="19" s="1"/>
  <c r="H470" i="19" a="1"/>
  <c r="H470" i="19" s="1"/>
  <c r="Z259" i="17"/>
  <c r="H223" i="19" s="1" a="1"/>
  <c r="H223" i="19" s="1"/>
  <c r="H487" i="19" a="1"/>
  <c r="H487" i="19" s="1"/>
  <c r="AC11" i="19" s="1"/>
  <c r="H429" i="19" a="1"/>
  <c r="H429" i="19" s="1"/>
  <c r="H427" i="19" a="1"/>
  <c r="H427" i="19" s="1"/>
  <c r="H430" i="19" a="1"/>
  <c r="H430" i="19" s="1"/>
  <c r="H428" i="19" a="1"/>
  <c r="H428" i="19" s="1"/>
  <c r="AG130" i="17"/>
  <c r="H156" i="19" a="1"/>
  <c r="H156" i="19" s="1"/>
  <c r="H154" i="19" a="1"/>
  <c r="H154" i="19" s="1"/>
  <c r="H155" i="19" a="1"/>
  <c r="H155" i="19" s="1"/>
  <c r="H406" i="19" a="1"/>
  <c r="H406" i="19" s="1"/>
  <c r="H407" i="19" a="1"/>
  <c r="H407" i="19" s="1"/>
  <c r="H405" i="19" a="1"/>
  <c r="H405" i="19" s="1"/>
  <c r="H408" i="19" a="1"/>
  <c r="H408" i="19" s="1"/>
  <c r="AH259" i="17"/>
  <c r="AA259" i="17"/>
  <c r="H267" i="19" s="1" a="1"/>
  <c r="H267" i="19" s="1"/>
  <c r="AH108" i="17"/>
  <c r="AI108" i="17" s="1"/>
  <c r="AA108" i="17"/>
  <c r="V120" i="17"/>
  <c r="Z120" i="17" s="1"/>
  <c r="Y120" i="17"/>
  <c r="AG120" i="17" s="1"/>
  <c r="G132" i="17"/>
  <c r="AA121" i="17"/>
  <c r="AH121" i="17"/>
  <c r="AI121" i="17" s="1"/>
  <c r="V247" i="17"/>
  <c r="Z247" i="17" s="1"/>
  <c r="Y247" i="17"/>
  <c r="AG247" i="17" s="1"/>
  <c r="AH229" i="17"/>
  <c r="AI229" i="17" s="1"/>
  <c r="AA229" i="17"/>
  <c r="V250" i="17"/>
  <c r="Z250" i="17" s="1"/>
  <c r="Y250" i="17"/>
  <c r="AG250" i="17" s="1"/>
  <c r="AA246" i="17"/>
  <c r="AH246" i="17"/>
  <c r="AI246" i="17" s="1"/>
  <c r="V253" i="17"/>
  <c r="Y253" i="17"/>
  <c r="T124" i="17"/>
  <c r="U124" i="17" s="1"/>
  <c r="K124" i="17"/>
  <c r="X124" i="17" s="1"/>
  <c r="L124" i="17"/>
  <c r="AH114" i="17"/>
  <c r="AI114" i="17" s="1"/>
  <c r="AA114" i="17"/>
  <c r="AH254" i="17"/>
  <c r="AH123" i="17"/>
  <c r="AI123" i="17" s="1"/>
  <c r="AA123" i="17"/>
  <c r="AH231" i="17"/>
  <c r="AI231" i="17" s="1"/>
  <c r="AA231" i="17"/>
  <c r="AA111" i="17"/>
  <c r="AH111" i="17"/>
  <c r="AI111" i="17" s="1"/>
  <c r="AH241" i="17"/>
  <c r="AI241" i="17" s="1"/>
  <c r="AA241" i="17"/>
  <c r="AH237" i="17"/>
  <c r="AI237" i="17" s="1"/>
  <c r="AA237" i="17"/>
  <c r="V244" i="17"/>
  <c r="Z244" i="17" s="1"/>
  <c r="Y244" i="17"/>
  <c r="AG244" i="17" s="1"/>
  <c r="V258" i="17"/>
  <c r="Y258" i="17"/>
  <c r="AA100" i="17"/>
  <c r="AH100" i="17"/>
  <c r="AI100" i="17" s="1"/>
  <c r="V251" i="17"/>
  <c r="Z251" i="17" s="1"/>
  <c r="Y251" i="17"/>
  <c r="AG251" i="17" s="1"/>
  <c r="AH122" i="17"/>
  <c r="AI122" i="17" s="1"/>
  <c r="AA122" i="17"/>
  <c r="AH257" i="17"/>
  <c r="AA257" i="17"/>
  <c r="G252" i="17"/>
  <c r="G260" i="17"/>
  <c r="V119" i="17"/>
  <c r="Z119" i="17" s="1"/>
  <c r="Y119" i="17"/>
  <c r="AG119" i="17" s="1"/>
  <c r="V248" i="17"/>
  <c r="Z248" i="17" s="1"/>
  <c r="Y248" i="17"/>
  <c r="AG248" i="17" s="1"/>
  <c r="AA243" i="17"/>
  <c r="AH243" i="17"/>
  <c r="AI243" i="17" s="1"/>
  <c r="AA131" i="17"/>
  <c r="H245" i="19" s="1" a="1"/>
  <c r="H245" i="19" s="1"/>
  <c r="AH131" i="17"/>
  <c r="V255" i="17"/>
  <c r="Y255" i="17"/>
  <c r="V125" i="17"/>
  <c r="Y125" i="17"/>
  <c r="AA236" i="17"/>
  <c r="AH236" i="17"/>
  <c r="AI236" i="17" s="1"/>
  <c r="W22" i="19"/>
  <c r="AH118" i="17"/>
  <c r="AI118" i="17" s="1"/>
  <c r="AA118" i="17"/>
  <c r="V239" i="17"/>
  <c r="Z239" i="17" s="1"/>
  <c r="Y239" i="17"/>
  <c r="AG239" i="17" s="1"/>
  <c r="V117" i="17"/>
  <c r="Z117" i="17" s="1"/>
  <c r="Y117" i="17"/>
  <c r="AG117" i="17" s="1"/>
  <c r="AH228" i="17"/>
  <c r="AI228" i="17" s="1"/>
  <c r="AA228" i="17"/>
  <c r="AH249" i="17"/>
  <c r="AI249" i="17" s="1"/>
  <c r="AA249" i="17"/>
  <c r="V256" i="17"/>
  <c r="Y256" i="17"/>
  <c r="V128" i="17"/>
  <c r="Y128" i="17"/>
  <c r="V126" i="17"/>
  <c r="Y126" i="17"/>
  <c r="V127" i="17"/>
  <c r="Y127" i="17"/>
  <c r="AA109" i="17"/>
  <c r="AH109" i="17"/>
  <c r="AI109" i="17" s="1"/>
  <c r="V129" i="17"/>
  <c r="Y129" i="17"/>
  <c r="AA130" i="17"/>
  <c r="AH130" i="17"/>
  <c r="V116" i="17"/>
  <c r="Z116" i="17" s="1"/>
  <c r="Y116" i="17"/>
  <c r="AG116" i="17" s="1"/>
  <c r="V245" i="17"/>
  <c r="Z245" i="17" s="1"/>
  <c r="Y245" i="17"/>
  <c r="AG245" i="17" s="1"/>
  <c r="AC6" i="19" l="1"/>
  <c r="AC28" i="19" s="1"/>
  <c r="H626" i="19" s="1" a="1"/>
  <c r="H626" i="19" s="1"/>
  <c r="AC9" i="19"/>
  <c r="AC31" i="19" s="1"/>
  <c r="H629" i="19" s="1" a="1"/>
  <c r="H629" i="19" s="1"/>
  <c r="AI130" i="17"/>
  <c r="H331" i="19" a="1"/>
  <c r="H331" i="19" s="1"/>
  <c r="H330" i="19" a="1"/>
  <c r="H330" i="19" s="1"/>
  <c r="H332" i="19" a="1"/>
  <c r="H332" i="19" s="1"/>
  <c r="Z127" i="17"/>
  <c r="AA127" i="17" s="1"/>
  <c r="H449" i="19" a="1"/>
  <c r="H449" i="19" s="1"/>
  <c r="H452" i="19" a="1"/>
  <c r="H452" i="19" s="1"/>
  <c r="H451" i="19" a="1"/>
  <c r="H451" i="19" s="1"/>
  <c r="H450" i="19" a="1"/>
  <c r="H450" i="19" s="1"/>
  <c r="AG129" i="17"/>
  <c r="H152" i="19" a="1"/>
  <c r="H152" i="19" s="1"/>
  <c r="H150" i="19" a="1"/>
  <c r="H150" i="19" s="1"/>
  <c r="H151" i="19" a="1"/>
  <c r="H151" i="19" s="1"/>
  <c r="H153" i="19" a="1"/>
  <c r="H153" i="19" s="1"/>
  <c r="AG126" i="17"/>
  <c r="H140" i="19" a="1"/>
  <c r="H140" i="19" s="1"/>
  <c r="H139" i="19" a="1"/>
  <c r="H139" i="19" s="1"/>
  <c r="H138" i="19" a="1"/>
  <c r="H138" i="19" s="1"/>
  <c r="AG128" i="17"/>
  <c r="H146" i="19" a="1"/>
  <c r="H146" i="19" s="1"/>
  <c r="H148" i="19" a="1"/>
  <c r="H148" i="19" s="1"/>
  <c r="H149" i="19" a="1"/>
  <c r="H149" i="19" s="1"/>
  <c r="H147" i="19" a="1"/>
  <c r="H147" i="19" s="1"/>
  <c r="H145" i="19" a="1"/>
  <c r="H145" i="19" s="1"/>
  <c r="AG255" i="17"/>
  <c r="H166" i="19" a="1"/>
  <c r="H166" i="19" s="1"/>
  <c r="H164" i="19" a="1"/>
  <c r="H164" i="19" s="1"/>
  <c r="H165" i="19" a="1"/>
  <c r="H165" i="19" s="1"/>
  <c r="H163" i="19" a="1"/>
  <c r="H163" i="19" s="1"/>
  <c r="AI254" i="17"/>
  <c r="H337" i="19" a="1"/>
  <c r="H337" i="19" s="1"/>
  <c r="H336" i="19" a="1"/>
  <c r="H336" i="19" s="1"/>
  <c r="H338" i="19" a="1"/>
  <c r="H338" i="19" s="1"/>
  <c r="AG253" i="17"/>
  <c r="H291" i="19" s="1" a="1"/>
  <c r="H291" i="19" s="1"/>
  <c r="H159" i="19" a="1"/>
  <c r="H159" i="19" s="1"/>
  <c r="Z128" i="17"/>
  <c r="AH128" i="17" s="1"/>
  <c r="H454" i="19" a="1"/>
  <c r="H454" i="19" s="1"/>
  <c r="H453" i="19" a="1"/>
  <c r="H453" i="19" s="1"/>
  <c r="H455" i="19" a="1"/>
  <c r="H455" i="19" s="1"/>
  <c r="H456" i="19" a="1"/>
  <c r="H456" i="19" s="1"/>
  <c r="H457" i="19" a="1"/>
  <c r="H457" i="19" s="1"/>
  <c r="Z255" i="17"/>
  <c r="H474" i="19" a="1"/>
  <c r="H474" i="19" s="1"/>
  <c r="H472" i="19" a="1"/>
  <c r="H472" i="19" s="1"/>
  <c r="H471" i="19" a="1"/>
  <c r="H471" i="19" s="1"/>
  <c r="H473" i="19" a="1"/>
  <c r="H473" i="19" s="1"/>
  <c r="H249" i="19" a="1"/>
  <c r="H249" i="19" s="1"/>
  <c r="H248" i="19" a="1"/>
  <c r="H248" i="19" s="1"/>
  <c r="H250" i="19" a="1"/>
  <c r="H250" i="19" s="1"/>
  <c r="Z253" i="17"/>
  <c r="H203" i="19" s="1" a="1"/>
  <c r="H203" i="19" s="1"/>
  <c r="H467" i="19" a="1"/>
  <c r="H467" i="19" s="1"/>
  <c r="AC33" i="19"/>
  <c r="H631" i="19" s="1" a="1"/>
  <c r="H631" i="19" s="1"/>
  <c r="AG256" i="17"/>
  <c r="H170" i="19" a="1"/>
  <c r="H170" i="19" s="1"/>
  <c r="H171" i="19" a="1"/>
  <c r="H171" i="19" s="1"/>
  <c r="H167" i="19" a="1"/>
  <c r="H167" i="19" s="1"/>
  <c r="H169" i="19" a="1"/>
  <c r="H169" i="19" s="1"/>
  <c r="H168" i="19" a="1"/>
  <c r="H168" i="19" s="1"/>
  <c r="AI131" i="17"/>
  <c r="H377" i="19" s="1" a="1"/>
  <c r="H377" i="19" s="1"/>
  <c r="H333" i="19" a="1"/>
  <c r="H333" i="19" s="1"/>
  <c r="Z256" i="17"/>
  <c r="AA256" i="17" s="1"/>
  <c r="H475" i="19" a="1"/>
  <c r="H475" i="19" s="1"/>
  <c r="H476" i="19" a="1"/>
  <c r="H476" i="19" s="1"/>
  <c r="H477" i="19" a="1"/>
  <c r="H477" i="19" s="1"/>
  <c r="H479" i="19" a="1"/>
  <c r="H479" i="19" s="1"/>
  <c r="H478" i="19" a="1"/>
  <c r="H478" i="19" s="1"/>
  <c r="H204" i="19" a="1"/>
  <c r="H204" i="19" s="1"/>
  <c r="H206" i="19" a="1"/>
  <c r="H206" i="19" s="1"/>
  <c r="H205" i="19" a="1"/>
  <c r="H205" i="19" s="1"/>
  <c r="AD6" i="19" s="1"/>
  <c r="AG127" i="17"/>
  <c r="H143" i="19" a="1"/>
  <c r="H143" i="19" s="1"/>
  <c r="H141" i="19" a="1"/>
  <c r="H141" i="19" s="1"/>
  <c r="H142" i="19" a="1"/>
  <c r="H142" i="19" s="1"/>
  <c r="H144" i="19" a="1"/>
  <c r="H144" i="19" s="1"/>
  <c r="H242" i="19" a="1"/>
  <c r="H242" i="19" s="1"/>
  <c r="H243" i="19" a="1"/>
  <c r="H243" i="19" s="1"/>
  <c r="H244" i="19" a="1"/>
  <c r="H244" i="19" s="1"/>
  <c r="H216" i="19" a="1"/>
  <c r="H216" i="19" s="1"/>
  <c r="H217" i="19" a="1"/>
  <c r="H217" i="19" s="1"/>
  <c r="H218" i="19" a="1"/>
  <c r="H218" i="19" s="1"/>
  <c r="H219" i="19" a="1"/>
  <c r="H219" i="19" s="1"/>
  <c r="AG125" i="17"/>
  <c r="H269" i="19" s="1" a="1"/>
  <c r="H269" i="19" s="1"/>
  <c r="H137" i="19" a="1"/>
  <c r="H137" i="19" s="1"/>
  <c r="H263" i="19" a="1"/>
  <c r="H263" i="19" s="1"/>
  <c r="H261" i="19" a="1"/>
  <c r="H261" i="19" s="1"/>
  <c r="H262" i="19" a="1"/>
  <c r="H262" i="19" s="1"/>
  <c r="H260" i="19" a="1"/>
  <c r="H260" i="19" s="1"/>
  <c r="AG258" i="17"/>
  <c r="H176" i="19" a="1"/>
  <c r="H176" i="19" s="1"/>
  <c r="H177" i="19" a="1"/>
  <c r="H177" i="19" s="1"/>
  <c r="H178" i="19" a="1"/>
  <c r="H178" i="19" s="1"/>
  <c r="V33" i="19"/>
  <c r="H591" i="19" s="1" a="1"/>
  <c r="H591" i="19" s="1"/>
  <c r="V32" i="19"/>
  <c r="H590" i="19" s="1" a="1"/>
  <c r="H590" i="19" s="1"/>
  <c r="H294" i="19" a="1"/>
  <c r="H294" i="19" s="1"/>
  <c r="H293" i="19" a="1"/>
  <c r="H293" i="19" s="1"/>
  <c r="H292" i="19" a="1"/>
  <c r="H292" i="19" s="1"/>
  <c r="Z129" i="17"/>
  <c r="H461" i="19" a="1"/>
  <c r="H461" i="19" s="1"/>
  <c r="H459" i="19" a="1"/>
  <c r="H459" i="19" s="1"/>
  <c r="H458" i="19" a="1"/>
  <c r="H458" i="19" s="1"/>
  <c r="H460" i="19" a="1"/>
  <c r="H460" i="19" s="1"/>
  <c r="Z126" i="17"/>
  <c r="AA126" i="17" s="1"/>
  <c r="H446" i="19" a="1"/>
  <c r="H446" i="19" s="1"/>
  <c r="V6" i="19" s="1"/>
  <c r="H447" i="19" a="1"/>
  <c r="H447" i="19" s="1"/>
  <c r="H448" i="19" a="1"/>
  <c r="H448" i="19" s="1"/>
  <c r="Z125" i="17"/>
  <c r="H181" i="19" s="1" a="1"/>
  <c r="H181" i="19" s="1"/>
  <c r="H445" i="19" a="1"/>
  <c r="H445" i="19" s="1"/>
  <c r="V5" i="19" s="1"/>
  <c r="AI257" i="17"/>
  <c r="H349" i="19" a="1"/>
  <c r="H349" i="19" s="1"/>
  <c r="H350" i="19" a="1"/>
  <c r="H350" i="19" s="1"/>
  <c r="H351" i="19" a="1"/>
  <c r="H351" i="19" s="1"/>
  <c r="H348" i="19" a="1"/>
  <c r="H348" i="19" s="1"/>
  <c r="Z258" i="17"/>
  <c r="H485" i="19" a="1"/>
  <c r="H485" i="19" s="1"/>
  <c r="H486" i="19" a="1"/>
  <c r="H486" i="19" s="1"/>
  <c r="H484" i="19" a="1"/>
  <c r="H484" i="19" s="1"/>
  <c r="AI259" i="17"/>
  <c r="H399" i="19" s="1" a="1"/>
  <c r="H399" i="19" s="1"/>
  <c r="H355" i="19" a="1"/>
  <c r="H355" i="19" s="1"/>
  <c r="H287" i="19" a="1"/>
  <c r="H287" i="19" s="1"/>
  <c r="H288" i="19" a="1"/>
  <c r="H288" i="19" s="1"/>
  <c r="H286" i="19" a="1"/>
  <c r="H286" i="19" s="1"/>
  <c r="W33" i="19"/>
  <c r="H599" i="19" s="1" a="1"/>
  <c r="H599" i="19" s="1"/>
  <c r="H304" i="19" a="1"/>
  <c r="H304" i="19" s="1"/>
  <c r="H305" i="19" a="1"/>
  <c r="H305" i="19" s="1"/>
  <c r="H306" i="19" a="1"/>
  <c r="H306" i="19" s="1"/>
  <c r="H307" i="19" a="1"/>
  <c r="H307" i="19" s="1"/>
  <c r="H199" i="19" a="1"/>
  <c r="H199" i="19" s="1"/>
  <c r="W10" i="19" s="1"/>
  <c r="H198" i="19" a="1"/>
  <c r="H198" i="19" s="1"/>
  <c r="H200" i="19" a="1"/>
  <c r="H200" i="19" s="1"/>
  <c r="L260" i="17"/>
  <c r="K260" i="17"/>
  <c r="X260" i="17" s="1"/>
  <c r="T260" i="17"/>
  <c r="U260" i="17" s="1"/>
  <c r="H444" i="19" s="1" a="1"/>
  <c r="H444" i="19" s="1"/>
  <c r="T252" i="17"/>
  <c r="U252" i="17" s="1"/>
  <c r="L252" i="17"/>
  <c r="K252" i="17"/>
  <c r="X252" i="17" s="1"/>
  <c r="V124" i="17"/>
  <c r="Z124" i="17" s="1"/>
  <c r="Y124" i="17"/>
  <c r="AG124" i="17" s="1"/>
  <c r="K132" i="17"/>
  <c r="X132" i="17" s="1"/>
  <c r="L132" i="17"/>
  <c r="T132" i="17"/>
  <c r="U132" i="17" s="1"/>
  <c r="H422" i="19" s="1" a="1"/>
  <c r="H422" i="19" s="1"/>
  <c r="AA239" i="17"/>
  <c r="AH239" i="17"/>
  <c r="AI239" i="17" s="1"/>
  <c r="AC7" i="19"/>
  <c r="AA258" i="17"/>
  <c r="AH258" i="17"/>
  <c r="AH253" i="17"/>
  <c r="AA253" i="17"/>
  <c r="H247" i="19" s="1" a="1"/>
  <c r="H247" i="19" s="1"/>
  <c r="AA250" i="17"/>
  <c r="AH250" i="17"/>
  <c r="AI250" i="17" s="1"/>
  <c r="AH120" i="17"/>
  <c r="AI120" i="17" s="1"/>
  <c r="AA120" i="17"/>
  <c r="AA116" i="17"/>
  <c r="AH116" i="17"/>
  <c r="AI116" i="17" s="1"/>
  <c r="Y11" i="19"/>
  <c r="AA129" i="17"/>
  <c r="AH129" i="17"/>
  <c r="AA125" i="17"/>
  <c r="H225" i="19" s="1" a="1"/>
  <c r="H225" i="19" s="1"/>
  <c r="AH125" i="17"/>
  <c r="AA248" i="17"/>
  <c r="AH248" i="17"/>
  <c r="AI248" i="17" s="1"/>
  <c r="AH244" i="17"/>
  <c r="AI244" i="17" s="1"/>
  <c r="AA244" i="17"/>
  <c r="AD11" i="19"/>
  <c r="AH245" i="17"/>
  <c r="AI245" i="17" s="1"/>
  <c r="AA245" i="17"/>
  <c r="AA128" i="17"/>
  <c r="AA117" i="17"/>
  <c r="AH117" i="17"/>
  <c r="AI117" i="17" s="1"/>
  <c r="AH255" i="17"/>
  <c r="AA255" i="17"/>
  <c r="AH119" i="17"/>
  <c r="AI119" i="17" s="1"/>
  <c r="AA119" i="17"/>
  <c r="AA251" i="17"/>
  <c r="AH251" i="17"/>
  <c r="AI251" i="17" s="1"/>
  <c r="AA247" i="17"/>
  <c r="AH247" i="17"/>
  <c r="AI247" i="17" s="1"/>
  <c r="W5" i="19"/>
  <c r="AC5" i="19"/>
  <c r="AH127" i="17" l="1"/>
  <c r="AH256" i="17"/>
  <c r="AH126" i="17"/>
  <c r="AF9" i="19"/>
  <c r="AF31" i="19" s="1"/>
  <c r="H653" i="19" s="1" a="1"/>
  <c r="H653" i="19" s="1"/>
  <c r="AC10" i="19"/>
  <c r="AC32" i="19" s="1"/>
  <c r="H630" i="19" s="1" a="1"/>
  <c r="H630" i="19" s="1"/>
  <c r="AD9" i="19"/>
  <c r="AD31" i="19" s="1"/>
  <c r="H637" i="19" s="1" a="1"/>
  <c r="H637" i="19" s="1"/>
  <c r="AD17" i="19"/>
  <c r="V8" i="19"/>
  <c r="V30" i="19" s="1"/>
  <c r="H588" i="19" s="1" a="1"/>
  <c r="H588" i="19" s="1"/>
  <c r="V9" i="19"/>
  <c r="V31" i="19" s="1"/>
  <c r="H589" i="19" s="1" a="1"/>
  <c r="H589" i="19" s="1"/>
  <c r="W27" i="19"/>
  <c r="H593" i="19" s="1" a="1"/>
  <c r="H593" i="19" s="1"/>
  <c r="AI129" i="17"/>
  <c r="H326" i="19" a="1"/>
  <c r="H326" i="19" s="1"/>
  <c r="H327" i="19" a="1"/>
  <c r="H327" i="19" s="1"/>
  <c r="H329" i="19" a="1"/>
  <c r="H329" i="19" s="1"/>
  <c r="H328" i="19" a="1"/>
  <c r="H328" i="19" s="1"/>
  <c r="H275" i="19" a="1"/>
  <c r="H275" i="19" s="1"/>
  <c r="H274" i="19" a="1"/>
  <c r="H274" i="19" s="1"/>
  <c r="H273" i="19" a="1"/>
  <c r="H273" i="19" s="1"/>
  <c r="H276" i="19" a="1"/>
  <c r="H276" i="19" s="1"/>
  <c r="AD33" i="19"/>
  <c r="H639" i="19" s="1" a="1"/>
  <c r="H639" i="19" s="1"/>
  <c r="H251" i="19" a="1"/>
  <c r="H251" i="19" s="1"/>
  <c r="H253" i="19" a="1"/>
  <c r="H253" i="19" s="1"/>
  <c r="H254" i="19" a="1"/>
  <c r="H254" i="19" s="1"/>
  <c r="H252" i="19" a="1"/>
  <c r="H252" i="19" s="1"/>
  <c r="AI128" i="17"/>
  <c r="H324" i="19" a="1"/>
  <c r="H324" i="19" s="1"/>
  <c r="H323" i="19" a="1"/>
  <c r="H323" i="19" s="1"/>
  <c r="H325" i="19" a="1"/>
  <c r="H325" i="19" s="1"/>
  <c r="H321" i="19" a="1"/>
  <c r="H321" i="19" s="1"/>
  <c r="H322" i="19" a="1"/>
  <c r="H322" i="19" s="1"/>
  <c r="AI125" i="17"/>
  <c r="H357" i="19" s="1" a="1"/>
  <c r="H357" i="19" s="1"/>
  <c r="H313" i="19" a="1"/>
  <c r="H313" i="19" s="1"/>
  <c r="H234" i="19" a="1"/>
  <c r="H234" i="19" s="1"/>
  <c r="H236" i="19" a="1"/>
  <c r="H236" i="19" s="1"/>
  <c r="H235" i="19" a="1"/>
  <c r="H235" i="19" s="1"/>
  <c r="H237" i="19" a="1"/>
  <c r="H237" i="19" s="1"/>
  <c r="H233" i="19" a="1"/>
  <c r="H233" i="19" s="1"/>
  <c r="V28" i="19"/>
  <c r="H586" i="19" s="1" a="1"/>
  <c r="H586" i="19" s="1"/>
  <c r="H215" i="19" a="1"/>
  <c r="H215" i="19" s="1"/>
  <c r="H213" i="19" a="1"/>
  <c r="H213" i="19" s="1"/>
  <c r="H214" i="19" a="1"/>
  <c r="H214" i="19" s="1"/>
  <c r="H212" i="19" a="1"/>
  <c r="H212" i="19" s="1"/>
  <c r="H211" i="19" a="1"/>
  <c r="H211" i="19" s="1"/>
  <c r="H303" i="19" a="1"/>
  <c r="H303" i="19" s="1"/>
  <c r="H302" i="19" a="1"/>
  <c r="H302" i="19" s="1"/>
  <c r="H299" i="19" a="1"/>
  <c r="H299" i="19" s="1"/>
  <c r="H301" i="19" a="1"/>
  <c r="H301" i="19" s="1"/>
  <c r="H300" i="19" a="1"/>
  <c r="H300" i="19" s="1"/>
  <c r="H271" i="19" a="1"/>
  <c r="H271" i="19" s="1"/>
  <c r="H270" i="19" a="1"/>
  <c r="H270" i="19" s="1"/>
  <c r="H272" i="19" a="1"/>
  <c r="H272" i="19" s="1"/>
  <c r="AC27" i="19"/>
  <c r="H625" i="19" s="1" a="1"/>
  <c r="H625" i="19" s="1"/>
  <c r="H182" i="19" a="1"/>
  <c r="H182" i="19" s="1"/>
  <c r="H183" i="19" a="1"/>
  <c r="H183" i="19" s="1"/>
  <c r="H184" i="19" a="1"/>
  <c r="H184" i="19" s="1"/>
  <c r="H309" i="19" a="1"/>
  <c r="H309" i="19" s="1"/>
  <c r="H308" i="19" a="1"/>
  <c r="H308" i="19" s="1"/>
  <c r="H310" i="19" a="1"/>
  <c r="H310" i="19" s="1"/>
  <c r="H381" i="19" a="1"/>
  <c r="H381" i="19" s="1"/>
  <c r="H382" i="19" a="1"/>
  <c r="H382" i="19" s="1"/>
  <c r="H380" i="19" a="1"/>
  <c r="H380" i="19" s="1"/>
  <c r="AI253" i="17"/>
  <c r="H379" i="19" s="1" a="1"/>
  <c r="H379" i="19" s="1"/>
  <c r="H335" i="19" a="1"/>
  <c r="H335" i="19" s="1"/>
  <c r="AI256" i="17"/>
  <c r="H346" i="19" a="1"/>
  <c r="H346" i="19" s="1"/>
  <c r="H347" i="19" a="1"/>
  <c r="H347" i="19" s="1"/>
  <c r="H345" i="19" a="1"/>
  <c r="H345" i="19" s="1"/>
  <c r="H344" i="19" a="1"/>
  <c r="H344" i="19" s="1"/>
  <c r="H343" i="19" a="1"/>
  <c r="H343" i="19" s="1"/>
  <c r="V27" i="19"/>
  <c r="H585" i="19" s="1" a="1"/>
  <c r="H585" i="19" s="1"/>
  <c r="H241" i="19" a="1"/>
  <c r="H241" i="19" s="1"/>
  <c r="H239" i="19" a="1"/>
  <c r="H239" i="19" s="1"/>
  <c r="H238" i="19" a="1"/>
  <c r="H238" i="19" s="1"/>
  <c r="H240" i="19" a="1"/>
  <c r="H240" i="19" s="1"/>
  <c r="AI258" i="17"/>
  <c r="H352" i="19" a="1"/>
  <c r="H352" i="19" s="1"/>
  <c r="H353" i="19" a="1"/>
  <c r="H353" i="19" s="1"/>
  <c r="H354" i="19" a="1"/>
  <c r="H354" i="19" s="1"/>
  <c r="H257" i="19" a="1"/>
  <c r="H257" i="19" s="1"/>
  <c r="H258" i="19" a="1"/>
  <c r="H258" i="19" s="1"/>
  <c r="H255" i="19" a="1"/>
  <c r="H255" i="19" s="1"/>
  <c r="H256" i="19" a="1"/>
  <c r="H256" i="19" s="1"/>
  <c r="H259" i="19" a="1"/>
  <c r="H259" i="19" s="1"/>
  <c r="H187" i="19" a="1"/>
  <c r="H187" i="19" s="1"/>
  <c r="H186" i="19" a="1"/>
  <c r="H186" i="19" s="1"/>
  <c r="H188" i="19" a="1"/>
  <c r="H188" i="19" s="1"/>
  <c r="H185" i="19" a="1"/>
  <c r="H185" i="19" s="1"/>
  <c r="H393" i="19" a="1"/>
  <c r="H393" i="19" s="1"/>
  <c r="H394" i="19" a="1"/>
  <c r="H394" i="19" s="1"/>
  <c r="H392" i="19" a="1"/>
  <c r="H392" i="19" s="1"/>
  <c r="H395" i="19" a="1"/>
  <c r="H395" i="19" s="1"/>
  <c r="H192" i="19" a="1"/>
  <c r="H192" i="19" s="1"/>
  <c r="H190" i="19" a="1"/>
  <c r="H190" i="19" s="1"/>
  <c r="H189" i="19" a="1"/>
  <c r="H189" i="19" s="1"/>
  <c r="H193" i="19" a="1"/>
  <c r="H193" i="19" s="1"/>
  <c r="H191" i="19" a="1"/>
  <c r="H191" i="19" s="1"/>
  <c r="AD28" i="19"/>
  <c r="H634" i="19" s="1" a="1"/>
  <c r="H634" i="19" s="1"/>
  <c r="H281" i="19" a="1"/>
  <c r="H281" i="19" s="1"/>
  <c r="H277" i="19" a="1"/>
  <c r="H277" i="19" s="1"/>
  <c r="H278" i="19" a="1"/>
  <c r="H278" i="19" s="1"/>
  <c r="H280" i="19" a="1"/>
  <c r="H280" i="19" s="1"/>
  <c r="H279" i="19" a="1"/>
  <c r="H279" i="19" s="1"/>
  <c r="Y33" i="19"/>
  <c r="H615" i="19" s="1" a="1"/>
  <c r="H615" i="19" s="1"/>
  <c r="H264" i="19" a="1"/>
  <c r="H264" i="19" s="1"/>
  <c r="H265" i="19" a="1"/>
  <c r="H265" i="19" s="1"/>
  <c r="H266" i="19" a="1"/>
  <c r="H266" i="19" s="1"/>
  <c r="AI255" i="17"/>
  <c r="H340" i="19" a="1"/>
  <c r="H340" i="19" s="1"/>
  <c r="H342" i="19" a="1"/>
  <c r="H342" i="19" s="1"/>
  <c r="H341" i="19" a="1"/>
  <c r="H341" i="19" s="1"/>
  <c r="H339" i="19" a="1"/>
  <c r="H339" i="19" s="1"/>
  <c r="AI126" i="17"/>
  <c r="H316" i="19" a="1"/>
  <c r="H316" i="19" s="1"/>
  <c r="H315" i="19" a="1"/>
  <c r="H315" i="19" s="1"/>
  <c r="H314" i="19" a="1"/>
  <c r="H314" i="19" s="1"/>
  <c r="W32" i="19"/>
  <c r="H598" i="19" s="1" a="1"/>
  <c r="H598" i="19" s="1"/>
  <c r="AI127" i="17"/>
  <c r="H319" i="19" a="1"/>
  <c r="H319" i="19" s="1"/>
  <c r="H317" i="19" a="1"/>
  <c r="H317" i="19" s="1"/>
  <c r="H320" i="19" a="1"/>
  <c r="H320" i="19" s="1"/>
  <c r="H318" i="19" a="1"/>
  <c r="H318" i="19" s="1"/>
  <c r="H209" i="19" a="1"/>
  <c r="H209" i="19" s="1"/>
  <c r="H208" i="19" a="1"/>
  <c r="H208" i="19" s="1"/>
  <c r="H207" i="19" a="1"/>
  <c r="H207" i="19" s="1"/>
  <c r="H210" i="19" a="1"/>
  <c r="H210" i="19" s="1"/>
  <c r="H283" i="19" a="1"/>
  <c r="H283" i="19" s="1"/>
  <c r="H285" i="19" a="1"/>
  <c r="H285" i="19" s="1"/>
  <c r="H282" i="19" a="1"/>
  <c r="H282" i="19" s="1"/>
  <c r="H284" i="19" a="1"/>
  <c r="H284" i="19" s="1"/>
  <c r="H226" i="19" a="1"/>
  <c r="H226" i="19" s="1"/>
  <c r="H228" i="19" a="1"/>
  <c r="H228" i="19" s="1"/>
  <c r="H227" i="19" a="1"/>
  <c r="H227" i="19" s="1"/>
  <c r="H230" i="19" a="1"/>
  <c r="H230" i="19" s="1"/>
  <c r="H229" i="19" a="1"/>
  <c r="H229" i="19" s="1"/>
  <c r="H231" i="19" a="1"/>
  <c r="H231" i="19" s="1"/>
  <c r="H232" i="19" a="1"/>
  <c r="H232" i="19" s="1"/>
  <c r="AC29" i="19"/>
  <c r="H627" i="19" s="1" a="1"/>
  <c r="H627" i="19" s="1"/>
  <c r="H222" i="19" a="1"/>
  <c r="H222" i="19" s="1"/>
  <c r="H220" i="19" a="1"/>
  <c r="H220" i="19" s="1"/>
  <c r="H221" i="19" a="1"/>
  <c r="H221" i="19" s="1"/>
  <c r="H197" i="19" a="1"/>
  <c r="H197" i="19" s="1"/>
  <c r="H196" i="19" a="1"/>
  <c r="H196" i="19" s="1"/>
  <c r="H194" i="19" a="1"/>
  <c r="H194" i="19" s="1"/>
  <c r="H195" i="19" a="1"/>
  <c r="H195" i="19" s="1"/>
  <c r="H296" i="19" a="1"/>
  <c r="H296" i="19" s="1"/>
  <c r="H298" i="19" a="1"/>
  <c r="H298" i="19" s="1"/>
  <c r="H297" i="19" a="1"/>
  <c r="H297" i="19" s="1"/>
  <c r="H295" i="19" a="1"/>
  <c r="H295" i="19" s="1"/>
  <c r="H376" i="19" a="1"/>
  <c r="H376" i="19" s="1"/>
  <c r="H374" i="19" a="1"/>
  <c r="H374" i="19" s="1"/>
  <c r="H375" i="19" a="1"/>
  <c r="H375" i="19" s="1"/>
  <c r="AD20" i="19"/>
  <c r="Y22" i="19"/>
  <c r="V7" i="19"/>
  <c r="V252" i="17"/>
  <c r="Z252" i="17" s="1"/>
  <c r="Y252" i="17"/>
  <c r="AG252" i="17" s="1"/>
  <c r="Y10" i="19"/>
  <c r="V132" i="17"/>
  <c r="Y132" i="17"/>
  <c r="AF11" i="19"/>
  <c r="W21" i="19"/>
  <c r="AD22" i="19"/>
  <c r="AF6" i="19"/>
  <c r="AC8" i="19"/>
  <c r="AA124" i="17"/>
  <c r="AH124" i="17"/>
  <c r="AI124" i="17" s="1"/>
  <c r="V260" i="17"/>
  <c r="Y260" i="17"/>
  <c r="AD5" i="19"/>
  <c r="W20" i="19" l="1"/>
  <c r="AF8" i="19"/>
  <c r="AF30" i="19" s="1"/>
  <c r="H652" i="19" s="1" a="1"/>
  <c r="H652" i="19" s="1"/>
  <c r="W18" i="19"/>
  <c r="AD19" i="19"/>
  <c r="AD8" i="19"/>
  <c r="AD30" i="19" s="1"/>
  <c r="H636" i="19" s="1" a="1"/>
  <c r="H636" i="19" s="1"/>
  <c r="Y6" i="19"/>
  <c r="AD21" i="19"/>
  <c r="Y9" i="19"/>
  <c r="Y31" i="19" s="1"/>
  <c r="H613" i="19" s="1" a="1"/>
  <c r="H613" i="19" s="1"/>
  <c r="Y21" i="19"/>
  <c r="W6" i="19"/>
  <c r="W28" i="19" s="1"/>
  <c r="H594" i="19" s="1" a="1"/>
  <c r="H594" i="19" s="1"/>
  <c r="AD10" i="19"/>
  <c r="AD32" i="19" s="1"/>
  <c r="H638" i="19" s="1" a="1"/>
  <c r="H638" i="19" s="1"/>
  <c r="Y7" i="19"/>
  <c r="Y29" i="19" s="1"/>
  <c r="H611" i="19" s="1" a="1"/>
  <c r="H611" i="19" s="1"/>
  <c r="W9" i="19"/>
  <c r="W31" i="19" s="1"/>
  <c r="H597" i="19" s="1" a="1"/>
  <c r="H597" i="19" s="1"/>
  <c r="W8" i="19"/>
  <c r="W30" i="19" s="1"/>
  <c r="H596" i="19" s="1" a="1"/>
  <c r="H596" i="19" s="1"/>
  <c r="AD27" i="19"/>
  <c r="H633" i="19" s="1" a="1"/>
  <c r="H633" i="19" s="1"/>
  <c r="Z260" i="17"/>
  <c r="H224" i="19" s="1" a="1"/>
  <c r="H224" i="19" s="1"/>
  <c r="AD12" i="19" s="1"/>
  <c r="H488" i="19" a="1"/>
  <c r="H488" i="19" s="1"/>
  <c r="AC12" i="19" s="1"/>
  <c r="AF33" i="19"/>
  <c r="H655" i="19" s="1" a="1"/>
  <c r="H655" i="19" s="1"/>
  <c r="H359" i="19" a="1"/>
  <c r="H359" i="19" s="1"/>
  <c r="H360" i="19" a="1"/>
  <c r="H360" i="19" s="1"/>
  <c r="H358" i="19" a="1"/>
  <c r="H358" i="19" s="1"/>
  <c r="H389" i="19" a="1"/>
  <c r="H389" i="19" s="1"/>
  <c r="H387" i="19" a="1"/>
  <c r="H387" i="19" s="1"/>
  <c r="H388" i="19" a="1"/>
  <c r="H388" i="19" s="1"/>
  <c r="H390" i="19" a="1"/>
  <c r="H390" i="19" s="1"/>
  <c r="H391" i="19" a="1"/>
  <c r="H391" i="19" s="1"/>
  <c r="AF28" i="19"/>
  <c r="H650" i="19" s="1" a="1"/>
  <c r="H650" i="19" s="1"/>
  <c r="W19" i="19"/>
  <c r="Y8" i="19"/>
  <c r="AG132" i="17"/>
  <c r="H290" i="19" s="1" a="1"/>
  <c r="H290" i="19" s="1"/>
  <c r="H158" i="19" a="1"/>
  <c r="H158" i="19" s="1"/>
  <c r="H363" i="19" a="1"/>
  <c r="H363" i="19" s="1"/>
  <c r="H364" i="19" a="1"/>
  <c r="H364" i="19" s="1"/>
  <c r="H361" i="19" a="1"/>
  <c r="H361" i="19" s="1"/>
  <c r="H362" i="19" a="1"/>
  <c r="H362" i="19" s="1"/>
  <c r="W17" i="19"/>
  <c r="AF10" i="19"/>
  <c r="Z132" i="17"/>
  <c r="H202" i="19" s="1" a="1"/>
  <c r="H202" i="19" s="1"/>
  <c r="W12" i="19" s="1"/>
  <c r="H466" i="19" a="1"/>
  <c r="H466" i="19" s="1"/>
  <c r="V12" i="19" s="1"/>
  <c r="H398" i="19" a="1"/>
  <c r="H398" i="19" s="1"/>
  <c r="H396" i="19" a="1"/>
  <c r="H396" i="19" s="1"/>
  <c r="H397" i="19" a="1"/>
  <c r="H397" i="19" s="1"/>
  <c r="AG260" i="17"/>
  <c r="H312" i="19" s="1" a="1"/>
  <c r="H312" i="19" s="1"/>
  <c r="H180" i="19" a="1"/>
  <c r="H180" i="19" s="1"/>
  <c r="H385" i="19" a="1"/>
  <c r="H385" i="19" s="1"/>
  <c r="H383" i="19" a="1"/>
  <c r="H383" i="19" s="1"/>
  <c r="H384" i="19" a="1"/>
  <c r="H384" i="19" s="1"/>
  <c r="H386" i="19" a="1"/>
  <c r="H386" i="19" s="1"/>
  <c r="H366" i="19" a="1"/>
  <c r="H366" i="19" s="1"/>
  <c r="H369" i="19" a="1"/>
  <c r="H369" i="19" s="1"/>
  <c r="H368" i="19" a="1"/>
  <c r="H368" i="19" s="1"/>
  <c r="H367" i="19" a="1"/>
  <c r="H367" i="19" s="1"/>
  <c r="H365" i="19" a="1"/>
  <c r="H365" i="19" s="1"/>
  <c r="H372" i="19" a="1"/>
  <c r="H372" i="19" s="1"/>
  <c r="H370" i="19" a="1"/>
  <c r="H370" i="19" s="1"/>
  <c r="H371" i="19" a="1"/>
  <c r="H371" i="19" s="1"/>
  <c r="H373" i="19" a="1"/>
  <c r="H373" i="19" s="1"/>
  <c r="Y32" i="19"/>
  <c r="H614" i="19" s="1" a="1"/>
  <c r="H614" i="19" s="1"/>
  <c r="Y28" i="19"/>
  <c r="H610" i="19" s="1" a="1"/>
  <c r="H610" i="19" s="1"/>
  <c r="AC30" i="19"/>
  <c r="H628" i="19" s="1" a="1"/>
  <c r="H628" i="19" s="1"/>
  <c r="V29" i="19"/>
  <c r="H587" i="19" s="1" a="1"/>
  <c r="H587" i="19" s="1"/>
  <c r="AD18" i="19"/>
  <c r="W7" i="19"/>
  <c r="AF22" i="19"/>
  <c r="AH252" i="17"/>
  <c r="AI252" i="17" s="1"/>
  <c r="AA252" i="17"/>
  <c r="AF7" i="19"/>
  <c r="AF17" i="19"/>
  <c r="AF20" i="19"/>
  <c r="Y5" i="19"/>
  <c r="AD16" i="19"/>
  <c r="W16" i="19"/>
  <c r="AD7" i="19"/>
  <c r="AF5" i="19"/>
  <c r="AF27" i="19" s="1"/>
  <c r="AH260" i="17" l="1"/>
  <c r="H356" i="19" s="1" a="1"/>
  <c r="H356" i="19" s="1"/>
  <c r="AF12" i="19" s="1"/>
  <c r="AA260" i="17"/>
  <c r="H268" i="19" s="1" a="1"/>
  <c r="H268" i="19" s="1"/>
  <c r="AH132" i="17"/>
  <c r="AA132" i="17"/>
  <c r="H246" i="19" s="1" a="1"/>
  <c r="H246" i="19" s="1"/>
  <c r="AF21" i="19"/>
  <c r="Y20" i="19"/>
  <c r="AF18" i="19"/>
  <c r="Y19" i="19"/>
  <c r="Y17" i="19"/>
  <c r="W34" i="19"/>
  <c r="H600" i="19" s="1" a="1"/>
  <c r="H600" i="19" s="1"/>
  <c r="Y27" i="19"/>
  <c r="H609" i="19" s="1" a="1"/>
  <c r="H609" i="19" s="1"/>
  <c r="V34" i="19"/>
  <c r="H592" i="19" s="1" a="1"/>
  <c r="H592" i="19" s="1"/>
  <c r="AC34" i="19"/>
  <c r="H632" i="19" s="1" a="1"/>
  <c r="H632" i="19" s="1"/>
  <c r="Y30" i="19"/>
  <c r="H612" i="19" s="1" a="1"/>
  <c r="H612" i="19" s="1"/>
  <c r="AD34" i="19"/>
  <c r="H640" i="19" s="1" a="1"/>
  <c r="H640" i="19" s="1"/>
  <c r="AI132" i="17"/>
  <c r="H378" i="19" s="1" a="1"/>
  <c r="H378" i="19" s="1"/>
  <c r="H334" i="19" a="1"/>
  <c r="H334" i="19" s="1"/>
  <c r="Y12" i="19" s="1"/>
  <c r="AF32" i="19"/>
  <c r="H654" i="19" s="1" a="1"/>
  <c r="H654" i="19" s="1"/>
  <c r="AD29" i="19"/>
  <c r="H635" i="19" s="1" a="1"/>
  <c r="H635" i="19" s="1"/>
  <c r="W29" i="19"/>
  <c r="H595" i="19" s="1" a="1"/>
  <c r="H595" i="19" s="1"/>
  <c r="AF29" i="19"/>
  <c r="H651" i="19" s="1" a="1"/>
  <c r="H651" i="19" s="1"/>
  <c r="H649" i="19" a="1"/>
  <c r="H649" i="19" s="1"/>
  <c r="AF2" i="19"/>
  <c r="Y2" i="19"/>
  <c r="Y16" i="19"/>
  <c r="AF19" i="19"/>
  <c r="Y18" i="19"/>
  <c r="AI260" i="17" l="1"/>
  <c r="H400" i="19" s="1" a="1"/>
  <c r="H400" i="19" s="1"/>
  <c r="AF34" i="19"/>
  <c r="H656" i="19" s="1" a="1"/>
  <c r="H656" i="19" s="1"/>
  <c r="Y34" i="19"/>
  <c r="H616" i="19" s="1" a="1"/>
  <c r="H616" i="19" s="1"/>
  <c r="AF16" i="1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<sst xmlns="http://schemas.openxmlformats.org/spreadsheetml/2006/main" count="58545" uniqueCount="147">
  <si>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</si>
  <si>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</si>
  <si>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</si>
  <si>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</si>
  <si>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</si>
  <si>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</si>
  <si>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</si>
  <si>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</si>
  <si>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</si>
  <si>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</si>
  <si>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</si>
  <si>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</si>
  <si>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</si>
  <si>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</si>
  <si>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</si>
  <si>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</si>
  <si>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</si>
  <si>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</si>
  <si>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</si>
  <si>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</si>
  <si>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</si>
  <si>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</si>
  <si>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</si>
  <si>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</si>
  <si>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</si>
  <si>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</si>
  <si>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</si>
  <si>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</si>
  <si>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</si>
  <si>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</si>
  <si>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</si>
  <si>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</si>
  <si>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</si>
  <si>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</si>
  <si>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</si>
  <si>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</si>
  <si>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</si>
  <si>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</si>
  <si>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</si>
  <si>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</si>
  <si>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</si>
  <si>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</si>
  <si>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</si>
  <si>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</si>
  <si>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</si>
  <si>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</si>
  <si>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</si>
  <si>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</si>
  <si>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</si>
  <si>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</si>
  <si>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</si>
  <si>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</si>
  <si>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</si>
  <si>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</si>
  <si>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</si>
  <si>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</si>
  <si>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</si>
  <si>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</si>
  <si>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</si>
  <si>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</si>
  <si>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</si>
  <si>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</si>
  <si>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</si>
  <si>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</si>
  <si>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</si>
  <si>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</si>
  <si>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</si>
  <si>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</si>
  <si>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</si>
  <si>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</si>
  <si>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</si>
  <si>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</si>
  <si>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</si>
  <si>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</si>
  <si>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</si>
  <si>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</si>
  <si>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</si>
  <si>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</si>
  <si>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</si>
  <si>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</si>
  <si>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</si>
  <si>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</si>
  <si>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</si>
  <si>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</si>
  <si>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</si>
  <si>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</si>
  <si>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Fixed O&amp;M</t>
  </si>
  <si>
    <t>Capital Expenditure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</si>
  <si>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</si>
  <si>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</si>
  <si>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</si>
  <si>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</si>
  <si>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</si>
  <si>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</si>
  <si>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</si>
  <si>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</si>
  <si>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</si>
  <si>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</si>
  <si>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</si>
  <si>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</si>
  <si>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</si>
  <si>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</si>
  <si>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Static Data - Calculations ($)</t>
  </si>
  <si>
    <t>Static Data - Calculations ($/MWh)</t>
  </si>
  <si>
    <t>WACC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</si>
  <si>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</si>
  <si>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</si>
  <si>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</si>
  <si>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</si>
  <si>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</si>
  <si>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</si>
  <si>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</si>
  <si>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</si>
  <si>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</si>
  <si>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</si>
  <si>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</si>
  <si>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</si>
  <si>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</si>
  <si>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</si>
  <si>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</si>
  <si>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</si>
  <si>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</si>
  <si>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</si>
  <si>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</si>
  <si>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</si>
  <si>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</si>
  <si>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</si>
  <si>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</si>
  <si>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Fin Year (YE 30 Jun)</t>
  </si>
  <si>
    <t>SetUp</t>
  </si>
  <si>
    <t>Asset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</si>
  <si>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</si>
  <si>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</si>
  <si>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</si>
  <si>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</si>
  <si>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</si>
  <si>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</si>
  <si>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</si>
  <si>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</si>
  <si>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</si>
  <si>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</si>
  <si>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</si>
  <si>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Merchant ROI</t>
  </si>
  <si>
    <t>Average per MWh</t>
  </si>
  <si>
    <t>Sold Swap EBIT adjustment</t>
  </si>
  <si>
    <t>Wartsila dual fuel adjustment</t>
  </si>
  <si>
    <t>2 Hour Battery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</si>
</sst>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6" fontId="0" fillId="0" borderId="0" xfId="2" applyNumberFormat="1" applyFont="1"/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44" fontId="0" fillId="0" borderId="0" xfId="3" applyFont="1"/>
    <xf numFmtId="0" fontId="0" fillId="0" borderId="0" xfId="0" applyAlignment="1">
      <alignment wrapText="1"/>
    </xf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9" fontId="6" fillId="0" borderId="0" xfId="2" applyFont="1"/>
    <xf numFmtId="0" fontId="0" fillId="0" borderId="0" xfId="0" applyAlignment="1">
      <alignment horizont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2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YallornSnowy"/>
      <sheetName val="YallournPortlandSnowy"/>
      <sheetName val="Marinus"/>
      <sheetName val="MarinusPortland"/>
      <sheetName val="MarinusSnowy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110.87649635279293</v>
          </cell>
          <cell r="P4">
            <v>114.42525145759829</v>
          </cell>
          <cell r="Q4">
            <v>110.82802622655466</v>
          </cell>
          <cell r="R4">
            <v>123.58778372740916</v>
          </cell>
          <cell r="S4">
            <v>128.19484645511415</v>
          </cell>
          <cell r="T4">
            <v>147.33868973326585</v>
          </cell>
          <cell r="U4">
            <v>143.31310767459118</v>
          </cell>
          <cell r="V4">
            <v>151.54700279182231</v>
          </cell>
          <cell r="W4">
            <v>153.92056534256733</v>
          </cell>
          <cell r="X4">
            <v>157.63805708978799</v>
          </cell>
          <cell r="Y4">
            <v>158.90027492192161</v>
          </cell>
          <cell r="Z4">
            <v>157.39587500078375</v>
          </cell>
          <cell r="BB4">
            <v>21.736550535512897</v>
          </cell>
          <cell r="BC4">
            <v>34.374464777977309</v>
          </cell>
          <cell r="BD4">
            <v>29.896658103960021</v>
          </cell>
          <cell r="BE4">
            <v>28.438906344749746</v>
          </cell>
          <cell r="BF4">
            <v>34.755391265867232</v>
          </cell>
          <cell r="BG4">
            <v>39.340081846272817</v>
          </cell>
          <cell r="BH4">
            <v>35.992864514187836</v>
          </cell>
          <cell r="BI4">
            <v>38.499857326481695</v>
          </cell>
          <cell r="BJ4">
            <v>46.917490080218705</v>
          </cell>
          <cell r="BK4">
            <v>51.908549043894908</v>
          </cell>
          <cell r="BL4">
            <v>52.278325627205213</v>
          </cell>
          <cell r="BM4">
            <v>62.783766406631223</v>
          </cell>
          <cell r="BN4">
            <v>57.829355900239065</v>
          </cell>
          <cell r="BO4">
            <v>75.186826384101636</v>
          </cell>
          <cell r="BP4">
            <v>72.134429785549116</v>
          </cell>
          <cell r="BQ4">
            <v>76.741685711273391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89.551619454873261</v>
          </cell>
          <cell r="P5">
            <v>94.507339009094352</v>
          </cell>
          <cell r="Q5">
            <v>90.132478137960689</v>
          </cell>
          <cell r="R5">
            <v>96.517863838834344</v>
          </cell>
          <cell r="S5">
            <v>99.739427471887169</v>
          </cell>
          <cell r="T5">
            <v>116.99622844018772</v>
          </cell>
          <cell r="U5">
            <v>111.16304856059006</v>
          </cell>
          <cell r="V5">
            <v>119.7492632694256</v>
          </cell>
          <cell r="W5">
            <v>122.69572052629094</v>
          </cell>
          <cell r="X5">
            <v>125.8320551581627</v>
          </cell>
          <cell r="Y5">
            <v>130.34067658769359</v>
          </cell>
          <cell r="Z5">
            <v>130.98679940270526</v>
          </cell>
          <cell r="BB5">
            <v>10.95225398906152</v>
          </cell>
          <cell r="BC5">
            <v>14.637147527104581</v>
          </cell>
          <cell r="BD5">
            <v>15.14583394365717</v>
          </cell>
          <cell r="BE5">
            <v>14.976785061082182</v>
          </cell>
          <cell r="BF5">
            <v>17.111641247075088</v>
          </cell>
          <cell r="BG5">
            <v>18.300871819751098</v>
          </cell>
          <cell r="BH5">
            <v>17.523189613785753</v>
          </cell>
          <cell r="BI5">
            <v>19.694854848868356</v>
          </cell>
          <cell r="BJ5">
            <v>21.29273399630544</v>
          </cell>
          <cell r="BK5">
            <v>24.31615397366869</v>
          </cell>
          <cell r="BL5">
            <v>24.181154454427173</v>
          </cell>
          <cell r="BM5">
            <v>29.441778494378255</v>
          </cell>
          <cell r="BN5">
            <v>32.141451711624661</v>
          </cell>
          <cell r="BO5">
            <v>37.594135912316979</v>
          </cell>
          <cell r="BP5">
            <v>41.098636592761757</v>
          </cell>
          <cell r="BQ5">
            <v>43.893141405389045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80.187215441449155</v>
          </cell>
          <cell r="P6">
            <v>84.571145753239904</v>
          </cell>
          <cell r="Q6">
            <v>80.81532053947663</v>
          </cell>
          <cell r="R6">
            <v>85.993977003669272</v>
          </cell>
          <cell r="S6">
            <v>87.969141414181706</v>
          </cell>
          <cell r="T6">
            <v>102.5758979609157</v>
          </cell>
          <cell r="U6">
            <v>97.736819429579114</v>
          </cell>
          <cell r="V6">
            <v>105.55025557117995</v>
          </cell>
          <cell r="W6">
            <v>110.93293764358154</v>
          </cell>
          <cell r="X6">
            <v>112.09913815291733</v>
          </cell>
          <cell r="Y6">
            <v>120.58709718012372</v>
          </cell>
          <cell r="Z6">
            <v>120.21688484734186</v>
          </cell>
          <cell r="BB6">
            <v>4.7663083472940571</v>
          </cell>
          <cell r="BC6">
            <v>6.2727450806064873</v>
          </cell>
          <cell r="BD6">
            <v>6.4347610573587382</v>
          </cell>
          <cell r="BE6">
            <v>6.1304636289823016</v>
          </cell>
          <cell r="BF6">
            <v>7.4097660568724137</v>
          </cell>
          <cell r="BG6">
            <v>7.7480112218414092</v>
          </cell>
          <cell r="BH6">
            <v>7.1886696415023277</v>
          </cell>
          <cell r="BI6">
            <v>8.3639298972152574</v>
          </cell>
          <cell r="BJ6">
            <v>9.4445889046932336</v>
          </cell>
          <cell r="BK6">
            <v>10.667804264456752</v>
          </cell>
          <cell r="BL6">
            <v>10.679205411735687</v>
          </cell>
          <cell r="BM6">
            <v>12.426381997075357</v>
          </cell>
          <cell r="BN6">
            <v>13.749335640128777</v>
          </cell>
          <cell r="BO6">
            <v>15.496336520675712</v>
          </cell>
          <cell r="BP6">
            <v>16.75113103128734</v>
          </cell>
          <cell r="BQ6">
            <v>17.549325669957131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73.249680440303877</v>
          </cell>
          <cell r="P7">
            <v>77.141592516616072</v>
          </cell>
          <cell r="Q7">
            <v>74.26893616567753</v>
          </cell>
          <cell r="R7">
            <v>78.621128122891889</v>
          </cell>
          <cell r="S7">
            <v>79.517165564772355</v>
          </cell>
          <cell r="T7">
            <v>92.428734930507233</v>
          </cell>
          <cell r="U7">
            <v>87.717457070174987</v>
          </cell>
          <cell r="V7">
            <v>95.224902117671689</v>
          </cell>
          <cell r="W7">
            <v>100.89021691854494</v>
          </cell>
          <cell r="X7">
            <v>101.40238113812305</v>
          </cell>
          <cell r="Y7">
            <v>111.5943494943771</v>
          </cell>
          <cell r="Z7">
            <v>110.44886757114965</v>
          </cell>
          <cell r="BB7">
            <v>7.1054273576010019E-15</v>
          </cell>
          <cell r="BC7">
            <v>-8.0378915329504252E-4</v>
          </cell>
          <cell r="BD7">
            <v>0.1132043101756679</v>
          </cell>
          <cell r="BE7">
            <v>-0.16854227243016595</v>
          </cell>
          <cell r="BF7">
            <v>0.11801898909290287</v>
          </cell>
          <cell r="BG7">
            <v>-0.14821139541195549</v>
          </cell>
          <cell r="BH7">
            <v>-0.20180838900717646</v>
          </cell>
          <cell r="BI7">
            <v>1.3762701403379651E-2</v>
          </cell>
          <cell r="BJ7">
            <v>0.20946641860930271</v>
          </cell>
          <cell r="BK7">
            <v>0.15307972293507532</v>
          </cell>
          <cell r="BL7">
            <v>0.17001005594987362</v>
          </cell>
          <cell r="BM7">
            <v>-0.34808686572458925</v>
          </cell>
          <cell r="BN7">
            <v>0.45338221506913357</v>
          </cell>
          <cell r="BO7">
            <v>0.17689055512943952</v>
          </cell>
          <cell r="BP7">
            <v>0.67188322587973204</v>
          </cell>
          <cell r="BQ7">
            <v>0.49872296478408629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66.954365669589919</v>
          </cell>
          <cell r="P8">
            <v>70.508665827050862</v>
          </cell>
          <cell r="Q8">
            <v>67.794082146519585</v>
          </cell>
          <cell r="R8">
            <v>71.706449398762942</v>
          </cell>
          <cell r="S8">
            <v>72.078377547406959</v>
          </cell>
          <cell r="T8">
            <v>83.371350361128208</v>
          </cell>
          <cell r="U8">
            <v>78.951021443927942</v>
          </cell>
          <cell r="V8">
            <v>84.270531042672076</v>
          </cell>
          <cell r="W8">
            <v>88.635801403896266</v>
          </cell>
          <cell r="X8">
            <v>87.5721757575445</v>
          </cell>
          <cell r="Y8">
            <v>95.600907766743674</v>
          </cell>
          <cell r="Z8">
            <v>93.696515688275426</v>
          </cell>
          <cell r="BB8">
            <v>-5.1401184260118971</v>
          </cell>
          <cell r="BC8">
            <v>-6.9154180764366657</v>
          </cell>
          <cell r="BD8">
            <v>-6.9179147203314013</v>
          </cell>
          <cell r="BE8">
            <v>-6.7803301071194113</v>
          </cell>
          <cell r="BF8">
            <v>-7.9309403764931368</v>
          </cell>
          <cell r="BG8">
            <v>-8.8795367055010104</v>
          </cell>
          <cell r="BH8">
            <v>-8.3652245906781815</v>
          </cell>
          <cell r="BI8">
            <v>-8.6457716269633238</v>
          </cell>
          <cell r="BJ8">
            <v>-9.9249159205008759</v>
          </cell>
          <cell r="BK8">
            <v>-12.069254361633455</v>
          </cell>
          <cell r="BL8">
            <v>-11.716086466408395</v>
          </cell>
          <cell r="BM8">
            <v>-12.658352210948411</v>
          </cell>
          <cell r="BN8">
            <v>-11.570250257836062</v>
          </cell>
          <cell r="BO8">
            <v>-13.04862800743221</v>
          </cell>
          <cell r="BP8">
            <v>-11.186238628397586</v>
          </cell>
          <cell r="BQ8">
            <v>-12.236443818442499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59.707171887327398</v>
          </cell>
          <cell r="P9">
            <v>62.828103570646277</v>
          </cell>
          <cell r="Q9">
            <v>60.107173109873777</v>
          </cell>
          <cell r="R9">
            <v>62.962068660174566</v>
          </cell>
          <cell r="S9">
            <v>62.494775719076408</v>
          </cell>
          <cell r="T9">
            <v>73.198411655993269</v>
          </cell>
          <cell r="U9">
            <v>68.106254632441633</v>
          </cell>
          <cell r="V9">
            <v>70.812351506080418</v>
          </cell>
          <cell r="W9">
            <v>72.994362562382122</v>
          </cell>
          <cell r="X9">
            <v>67.193861891223364</v>
          </cell>
          <cell r="Y9">
            <v>71.833132468931481</v>
          </cell>
          <cell r="Z9">
            <v>67.983416046122485</v>
          </cell>
          <cell r="BB9">
            <v>-12.694973970769373</v>
          </cell>
          <cell r="BC9">
            <v>-17.162126498204255</v>
          </cell>
          <cell r="BD9">
            <v>-16.640200461911483</v>
          </cell>
          <cell r="BE9">
            <v>-16.576103716701887</v>
          </cell>
          <cell r="BF9">
            <v>-19.533651650778094</v>
          </cell>
          <cell r="BG9">
            <v>-21.109518809587772</v>
          </cell>
          <cell r="BH9">
            <v>-19.245853404696444</v>
          </cell>
          <cell r="BI9">
            <v>-20.926351163053404</v>
          </cell>
          <cell r="BJ9">
            <v>-24.198795863008236</v>
          </cell>
          <cell r="BK9">
            <v>-29.17456870891527</v>
          </cell>
          <cell r="BL9">
            <v>-28.635393176208382</v>
          </cell>
          <cell r="BM9">
            <v>-30.428961621754922</v>
          </cell>
          <cell r="BN9">
            <v>-27.685177749976987</v>
          </cell>
          <cell r="BO9">
            <v>-30.927172133548183</v>
          </cell>
          <cell r="BP9">
            <v>-25.248526343230647</v>
          </cell>
          <cell r="BQ9">
            <v>-27.512257898059978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46.616240438642762</v>
          </cell>
          <cell r="P10">
            <v>49.501298215759235</v>
          </cell>
          <cell r="Q10">
            <v>47.00290701572532</v>
          </cell>
          <cell r="R10">
            <v>45.47752484287146</v>
          </cell>
          <cell r="S10">
            <v>49.131093740088957</v>
          </cell>
          <cell r="T10">
            <v>57.400574993150315</v>
          </cell>
          <cell r="U10">
            <v>52.937563889208377</v>
          </cell>
          <cell r="V10">
            <v>51.635897245324784</v>
          </cell>
          <cell r="W10">
            <v>55.280402053566561</v>
          </cell>
          <cell r="X10">
            <v>48.511087647838245</v>
          </cell>
          <cell r="Y10">
            <v>53.806810195043191</v>
          </cell>
          <cell r="Z10">
            <v>46.072608688250369</v>
          </cell>
          <cell r="BB10">
            <v>-32.949645288248497</v>
          </cell>
          <cell r="BC10">
            <v>-42.211297132408561</v>
          </cell>
          <cell r="BD10">
            <v>-36.061659087639036</v>
          </cell>
          <cell r="BE10">
            <v>-38.781685258441698</v>
          </cell>
          <cell r="BF10">
            <v>-53.598119925925488</v>
          </cell>
          <cell r="BG10">
            <v>-43.604375497709341</v>
          </cell>
          <cell r="BH10">
            <v>-40.62669856488678</v>
          </cell>
          <cell r="BI10">
            <v>-46.907179286040801</v>
          </cell>
          <cell r="BJ10">
            <v>-54.897703099533281</v>
          </cell>
          <cell r="BK10">
            <v>-64.165738477828498</v>
          </cell>
          <cell r="BL10">
            <v>-65.032833384731873</v>
          </cell>
          <cell r="BM10">
            <v>-68.944765606743374</v>
          </cell>
          <cell r="BN10">
            <v>-59.910894630336756</v>
          </cell>
          <cell r="BO10">
            <v>-62.908630346019862</v>
          </cell>
          <cell r="BP10">
            <v>-53.907680152612869</v>
          </cell>
          <cell r="BQ10">
            <v>-56.381117795132468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73.827375934393345</v>
          </cell>
          <cell r="P11">
            <v>77.786516392842017</v>
          </cell>
          <cell r="Q11">
            <v>74.560958941318191</v>
          </cell>
          <cell r="R11">
            <v>79.073890209028065</v>
          </cell>
          <cell r="S11">
            <v>80.26083958905501</v>
          </cell>
          <cell r="T11">
            <v>93.364365842986203</v>
          </cell>
          <cell r="U11">
            <v>88.644094462952438</v>
          </cell>
          <cell r="V11">
            <v>95.193352269620888</v>
          </cell>
          <cell r="W11">
            <v>99.566271052654344</v>
          </cell>
          <cell r="X11">
            <v>99.355933466763872</v>
          </cell>
          <cell r="Y11">
            <v>107.22239575083802</v>
          </cell>
          <cell r="Z11">
            <v>105.90054869206537</v>
          </cell>
          <cell r="BB11">
            <v>-0.348945700258467</v>
          </cell>
          <cell r="BC11">
            <v>-0.52223986438493031</v>
          </cell>
          <cell r="BD11">
            <v>-0.33994733200900146</v>
          </cell>
          <cell r="BE11">
            <v>-0.45250276025389252</v>
          </cell>
          <cell r="BF11">
            <v>-0.42638327312406549</v>
          </cell>
          <cell r="BG11">
            <v>-0.73430021877787344</v>
          </cell>
          <cell r="BH11">
            <v>-0.56698877238146128</v>
          </cell>
          <cell r="BI11">
            <v>-0.246179647110331</v>
          </cell>
          <cell r="BJ11">
            <v>-0.47131153350158428</v>
          </cell>
          <cell r="BK11">
            <v>-0.93584934124928199</v>
          </cell>
          <cell r="BL11">
            <v>-0.82198361267941578</v>
          </cell>
          <cell r="BM11">
            <v>-0.29567103296494368</v>
          </cell>
          <cell r="BN11">
            <v>1.2314140221770171</v>
          </cell>
          <cell r="BO11">
            <v>1.518495093114786</v>
          </cell>
          <cell r="BP11">
            <v>3.6535168727514988</v>
          </cell>
          <cell r="BQ11">
            <v>3.6569359588910157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C5" sqref="C5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[1]Marinus!I4</f>
        <v>101.20804817049437</v>
      </c>
      <c r="D5" s="4">
        <f>[1]Marinus!J4</f>
        <v>83.023484925253172</v>
      </c>
      <c r="E5" s="4">
        <f>[1]Marinus!K4</f>
        <v>85.672877689445514</v>
      </c>
      <c r="F5" s="4">
        <f>[1]Marinus!L4</f>
        <v>103.20125372926137</v>
      </c>
      <c r="G5" s="4">
        <f>[1]Marinus!M4</f>
        <v>101.3603811208465</v>
      </c>
      <c r="H5" s="4">
        <f>[1]Marinus!N4</f>
        <v>99.840585943842612</v>
      </c>
      <c r="I5" s="4">
        <f>[1]Marinus!O4</f>
        <v>110.87649635279293</v>
      </c>
      <c r="J5" s="4">
        <f>[1]Marinus!P4</f>
        <v>114.42525145759829</v>
      </c>
      <c r="K5" s="4">
        <f>[1]Marinus!Q4</f>
        <v>110.82802622655466</v>
      </c>
      <c r="L5" s="4">
        <f>[1]Marinus!R4</f>
        <v>123.58778372740916</v>
      </c>
      <c r="M5" s="4">
        <f>[1]Marinus!S4</f>
        <v>128.19484645511415</v>
      </c>
      <c r="N5" s="4">
        <f>[1]Marinus!T4</f>
        <v>147.33868973326585</v>
      </c>
      <c r="O5" s="4">
        <f>[1]Marinus!U4</f>
        <v>143.31310767459118</v>
      </c>
      <c r="P5" s="4">
        <f>[1]Marinus!V4</f>
        <v>151.54700279182231</v>
      </c>
      <c r="Q5" s="4">
        <f>[1]Marinus!W4</f>
        <v>153.92056534256733</v>
      </c>
      <c r="R5" s="4">
        <f>[1]Marinus!X4</f>
        <v>157.63805708978799</v>
      </c>
      <c r="S5" s="4">
        <f>[1]Marinus!Y4</f>
        <v>158.90027492192161</v>
      </c>
      <c r="T5" s="4">
        <f>[1]Marinus!Z4</f>
        <v>157.39587500078375</v>
      </c>
    </row>
    <row r="6" spans="2:20" x14ac:dyDescent="0.3">
      <c r="B6" s="3">
        <v>0.95</v>
      </c>
      <c r="C6" s="4">
        <f>[1]Marinus!I5</f>
        <v>81.430062874837049</v>
      </c>
      <c r="D6" s="4">
        <f>[1]Marinus!J5</f>
        <v>68.049935234829817</v>
      </c>
      <c r="E6" s="4">
        <f>[1]Marinus!K5</f>
        <v>65.70011638525429</v>
      </c>
      <c r="F6" s="4">
        <f>[1]Marinus!L5</f>
        <v>83.404452148850524</v>
      </c>
      <c r="G6" s="4">
        <f>[1]Marinus!M5</f>
        <v>83.2318179491254</v>
      </c>
      <c r="H6" s="4">
        <f>[1]Marinus!N5</f>
        <v>82.431244534612603</v>
      </c>
      <c r="I6" s="4">
        <f>[1]Marinus!O5</f>
        <v>89.551619454873261</v>
      </c>
      <c r="J6" s="4">
        <f>[1]Marinus!P5</f>
        <v>94.507339009094352</v>
      </c>
      <c r="K6" s="4">
        <f>[1]Marinus!Q5</f>
        <v>90.132478137960689</v>
      </c>
      <c r="L6" s="4">
        <f>[1]Marinus!R5</f>
        <v>96.517863838834344</v>
      </c>
      <c r="M6" s="4">
        <f>[1]Marinus!S5</f>
        <v>99.739427471887169</v>
      </c>
      <c r="N6" s="4">
        <f>[1]Marinus!T5</f>
        <v>116.99622844018772</v>
      </c>
      <c r="O6" s="4">
        <f>[1]Marinus!U5</f>
        <v>111.16304856059006</v>
      </c>
      <c r="P6" s="4">
        <f>[1]Marinus!V5</f>
        <v>119.7492632694256</v>
      </c>
      <c r="Q6" s="4">
        <f>[1]Marinus!W5</f>
        <v>122.69572052629094</v>
      </c>
      <c r="R6" s="4">
        <f>[1]Marinus!X5</f>
        <v>125.8320551581627</v>
      </c>
      <c r="S6" s="4">
        <f>[1]Marinus!Y5</f>
        <v>130.34067658769359</v>
      </c>
      <c r="T6" s="4">
        <f>[1]Marinus!Z5</f>
        <v>130.98679940270526</v>
      </c>
    </row>
    <row r="7" spans="2:20" x14ac:dyDescent="0.3">
      <c r="B7" s="5">
        <v>0.75</v>
      </c>
      <c r="C7" s="6">
        <f>[1]Marinus!I6</f>
        <v>73.128478817265346</v>
      </c>
      <c r="D7" s="6">
        <f>[1]Marinus!J6</f>
        <v>61.346919962387943</v>
      </c>
      <c r="E7" s="6">
        <f>[1]Marinus!K6</f>
        <v>59.3000685359588</v>
      </c>
      <c r="F7" s="6">
        <f>[1]Marinus!L6</f>
        <v>74.844742209256111</v>
      </c>
      <c r="G7" s="6">
        <f>[1]Marinus!M6</f>
        <v>75.027625953375448</v>
      </c>
      <c r="H7" s="6">
        <f>[1]Marinus!N6</f>
        <v>74.481455680875726</v>
      </c>
      <c r="I7" s="6">
        <f>[1]Marinus!O6</f>
        <v>80.187215441449155</v>
      </c>
      <c r="J7" s="6">
        <f>[1]Marinus!P6</f>
        <v>84.571145753239904</v>
      </c>
      <c r="K7" s="6">
        <f>[1]Marinus!Q6</f>
        <v>80.81532053947663</v>
      </c>
      <c r="L7" s="6">
        <f>[1]Marinus!R6</f>
        <v>85.993977003669272</v>
      </c>
      <c r="M7" s="6">
        <f>[1]Marinus!S6</f>
        <v>87.969141414181706</v>
      </c>
      <c r="N7" s="6">
        <f>[1]Marinus!T6</f>
        <v>102.5758979609157</v>
      </c>
      <c r="O7" s="6">
        <f>[1]Marinus!U6</f>
        <v>97.736819429579114</v>
      </c>
      <c r="P7" s="6">
        <f>[1]Marinus!V6</f>
        <v>105.55025557117995</v>
      </c>
      <c r="Q7" s="6">
        <f>[1]Marinus!W6</f>
        <v>110.93293764358154</v>
      </c>
      <c r="R7" s="6">
        <f>[1]Marinus!X6</f>
        <v>112.09913815291733</v>
      </c>
      <c r="S7" s="6">
        <f>[1]Marinus!Y6</f>
        <v>120.58709718012372</v>
      </c>
      <c r="T7" s="6">
        <f>[1]Marinus!Z6</f>
        <v>120.21688484734186</v>
      </c>
    </row>
    <row r="8" spans="2:20" x14ac:dyDescent="0.3">
      <c r="B8" s="7">
        <v>0.5</v>
      </c>
      <c r="C8" s="8">
        <f>[1]Marinus!I7</f>
        <v>68.773225129745057</v>
      </c>
      <c r="D8" s="8">
        <f>[1]Marinus!J7</f>
        <v>57.016264727537141</v>
      </c>
      <c r="E8" s="8">
        <f>[1]Marinus!K7</f>
        <v>55.087489005463155</v>
      </c>
      <c r="F8" s="8">
        <f>[1]Marinus!L7</f>
        <v>68.878499721480097</v>
      </c>
      <c r="G8" s="8">
        <f>[1]Marinus!M7</f>
        <v>69.193926926811045</v>
      </c>
      <c r="H8" s="8">
        <f>[1]Marinus!N7</f>
        <v>68.782884206896</v>
      </c>
      <c r="I8" s="8">
        <f>[1]Marinus!O7</f>
        <v>73.249680440303877</v>
      </c>
      <c r="J8" s="8">
        <f>[1]Marinus!P7</f>
        <v>77.141592516616072</v>
      </c>
      <c r="K8" s="8">
        <f>[1]Marinus!Q7</f>
        <v>74.26893616567753</v>
      </c>
      <c r="L8" s="8">
        <f>[1]Marinus!R7</f>
        <v>78.621128122891889</v>
      </c>
      <c r="M8" s="8">
        <f>[1]Marinus!S7</f>
        <v>79.517165564772355</v>
      </c>
      <c r="N8" s="8">
        <f>[1]Marinus!T7</f>
        <v>92.428734930507233</v>
      </c>
      <c r="O8" s="8">
        <f>[1]Marinus!U7</f>
        <v>87.717457070174987</v>
      </c>
      <c r="P8" s="8">
        <f>[1]Marinus!V7</f>
        <v>95.224902117671689</v>
      </c>
      <c r="Q8" s="8">
        <f>[1]Marinus!W7</f>
        <v>100.89021691854494</v>
      </c>
      <c r="R8" s="8">
        <f>[1]Marinus!X7</f>
        <v>101.40238113812305</v>
      </c>
      <c r="S8" s="8">
        <f>[1]Marinus!Y7</f>
        <v>111.5943494943771</v>
      </c>
      <c r="T8" s="8">
        <f>[1]Marinus!Z7</f>
        <v>110.44886757114965</v>
      </c>
    </row>
    <row r="9" spans="2:20" x14ac:dyDescent="0.3">
      <c r="B9" s="5">
        <v>0.25</v>
      </c>
      <c r="C9" s="6">
        <f>[1]Marinus!I8</f>
        <v>64.943146414702241</v>
      </c>
      <c r="D9" s="6">
        <f>[1]Marinus!J8</f>
        <v>52.99948536162961</v>
      </c>
      <c r="E9" s="6">
        <f>[1]Marinus!K8</f>
        <v>51.194895829640373</v>
      </c>
      <c r="F9" s="6">
        <f>[1]Marinus!L8</f>
        <v>63.585560856044047</v>
      </c>
      <c r="G9" s="6">
        <f>[1]Marinus!M8</f>
        <v>63.841334665088084</v>
      </c>
      <c r="H9" s="6">
        <f>[1]Marinus!N8</f>
        <v>63.366355956175866</v>
      </c>
      <c r="I9" s="6">
        <f>[1]Marinus!O8</f>
        <v>66.954365669589919</v>
      </c>
      <c r="J9" s="6">
        <f>[1]Marinus!P8</f>
        <v>70.508665827050862</v>
      </c>
      <c r="K9" s="6">
        <f>[1]Marinus!Q8</f>
        <v>67.794082146519585</v>
      </c>
      <c r="L9" s="6">
        <f>[1]Marinus!R8</f>
        <v>71.706449398762942</v>
      </c>
      <c r="M9" s="6">
        <f>[1]Marinus!S8</f>
        <v>72.078377547406959</v>
      </c>
      <c r="N9" s="6">
        <f>[1]Marinus!T8</f>
        <v>83.371350361128208</v>
      </c>
      <c r="O9" s="6">
        <f>[1]Marinus!U8</f>
        <v>78.951021443927942</v>
      </c>
      <c r="P9" s="6">
        <f>[1]Marinus!V8</f>
        <v>84.270531042672076</v>
      </c>
      <c r="Q9" s="6">
        <f>[1]Marinus!W8</f>
        <v>88.635801403896266</v>
      </c>
      <c r="R9" s="6">
        <f>[1]Marinus!X8</f>
        <v>87.5721757575445</v>
      </c>
      <c r="S9" s="6">
        <f>[1]Marinus!Y8</f>
        <v>95.600907766743674</v>
      </c>
      <c r="T9" s="6">
        <f>[1]Marinus!Z8</f>
        <v>93.696515688275426</v>
      </c>
    </row>
    <row r="10" spans="2:20" x14ac:dyDescent="0.3">
      <c r="B10" s="3">
        <v>0.05</v>
      </c>
      <c r="C10" s="4">
        <f>[1]Marinus!I9</f>
        <v>59.230195861869291</v>
      </c>
      <c r="D10" s="4">
        <f>[1]Marinus!J9</f>
        <v>47.832877911962399</v>
      </c>
      <c r="E10" s="4">
        <f>[1]Marinus!K9</f>
        <v>46.211916426806496</v>
      </c>
      <c r="F10" s="4">
        <f>[1]Marinus!L9</f>
        <v>57.287346442576968</v>
      </c>
      <c r="G10" s="4">
        <f>[1]Marinus!M9</f>
        <v>57.450275978970815</v>
      </c>
      <c r="H10" s="4">
        <f>[1]Marinus!N9</f>
        <v>56.685436110959607</v>
      </c>
      <c r="I10" s="4">
        <f>[1]Marinus!O9</f>
        <v>59.707171887327398</v>
      </c>
      <c r="J10" s="4">
        <f>[1]Marinus!P9</f>
        <v>62.828103570646277</v>
      </c>
      <c r="K10" s="4">
        <f>[1]Marinus!Q9</f>
        <v>60.107173109873777</v>
      </c>
      <c r="L10" s="4">
        <f>[1]Marinus!R9</f>
        <v>62.962068660174566</v>
      </c>
      <c r="M10" s="4">
        <f>[1]Marinus!S9</f>
        <v>62.494775719076408</v>
      </c>
      <c r="N10" s="4">
        <f>[1]Marinus!T9</f>
        <v>73.198411655993269</v>
      </c>
      <c r="O10" s="4">
        <f>[1]Marinus!U9</f>
        <v>68.106254632441633</v>
      </c>
      <c r="P10" s="4">
        <f>[1]Marinus!V9</f>
        <v>70.812351506080418</v>
      </c>
      <c r="Q10" s="4">
        <f>[1]Marinus!W9</f>
        <v>72.994362562382122</v>
      </c>
      <c r="R10" s="4">
        <f>[1]Marinus!X9</f>
        <v>67.193861891223364</v>
      </c>
      <c r="S10" s="4">
        <f>[1]Marinus!Y9</f>
        <v>71.833132468931481</v>
      </c>
      <c r="T10" s="4">
        <f>[1]Marinus!Z9</f>
        <v>67.983416046122485</v>
      </c>
    </row>
    <row r="11" spans="2:20" x14ac:dyDescent="0.3">
      <c r="B11" s="3">
        <v>0</v>
      </c>
      <c r="C11" s="4">
        <f>[1]Marinus!I10</f>
        <v>46.440214040396192</v>
      </c>
      <c r="D11" s="4">
        <f>[1]Marinus!J10</f>
        <v>38.78032319460722</v>
      </c>
      <c r="E11" s="4">
        <f>[1]Marinus!K10</f>
        <v>37.38873755368855</v>
      </c>
      <c r="F11" s="4">
        <f>[1]Marinus!L10</f>
        <v>45.090946302070847</v>
      </c>
      <c r="G11" s="4">
        <f>[1]Marinus!M10</f>
        <v>45.83605871503331</v>
      </c>
      <c r="H11" s="4">
        <f>[1]Marinus!N10</f>
        <v>46.785191426574286</v>
      </c>
      <c r="I11" s="4">
        <f>[1]Marinus!O10</f>
        <v>46.616240438642762</v>
      </c>
      <c r="J11" s="4">
        <f>[1]Marinus!P10</f>
        <v>49.501298215759235</v>
      </c>
      <c r="K11" s="4">
        <f>[1]Marinus!Q10</f>
        <v>47.00290701572532</v>
      </c>
      <c r="L11" s="4">
        <f>[1]Marinus!R10</f>
        <v>45.47752484287146</v>
      </c>
      <c r="M11" s="4">
        <f>[1]Marinus!S10</f>
        <v>49.131093740088957</v>
      </c>
      <c r="N11" s="4">
        <f>[1]Marinus!T10</f>
        <v>57.400574993150315</v>
      </c>
      <c r="O11" s="4">
        <f>[1]Marinus!U10</f>
        <v>52.937563889208377</v>
      </c>
      <c r="P11" s="4">
        <f>[1]Marinus!V10</f>
        <v>51.635897245324784</v>
      </c>
      <c r="Q11" s="4">
        <f>[1]Marinus!W10</f>
        <v>55.280402053566561</v>
      </c>
      <c r="R11" s="4">
        <f>[1]Marinus!X10</f>
        <v>48.511087647838245</v>
      </c>
      <c r="S11" s="4">
        <f>[1]Marinus!Y10</f>
        <v>53.806810195043191</v>
      </c>
      <c r="T11" s="4">
        <f>[1]Marinus!Z10</f>
        <v>46.072608688250369</v>
      </c>
    </row>
    <row r="12" spans="2:20" x14ac:dyDescent="0.3">
      <c r="B12" s="9" t="s">
        <v>19</v>
      </c>
      <c r="C12" s="6">
        <f>[1]Marinus!I11</f>
        <v>69.328048122688358</v>
      </c>
      <c r="D12" s="6">
        <f>[1]Marinus!J11</f>
        <v>57.373235474775356</v>
      </c>
      <c r="E12" s="6">
        <f>[1]Marinus!K11</f>
        <v>55.448094987366595</v>
      </c>
      <c r="F12" s="6">
        <f>[1]Marinus!L11</f>
        <v>69.489138924098683</v>
      </c>
      <c r="G12" s="6">
        <f>[1]Marinus!M11</f>
        <v>69.624151600726478</v>
      </c>
      <c r="H12" s="6">
        <f>[1]Marinus!N11</f>
        <v>69.115572104379211</v>
      </c>
      <c r="I12" s="6">
        <f>[1]Marinus!O11</f>
        <v>73.827375934393345</v>
      </c>
      <c r="J12" s="6">
        <f>[1]Marinus!P11</f>
        <v>77.786516392842017</v>
      </c>
      <c r="K12" s="6">
        <f>[1]Marinus!Q11</f>
        <v>74.560958941318191</v>
      </c>
      <c r="L12" s="6">
        <f>[1]Marinus!R11</f>
        <v>79.073890209028065</v>
      </c>
      <c r="M12" s="6">
        <f>[1]Marinus!S11</f>
        <v>80.26083958905501</v>
      </c>
      <c r="N12" s="6">
        <f>[1]Marinus!T11</f>
        <v>93.364365842986203</v>
      </c>
      <c r="O12" s="6">
        <f>[1]Marinus!U11</f>
        <v>88.644094462952438</v>
      </c>
      <c r="P12" s="6">
        <f>[1]Marinus!V11</f>
        <v>95.193352269620888</v>
      </c>
      <c r="Q12" s="6">
        <f>[1]Marinus!W11</f>
        <v>99.566271052654344</v>
      </c>
      <c r="R12" s="6">
        <f>[1]Marinus!X11</f>
        <v>99.355933466763872</v>
      </c>
      <c r="S12" s="6">
        <f>[1]Marinus!Y11</f>
        <v>107.22239575083802</v>
      </c>
      <c r="T12" s="6">
        <f>[1]Marinus!Z11</f>
        <v>105.90054869206537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152.39749532065576</v>
      </c>
      <c r="Q17" s="18">
        <f>Q5/P5*P17</f>
        <v>154.78437847279136</v>
      </c>
      <c r="R17" s="18">
        <f>R5/Q5*Q17</f>
        <v>158.52273304737756</v>
      </c>
      <c r="S17" s="18">
        <f>S5/R5*R17</f>
        <v>159.79203453551369</v>
      </c>
      <c r="T17" s="18">
        <f>T5/S5*S17</f>
        <v>158.27919181531195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126.8368296108805</v>
      </c>
      <c r="Q18" s="18">
        <f t="shared" si="0"/>
        <v>129.95767801396366</v>
      </c>
      <c r="R18" s="18">
        <f t="shared" si="0"/>
        <v>133.27964201144061</v>
      </c>
      <c r="S18" s="18">
        <f t="shared" si="0"/>
        <v>138.05511396362073</v>
      </c>
      <c r="T18" s="18">
        <f t="shared" si="0"/>
        <v>138.73947866999018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113.38504743415265</v>
      </c>
      <c r="Q19" s="70">
        <f t="shared" si="0"/>
        <v>119.16727561351162</v>
      </c>
      <c r="R19" s="70">
        <f t="shared" si="0"/>
        <v>120.42004093703659</v>
      </c>
      <c r="S19" s="70">
        <f t="shared" si="0"/>
        <v>129.53804478942823</v>
      </c>
      <c r="T19" s="70">
        <f t="shared" si="0"/>
        <v>129.1403523093293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103.8647226761226</v>
      </c>
      <c r="Q20" s="72">
        <f t="shared" si="0"/>
        <v>110.04405536725521</v>
      </c>
      <c r="R20" s="72">
        <f t="shared" si="0"/>
        <v>110.60268859709439</v>
      </c>
      <c r="S20" s="72">
        <f t="shared" si="0"/>
        <v>121.71938121955593</v>
      </c>
      <c r="T20" s="72">
        <f t="shared" si="0"/>
        <v>120.46996893725702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92.39786823218617</v>
      </c>
      <c r="Q21" s="70">
        <f t="shared" si="0"/>
        <v>97.184140142944869</v>
      </c>
      <c r="R21" s="70">
        <f t="shared" si="0"/>
        <v>96.017934814652591</v>
      </c>
      <c r="S21" s="70">
        <f t="shared" si="0"/>
        <v>104.82098509900261</v>
      </c>
      <c r="T21" s="70">
        <f t="shared" si="0"/>
        <v>102.73292695873023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78.874481496951688</v>
      </c>
      <c r="Q22" s="18">
        <f t="shared" si="0"/>
        <v>81.304918942199293</v>
      </c>
      <c r="R22" s="18">
        <f t="shared" si="0"/>
        <v>74.844019492742618</v>
      </c>
      <c r="S22" s="18">
        <f t="shared" si="0"/>
        <v>80.011480444937817</v>
      </c>
      <c r="T22" s="18">
        <f t="shared" si="0"/>
        <v>75.723465991226504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60.643333844912604</v>
      </c>
      <c r="Q23" s="18">
        <f t="shared" si="0"/>
        <v>64.923591060847912</v>
      </c>
      <c r="R23" s="18">
        <f t="shared" si="0"/>
        <v>56.973428183704776</v>
      </c>
      <c r="S23" s="18">
        <f t="shared" si="0"/>
        <v>63.192943821331433</v>
      </c>
      <c r="T23" s="18">
        <f t="shared" si="0"/>
        <v>54.109577616385124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103.17169503143386</v>
      </c>
      <c r="Q24" s="18">
        <f t="shared" si="0"/>
        <v>107.91111676965049</v>
      </c>
      <c r="R24" s="18">
        <f t="shared" si="0"/>
        <v>107.68315037548805</v>
      </c>
      <c r="S24" s="18">
        <f t="shared" si="0"/>
        <v>116.20891639169106</v>
      </c>
      <c r="T24" s="18">
        <f t="shared" si="0"/>
        <v>114.77628272164631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-1.2296668343301009E-2</v>
      </c>
      <c r="J29" s="14">
        <f t="shared" si="1"/>
        <v>-1.1669760873195267E-3</v>
      </c>
      <c r="K29" s="14">
        <f t="shared" si="1"/>
        <v>-1.5259622884947199E-2</v>
      </c>
      <c r="L29" s="14">
        <f t="shared" si="1"/>
        <v>4.1429110980821804E-3</v>
      </c>
      <c r="M29" s="14">
        <f t="shared" si="1"/>
        <v>7.8318954912894867E-3</v>
      </c>
      <c r="N29" s="14">
        <f t="shared" si="1"/>
        <v>3.7578504689643299E-2</v>
      </c>
      <c r="O29" s="14">
        <f t="shared" si="1"/>
        <v>-5.5807513571267675E-3</v>
      </c>
      <c r="P29" s="14">
        <f t="shared" ref="P29:T36" si="2">P5/P17-1</f>
        <v>-5.5807513571266565E-3</v>
      </c>
      <c r="Q29" s="14">
        <f t="shared" si="2"/>
        <v>-5.5807513571266565E-3</v>
      </c>
      <c r="R29" s="14">
        <f t="shared" si="2"/>
        <v>-5.5807513571265455E-3</v>
      </c>
      <c r="S29" s="14">
        <f t="shared" si="2"/>
        <v>-5.5807513571265455E-3</v>
      </c>
      <c r="T29" s="14">
        <f t="shared" si="2"/>
        <v>-5.5807513571265455E-3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-1.7143620465011056E-3</v>
      </c>
      <c r="J30" s="14">
        <f t="shared" si="3"/>
        <v>2.9276146349266341E-4</v>
      </c>
      <c r="K30" s="14">
        <f t="shared" si="3"/>
        <v>-3.3862223344431674E-2</v>
      </c>
      <c r="L30" s="14">
        <f t="shared" si="3"/>
        <v>-3.3195970677559639E-2</v>
      </c>
      <c r="M30" s="14">
        <f t="shared" si="3"/>
        <v>-5.4951812102049358E-2</v>
      </c>
      <c r="N30" s="14">
        <f t="shared" si="3"/>
        <v>-5.1450163935896631E-3</v>
      </c>
      <c r="O30" s="14">
        <f t="shared" si="3"/>
        <v>-5.5879403192264143E-2</v>
      </c>
      <c r="P30" s="14">
        <f t="shared" si="2"/>
        <v>-5.5879403192264143E-2</v>
      </c>
      <c r="Q30" s="14">
        <f t="shared" si="2"/>
        <v>-5.5879403192264143E-2</v>
      </c>
      <c r="R30" s="14">
        <f t="shared" si="2"/>
        <v>-5.5879403192264143E-2</v>
      </c>
      <c r="S30" s="14">
        <f t="shared" si="2"/>
        <v>-5.5879403192264143E-2</v>
      </c>
      <c r="T30" s="14">
        <f t="shared" si="2"/>
        <v>-5.5879403192264143E-2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-8.9215222351057832E-5</v>
      </c>
      <c r="J31" s="46">
        <f t="shared" si="3"/>
        <v>-1.2520877588633184E-3</v>
      </c>
      <c r="K31" s="46">
        <f t="shared" si="3"/>
        <v>-4.4271268460556179E-2</v>
      </c>
      <c r="L31" s="46">
        <f t="shared" si="3"/>
        <v>-4.5460401712501097E-2</v>
      </c>
      <c r="M31" s="46">
        <f t="shared" si="3"/>
        <v>-7.5106778905994931E-2</v>
      </c>
      <c r="N31" s="46">
        <f t="shared" si="3"/>
        <v>-1.4710382466863514E-2</v>
      </c>
      <c r="O31" s="46">
        <f t="shared" si="3"/>
        <v>-6.9098986508981275E-2</v>
      </c>
      <c r="P31" s="46">
        <f t="shared" si="2"/>
        <v>-6.9098986508981164E-2</v>
      </c>
      <c r="Q31" s="46">
        <f t="shared" si="2"/>
        <v>-6.9098986508981164E-2</v>
      </c>
      <c r="R31" s="46">
        <f t="shared" si="2"/>
        <v>-6.9098986508981164E-2</v>
      </c>
      <c r="S31" s="46">
        <f t="shared" si="2"/>
        <v>-6.9098986508981275E-2</v>
      </c>
      <c r="T31" s="46">
        <f t="shared" si="2"/>
        <v>-6.9098986508981386E-2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2.0236865754741373E-4</v>
      </c>
      <c r="J32" s="41">
        <f t="shared" si="3"/>
        <v>-4.2286764186094672E-4</v>
      </c>
      <c r="K32" s="41">
        <f t="shared" si="3"/>
        <v>-4.5555636059566917E-2</v>
      </c>
      <c r="L32" s="41">
        <f t="shared" si="3"/>
        <v>-4.8873492917797412E-2</v>
      </c>
      <c r="M32" s="41">
        <f t="shared" si="3"/>
        <v>-8.8948935156535236E-2</v>
      </c>
      <c r="N32" s="41">
        <f t="shared" si="3"/>
        <v>-1.767303068185877E-2</v>
      </c>
      <c r="O32" s="41">
        <f t="shared" si="3"/>
        <v>-8.3183397941494985E-2</v>
      </c>
      <c r="P32" s="41">
        <f t="shared" si="2"/>
        <v>-8.3183397941494874E-2</v>
      </c>
      <c r="Q32" s="41">
        <f t="shared" si="2"/>
        <v>-8.3183397941494763E-2</v>
      </c>
      <c r="R32" s="41">
        <f t="shared" si="2"/>
        <v>-8.3183397941494874E-2</v>
      </c>
      <c r="S32" s="41">
        <f t="shared" si="2"/>
        <v>-8.3183397941494763E-2</v>
      </c>
      <c r="T32" s="41">
        <f t="shared" si="2"/>
        <v>-8.3183397941494874E-2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-9.3178606200894354E-4</v>
      </c>
      <c r="J33" s="46">
        <f t="shared" si="3"/>
        <v>-1.1904371212358988E-3</v>
      </c>
      <c r="K33" s="46">
        <f t="shared" si="3"/>
        <v>-5.0415314332059813E-2</v>
      </c>
      <c r="L33" s="46">
        <f t="shared" si="3"/>
        <v>-5.0767969533544788E-2</v>
      </c>
      <c r="M33" s="46">
        <f t="shared" si="3"/>
        <v>-9.4224823819973325E-2</v>
      </c>
      <c r="N33" s="46">
        <f t="shared" si="3"/>
        <v>-2.0906400025467398E-2</v>
      </c>
      <c r="O33" s="46">
        <f t="shared" si="3"/>
        <v>-8.79602240290972E-2</v>
      </c>
      <c r="P33" s="46">
        <f t="shared" si="2"/>
        <v>-8.79602240290972E-2</v>
      </c>
      <c r="Q33" s="46">
        <f t="shared" si="2"/>
        <v>-8.7960224029097089E-2</v>
      </c>
      <c r="R33" s="46">
        <f t="shared" si="2"/>
        <v>-8.79602240290972E-2</v>
      </c>
      <c r="S33" s="46">
        <f t="shared" si="2"/>
        <v>-8.7960224029097311E-2</v>
      </c>
      <c r="T33" s="46">
        <f t="shared" si="2"/>
        <v>-8.7960224029097311E-2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-7.8700933925335281E-4</v>
      </c>
      <c r="J34" s="14">
        <f t="shared" si="3"/>
        <v>8.3605021577293215E-4</v>
      </c>
      <c r="K34" s="14">
        <f t="shared" si="3"/>
        <v>-5.5258441957938387E-2</v>
      </c>
      <c r="L34" s="14">
        <f t="shared" si="3"/>
        <v>-5.8763845625620648E-2</v>
      </c>
      <c r="M34" s="14">
        <f t="shared" si="3"/>
        <v>-0.11165553178433274</v>
      </c>
      <c r="N34" s="14">
        <f t="shared" si="3"/>
        <v>-2.5638656724381037E-2</v>
      </c>
      <c r="O34" s="14">
        <f t="shared" si="3"/>
        <v>-0.10221468132481926</v>
      </c>
      <c r="P34" s="14">
        <f t="shared" si="2"/>
        <v>-0.10221468132481926</v>
      </c>
      <c r="Q34" s="14">
        <f t="shared" si="2"/>
        <v>-0.10221468132481937</v>
      </c>
      <c r="R34" s="14">
        <f t="shared" si="2"/>
        <v>-0.10221468132481937</v>
      </c>
      <c r="S34" s="14">
        <f t="shared" si="2"/>
        <v>-0.10221468132481937</v>
      </c>
      <c r="T34" s="14">
        <f t="shared" si="2"/>
        <v>-0.10221468132481948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-3.1757584217644297E-3</v>
      </c>
      <c r="J35" s="14">
        <f t="shared" si="3"/>
        <v>-1.4706655793309542E-2</v>
      </c>
      <c r="K35" s="14">
        <f t="shared" si="3"/>
        <v>-8.0999901463369883E-2</v>
      </c>
      <c r="L35" s="14">
        <f t="shared" si="3"/>
        <v>-0.12674433158209686</v>
      </c>
      <c r="M35" s="14">
        <f t="shared" si="3"/>
        <v>-0.13769381071547437</v>
      </c>
      <c r="N35" s="14">
        <f t="shared" si="3"/>
        <v>-4.7595285259771414E-2</v>
      </c>
      <c r="O35" s="14">
        <f t="shared" si="3"/>
        <v>-0.14853135585558608</v>
      </c>
      <c r="P35" s="14">
        <f t="shared" si="2"/>
        <v>-0.14853135585558608</v>
      </c>
      <c r="Q35" s="14">
        <f t="shared" si="2"/>
        <v>-0.14853135585558608</v>
      </c>
      <c r="R35" s="14">
        <f t="shared" si="2"/>
        <v>-0.14853135585558608</v>
      </c>
      <c r="S35" s="14">
        <f t="shared" si="2"/>
        <v>-0.14853135585558608</v>
      </c>
      <c r="T35" s="14">
        <f t="shared" si="2"/>
        <v>-0.14853135585558608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-1.6010555269918569E-4</v>
      </c>
      <c r="J36" s="14">
        <f t="shared" si="3"/>
        <v>1.0353994733147687E-5</v>
      </c>
      <c r="K36" s="14">
        <f t="shared" si="3"/>
        <v>-4.5146093569277457E-2</v>
      </c>
      <c r="L36" s="14">
        <f t="shared" si="3"/>
        <v>-4.7058540144681249E-2</v>
      </c>
      <c r="M36" s="14">
        <f t="shared" si="3"/>
        <v>-8.3140504631228573E-2</v>
      </c>
      <c r="N36" s="14">
        <f t="shared" si="3"/>
        <v>-1.7132954428017877E-2</v>
      </c>
      <c r="O36" s="14">
        <f t="shared" si="3"/>
        <v>-7.7330732614038777E-2</v>
      </c>
      <c r="P36" s="14">
        <f t="shared" si="2"/>
        <v>-7.7330732614038777E-2</v>
      </c>
      <c r="Q36" s="14">
        <f t="shared" si="2"/>
        <v>-7.7330732614038666E-2</v>
      </c>
      <c r="R36" s="14">
        <f t="shared" si="2"/>
        <v>-7.7330732614038666E-2</v>
      </c>
      <c r="S36" s="14">
        <f t="shared" si="2"/>
        <v>-7.7330732614038777E-2</v>
      </c>
      <c r="T36" s="14">
        <f t="shared" si="2"/>
        <v>-7.7330732614038666E-2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19" sqref="E19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349416432.06404865</v>
      </c>
      <c r="Q17" s="19">
        <f>'Spot Prices'!Q17/'Spot Prices'!P17*WindFarmRevenue!P17</f>
        <v>354889069.21611065</v>
      </c>
      <c r="R17" s="19">
        <f>'Spot Prices'!R17/'Spot Prices'!Q17*WindFarmRevenue!Q17</f>
        <v>363460355.21063298</v>
      </c>
      <c r="S17" s="19">
        <f>'Spot Prices'!S17/'Spot Prices'!R17*WindFarmRevenue!R17</f>
        <v>366370605.12166291</v>
      </c>
      <c r="T17" s="19">
        <f>'Spot Prices'!T17/'Spot Prices'!S17*WindFarmRevenue!S17</f>
        <v>362901964.74502993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300897642.12227064</v>
      </c>
      <c r="Q18" s="19">
        <f>'Spot Prices'!Q18/'Spot Prices'!P18*WindFarmRevenue!P18</f>
        <v>308301295.53106111</v>
      </c>
      <c r="R18" s="19">
        <f>'Spot Prices'!R18/'Spot Prices'!Q18*WindFarmRevenue!Q18</f>
        <v>316182059.63658512</v>
      </c>
      <c r="S18" s="19">
        <f>'Spot Prices'!S18/'Spot Prices'!R18*WindFarmRevenue!R18</f>
        <v>327511010.81614667</v>
      </c>
      <c r="T18" s="19">
        <f>'Spot Prices'!T18/'Spot Prices'!S18*WindFarmRevenue!S18</f>
        <v>329134543.40624696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271006540.76399267</v>
      </c>
      <c r="Q19" s="49">
        <f>'Spot Prices'!Q19/'Spot Prices'!P19*WindFarmRevenue!P19</f>
        <v>284826896.2011255</v>
      </c>
      <c r="R19" s="49">
        <f>'Spot Prices'!R19/'Spot Prices'!Q19*WindFarmRevenue!Q19</f>
        <v>287821185.16956073</v>
      </c>
      <c r="S19" s="49">
        <f>'Spot Prices'!S19/'Spot Prices'!R19*WindFarmRevenue!R19</f>
        <v>309614523.34445941</v>
      </c>
      <c r="T19" s="49">
        <f>'Spot Prices'!T19/'Spot Prices'!S19*WindFarmRevenue!S19</f>
        <v>308663981.22485542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249460618.88164467</v>
      </c>
      <c r="Q20" s="40">
        <f>'Spot Prices'!Q20/'Spot Prices'!P20*WindFarmRevenue!P20</f>
        <v>264302040.6626696</v>
      </c>
      <c r="R20" s="40">
        <f>'Spot Prices'!R20/'Spot Prices'!Q20*WindFarmRevenue!Q20</f>
        <v>265643756.96107134</v>
      </c>
      <c r="S20" s="40">
        <f>'Spot Prices'!S20/'Spot Prices'!R20*WindFarmRevenue!R20</f>
        <v>292343650.34223181</v>
      </c>
      <c r="T20" s="40">
        <f>'Spot Prices'!T20/'Spot Prices'!S20*WindFarmRevenue!S20</f>
        <v>289342832.03597677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223385785.52141681</v>
      </c>
      <c r="Q21" s="49">
        <f>'Spot Prices'!Q21/'Spot Prices'!P21*WindFarmRevenue!P21</f>
        <v>234957319.91891152</v>
      </c>
      <c r="R21" s="49">
        <f>'Spot Prices'!R21/'Spot Prices'!Q21*WindFarmRevenue!Q21</f>
        <v>232137842.60494158</v>
      </c>
      <c r="S21" s="49">
        <f>'Spot Prices'!S21/'Spot Prices'!R21*WindFarmRevenue!R21</f>
        <v>253420544.68863589</v>
      </c>
      <c r="T21" s="49">
        <f>'Spot Prices'!T21/'Spot Prices'!S21*WindFarmRevenue!S21</f>
        <v>248372349.13171011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192737177.62974322</v>
      </c>
      <c r="Q22" s="19">
        <f>'Spot Prices'!Q22/'Spot Prices'!P22*WindFarmRevenue!P22</f>
        <v>198676178.99890935</v>
      </c>
      <c r="R22" s="19">
        <f>'Spot Prices'!R22/'Spot Prices'!Q22*WindFarmRevenue!Q22</f>
        <v>182888366.49980634</v>
      </c>
      <c r="S22" s="19">
        <f>'Spot Prices'!S22/'Spot Prices'!R22*WindFarmRevenue!R22</f>
        <v>195515540.97418308</v>
      </c>
      <c r="T22" s="19">
        <f>'Spot Prices'!T22/'Spot Prices'!S22*WindFarmRevenue!S22</f>
        <v>185037376.3288053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155428979.35775521</v>
      </c>
      <c r="Q23" s="19">
        <f>'Spot Prices'!Q23/'Spot Prices'!P23*WindFarmRevenue!P23</f>
        <v>166399286.6987541</v>
      </c>
      <c r="R23" s="19">
        <f>'Spot Prices'!R23/'Spot Prices'!Q23*WindFarmRevenue!Q23</f>
        <v>146023004.206067</v>
      </c>
      <c r="S23" s="19">
        <f>'Spot Prices'!S23/'Spot Prices'!R23*WindFarmRevenue!R23</f>
        <v>161963634.55017209</v>
      </c>
      <c r="T23" s="19">
        <f>'Spot Prices'!T23/'Spot Prices'!S23*WindFarmRevenue!S23</f>
        <v>138682949.78475216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247680315.57099554</v>
      </c>
      <c r="Q24" s="49">
        <f>'Spot Prices'!Q24/'Spot Prices'!P24*WindFarmRevenue!P24</f>
        <v>259058062.84351915</v>
      </c>
      <c r="R24" s="49">
        <f>'Spot Prices'!R24/'Spot Prices'!Q24*WindFarmRevenue!Q24</f>
        <v>258510792.69904268</v>
      </c>
      <c r="S24" s="49">
        <f>'Spot Prices'!S24/'Spot Prices'!R24*WindFarmRevenue!R24</f>
        <v>278978270.88416177</v>
      </c>
      <c r="T24" s="49">
        <f>'Spot Prices'!T24/'Spot Prices'!S24*WindFarmRevenue!S24</f>
        <v>275539002.3969453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249208497.49055055</v>
      </c>
      <c r="J28" s="20">
        <f t="shared" si="4"/>
        <v>271935789.17289352</v>
      </c>
      <c r="K28" s="20">
        <f t="shared" si="4"/>
        <v>255817011.35062519</v>
      </c>
      <c r="L28" s="20">
        <f t="shared" si="4"/>
        <v>283254955.85211533</v>
      </c>
      <c r="M28" s="20">
        <f t="shared" si="4"/>
        <v>287189348.76981205</v>
      </c>
      <c r="N28" s="20">
        <f t="shared" si="4"/>
        <v>343299190.34553301</v>
      </c>
      <c r="O28" s="20">
        <f t="shared" si="4"/>
        <v>328587780.56885326</v>
      </c>
      <c r="P28" s="21">
        <f>(O28*'Spot Prices'!P5/'Spot Prices'!O5)*($E$26)</f>
        <v>347466425.83660483</v>
      </c>
      <c r="Q28" s="21">
        <f>(P28*'Spot Prices'!Q5/'Spot Prices'!P5)*($E$26)</f>
        <v>352908521.5614534</v>
      </c>
      <c r="R28" s="21">
        <f>(Q28*'Spot Prices'!R5/'Spot Prices'!Q5)*($E$26)</f>
        <v>361431973.34002954</v>
      </c>
      <c r="S28" s="21">
        <f>(R28*'Spot Prices'!S5/'Spot Prices'!R5)*($E$26)</f>
        <v>364325981.86991888</v>
      </c>
      <c r="T28" s="21">
        <f>(S28*'Spot Prices'!T5/'Spot Prices'!S5)*($E$26)</f>
        <v>360876699.11277515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209663847.38943866</v>
      </c>
      <c r="J29" s="20">
        <f t="shared" si="5"/>
        <v>223095488.14585212</v>
      </c>
      <c r="K29" s="20">
        <f t="shared" si="5"/>
        <v>214155654.28238344</v>
      </c>
      <c r="L29" s="20">
        <f t="shared" si="5"/>
        <v>227175197.05975193</v>
      </c>
      <c r="M29" s="20">
        <f t="shared" si="5"/>
        <v>234806983.59147382</v>
      </c>
      <c r="N29" s="20">
        <f t="shared" si="5"/>
        <v>276547942.48897338</v>
      </c>
      <c r="O29" s="20">
        <f t="shared" si="5"/>
        <v>263714406.18329427</v>
      </c>
      <c r="P29" s="21">
        <f>(O29*'Spot Prices'!P6/'Spot Prices'!O6)*($E$26)</f>
        <v>284083661.45851874</v>
      </c>
      <c r="Q29" s="21">
        <f>(P29*'Spot Prices'!Q6/'Spot Prices'!P6)*($E$26)</f>
        <v>291073603.13338369</v>
      </c>
      <c r="R29" s="21">
        <f>(Q29*'Spot Prices'!R6/'Spot Prices'!Q6)*($E$26)</f>
        <v>298513994.84399199</v>
      </c>
      <c r="S29" s="21">
        <f>(R29*'Spot Prices'!S6/'Spot Prices'!R6)*($E$26)</f>
        <v>309209890.99284536</v>
      </c>
      <c r="T29" s="21">
        <f>(S29*'Spot Prices'!T6/'Spot Prices'!S6)*($E$26)</f>
        <v>310742701.55074769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188908362.79468626</v>
      </c>
      <c r="J30" s="51">
        <f t="shared" si="6"/>
        <v>199973158.26074478</v>
      </c>
      <c r="K30" s="51">
        <f t="shared" si="6"/>
        <v>192419800.94606227</v>
      </c>
      <c r="L30" s="51">
        <f t="shared" si="6"/>
        <v>203205426.16935888</v>
      </c>
      <c r="M30" s="51">
        <f t="shared" si="6"/>
        <v>208696900.6515159</v>
      </c>
      <c r="N30" s="51">
        <f t="shared" si="6"/>
        <v>244079387.83957976</v>
      </c>
      <c r="O30" s="51">
        <f t="shared" si="6"/>
        <v>233605029.39567485</v>
      </c>
      <c r="P30" s="52">
        <f>(O30*'Spot Prices'!P7/'Spot Prices'!O7)*($E$26)</f>
        <v>252280263.45989582</v>
      </c>
      <c r="Q30" s="52">
        <f>(P30*'Spot Prices'!Q7/'Spot Prices'!P7)*($E$26)</f>
        <v>265145646.34312886</v>
      </c>
      <c r="R30" s="52">
        <f>(Q30*'Spot Prices'!R7/'Spot Prices'!Q7)*($E$26)</f>
        <v>267933032.97853014</v>
      </c>
      <c r="S30" s="52">
        <f>(R30*'Spot Prices'!S7/'Spot Prices'!R7)*($E$26)</f>
        <v>288220473.57289582</v>
      </c>
      <c r="T30" s="52">
        <f>(S30*'Spot Prices'!T7/'Spot Prices'!S7)*($E$26)</f>
        <v>287335612.95039052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173061120.86075142</v>
      </c>
      <c r="J31" s="43">
        <f t="shared" si="7"/>
        <v>182875039.04847458</v>
      </c>
      <c r="K31" s="43">
        <f t="shared" si="7"/>
        <v>177359959.70275822</v>
      </c>
      <c r="L31" s="43">
        <f t="shared" si="7"/>
        <v>186446144.14598992</v>
      </c>
      <c r="M31" s="43">
        <f t="shared" si="7"/>
        <v>189149257.82024175</v>
      </c>
      <c r="N31" s="43">
        <f t="shared" si="7"/>
        <v>220992546.5055888</v>
      </c>
      <c r="O31" s="43">
        <f t="shared" si="7"/>
        <v>210678376.29224616</v>
      </c>
      <c r="P31" s="44">
        <f>(O31*'Spot Prices'!P8/'Spot Prices'!O8)*($E$26)</f>
        <v>228709636.95048121</v>
      </c>
      <c r="Q31" s="44">
        <f>(P31*'Spot Prices'!Q8/'Spot Prices'!P8)*($E$26)</f>
        <v>242316498.83747756</v>
      </c>
      <c r="R31" s="44">
        <f>(Q31*'Spot Prices'!R8/'Spot Prices'!Q8)*($E$26)</f>
        <v>243546606.61510476</v>
      </c>
      <c r="S31" s="44">
        <f>(R31*'Spot Prices'!S8/'Spot Prices'!R8)*($E$26)</f>
        <v>268025512.14014465</v>
      </c>
      <c r="T31" s="44">
        <f>(S31*'Spot Prices'!T8/'Spot Prices'!S8)*($E$26)</f>
        <v>265274312.09720895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158493862.19157922</v>
      </c>
      <c r="J32" s="51">
        <f t="shared" si="8"/>
        <v>167410769.5780499</v>
      </c>
      <c r="K32" s="51">
        <f t="shared" si="8"/>
        <v>162040417.74976677</v>
      </c>
      <c r="L32" s="51">
        <f t="shared" si="8"/>
        <v>170524515.11401439</v>
      </c>
      <c r="M32" s="51">
        <f t="shared" si="8"/>
        <v>172222982.69601202</v>
      </c>
      <c r="N32" s="51">
        <f t="shared" si="8"/>
        <v>200712299.02949673</v>
      </c>
      <c r="O32" s="51">
        <f t="shared" si="8"/>
        <v>190876004.83001727</v>
      </c>
      <c r="P32" s="52">
        <f>(O32*'Spot Prices'!P9/'Spot Prices'!O9)*($E$26)</f>
        <v>203736721.78203714</v>
      </c>
      <c r="Q32" s="52">
        <f>(P32*'Spot Prices'!Q9/'Spot Prices'!P9)*($E$26)</f>
        <v>214290421.42156777</v>
      </c>
      <c r="R32" s="52">
        <f>(Q32*'Spot Prices'!R9/'Spot Prices'!Q9)*($E$26)</f>
        <v>211718945.96377957</v>
      </c>
      <c r="S32" s="52">
        <f>(R32*'Spot Prices'!S9/'Spot Prices'!R9)*($E$26)</f>
        <v>231129616.80424756</v>
      </c>
      <c r="T32" s="52">
        <f>(S32*'Spot Prices'!T9/'Spot Prices'!S9)*($E$26)</f>
        <v>226525461.65945169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142488580.53176799</v>
      </c>
      <c r="J33" s="20">
        <f t="shared" si="9"/>
        <v>150115511.16541782</v>
      </c>
      <c r="K33" s="20">
        <f t="shared" si="9"/>
        <v>144478441.53195506</v>
      </c>
      <c r="L33" s="20">
        <f t="shared" si="9"/>
        <v>150745360.55180338</v>
      </c>
      <c r="M33" s="20">
        <f t="shared" si="9"/>
        <v>150525523.97508138</v>
      </c>
      <c r="N33" s="20">
        <f t="shared" si="9"/>
        <v>177799286.946426</v>
      </c>
      <c r="O33" s="20">
        <f t="shared" si="9"/>
        <v>166424007.45666692</v>
      </c>
      <c r="P33" s="21">
        <f>(O33*'Spot Prices'!P10/'Spot Prices'!O10)*($E$26)</f>
        <v>173036608.43887392</v>
      </c>
      <c r="Q33" s="21">
        <f>(P33*'Spot Prices'!Q10/'Spot Prices'!P10)*($E$26)</f>
        <v>178368556.67570305</v>
      </c>
      <c r="R33" s="21">
        <f>(Q33*'Spot Prices'!R10/'Spot Prices'!Q10)*($E$26)</f>
        <v>164194490.40001187</v>
      </c>
      <c r="S33" s="21">
        <f>(R33*'Spot Prices'!S10/'Spot Prices'!R10)*($E$26)</f>
        <v>175530982.25945726</v>
      </c>
      <c r="T33" s="21">
        <f>(S33*'Spot Prices'!T10/'Spot Prices'!S10)*($E$26)</f>
        <v>166123839.87417576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119815389.32739606</v>
      </c>
      <c r="J34" s="20">
        <f t="shared" si="10"/>
        <v>125989994.93799542</v>
      </c>
      <c r="K34" s="20">
        <f t="shared" si="10"/>
        <v>122787858.18800649</v>
      </c>
      <c r="L34" s="20">
        <f t="shared" si="10"/>
        <v>121234915.349226</v>
      </c>
      <c r="M34" s="20">
        <f t="shared" si="10"/>
        <v>122697103.93053015</v>
      </c>
      <c r="N34" s="20">
        <f t="shared" si="10"/>
        <v>139493139.66690376</v>
      </c>
      <c r="O34" s="20">
        <f t="shared" si="10"/>
        <v>135679076.38501093</v>
      </c>
      <c r="P34" s="21">
        <f>(O34*'Spot Prices'!P11/'Spot Prices'!O11)*($E$26)</f>
        <v>132342902.31449792</v>
      </c>
      <c r="Q34" s="21">
        <f>(P34*'Spot Prices'!Q11/'Spot Prices'!P11)*($E$26)</f>
        <v>141683775.03198576</v>
      </c>
      <c r="R34" s="21">
        <f>(Q34*'Spot Prices'!R11/'Spot Prices'!Q11)*($E$26)</f>
        <v>124334009.40523392</v>
      </c>
      <c r="S34" s="21">
        <f>(R34*'Spot Prices'!S11/'Spot Prices'!R11)*($E$26)</f>
        <v>137906956.31113636</v>
      </c>
      <c r="T34" s="21">
        <f>(S34*'Spot Prices'!T11/'Spot Prices'!S11)*($E$26)</f>
        <v>118084183.21917076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174274503.01634219</v>
      </c>
      <c r="J35" s="51">
        <f t="shared" si="11"/>
        <v>184479508.9800874</v>
      </c>
      <c r="K35" s="51">
        <f t="shared" si="11"/>
        <v>177935267.8637796</v>
      </c>
      <c r="L35" s="51">
        <f t="shared" si="11"/>
        <v>187408294.77716425</v>
      </c>
      <c r="M35" s="51">
        <f t="shared" si="11"/>
        <v>190872850.47308403</v>
      </c>
      <c r="N35" s="51">
        <f t="shared" si="11"/>
        <v>223254457.0091804</v>
      </c>
      <c r="O35" s="51">
        <f t="shared" si="11"/>
        <v>212804464.28063369</v>
      </c>
      <c r="P35" s="52">
        <f>(O35*'Spot Prices'!P12/'Spot Prices'!O12)*($E$26)</f>
        <v>228527015.31381413</v>
      </c>
      <c r="Q35" s="52">
        <f>(P35*'Spot Prices'!Q12/'Spot Prices'!P12)*($E$26)</f>
        <v>239024913.05425614</v>
      </c>
      <c r="R35" s="52">
        <f>(Q35*'Spot Prices'!R12/'Spot Prices'!Q12)*($E$26)</f>
        <v>238519963.71098983</v>
      </c>
      <c r="S35" s="52">
        <f>(R35*'Spot Prices'!S12/'Spot Prices'!R12)*($E$26)</f>
        <v>257404676.81329176</v>
      </c>
      <c r="T35" s="52">
        <f>(S35*'Spot Prices'!T12/'Spot Prices'!S12)*($E$26)</f>
        <v>254231369.47784814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114.66219942711672</v>
      </c>
      <c r="Q17" s="65">
        <f>'Spot Prices'!Q17/'Spot Prices'!P17*WindFarmAvPrice!P17</f>
        <v>116.45806406008555</v>
      </c>
      <c r="R17" s="65">
        <f>'Spot Prices'!R17/'Spot Prices'!Q17*WindFarmAvPrice!Q17</f>
        <v>119.27076092796102</v>
      </c>
      <c r="S17" s="65">
        <f>'Spot Prices'!S17/'Spot Prices'!R17*WindFarmAvPrice!R17</f>
        <v>120.22576940798606</v>
      </c>
      <c r="T17" s="65">
        <f>'Spot Prices'!T17/'Spot Prices'!S17*WindFarmAvPrice!S17</f>
        <v>119.08752318339654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97.727818729313299</v>
      </c>
      <c r="Q18" s="65">
        <f>'Spot Prices'!Q18/'Spot Prices'!P18*WindFarmAvPrice!P18</f>
        <v>100.13243344535326</v>
      </c>
      <c r="R18" s="65">
        <f>'Spot Prices'!R18/'Spot Prices'!Q18*WindFarmAvPrice!Q18</f>
        <v>102.69200779269948</v>
      </c>
      <c r="S18" s="65">
        <f>'Spot Prices'!S18/'Spot Prices'!R18*WindFarmAvPrice!R18</f>
        <v>106.37151049488263</v>
      </c>
      <c r="T18" s="65">
        <f>'Spot Prices'!T18/'Spot Prices'!S18*WindFarmAvPrice!S18</f>
        <v>106.8988137251352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88.354159332859652</v>
      </c>
      <c r="Q19" s="67">
        <f>'Spot Prices'!Q19/'Spot Prices'!P19*WindFarmAvPrice!P19</f>
        <v>92.859902562845292</v>
      </c>
      <c r="R19" s="67">
        <f>'Spot Prices'!R19/'Spot Prices'!Q19*WindFarmAvPrice!Q19</f>
        <v>93.836107357976573</v>
      </c>
      <c r="S19" s="67">
        <f>'Spot Prices'!S19/'Spot Prices'!R19*WindFarmAvPrice!R19</f>
        <v>100.94122027544209</v>
      </c>
      <c r="T19" s="67">
        <f>'Spot Prices'!T19/'Spot Prices'!S19*WindFarmAvPrice!S19</f>
        <v>100.63132240489134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81.348146175798902</v>
      </c>
      <c r="Q20" s="69">
        <f>'Spot Prices'!Q20/'Spot Prices'!P20*WindFarmAvPrice!P20</f>
        <v>86.187876606646228</v>
      </c>
      <c r="R20" s="69">
        <f>'Spot Prices'!R20/'Spot Prices'!Q20*WindFarmAvPrice!Q20</f>
        <v>86.625405119395651</v>
      </c>
      <c r="S20" s="69">
        <f>'Spot Prices'!S20/'Spot Prices'!R20*WindFarmAvPrice!R20</f>
        <v>95.332137426026279</v>
      </c>
      <c r="T20" s="69">
        <f>'Spot Prices'!T20/'Spot Prices'!S20*WindFarmAvPrice!S20</f>
        <v>94.353582144160058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72.833529031239934</v>
      </c>
      <c r="Q21" s="67">
        <f>'Spot Prices'!Q21/'Spot Prices'!P21*WindFarmAvPrice!P21</f>
        <v>76.606354972284961</v>
      </c>
      <c r="R21" s="67">
        <f>'Spot Prices'!R21/'Spot Prices'!Q21*WindFarmAvPrice!Q21</f>
        <v>75.687082144246105</v>
      </c>
      <c r="S21" s="67">
        <f>'Spot Prices'!S21/'Spot Prices'!R21*WindFarmAvPrice!R21</f>
        <v>82.626173172163661</v>
      </c>
      <c r="T21" s="67">
        <f>'Spot Prices'!T21/'Spot Prices'!S21*WindFarmAvPrice!S21</f>
        <v>80.980240792032518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63.072991934956534</v>
      </c>
      <c r="Q22" s="65">
        <f>'Spot Prices'!Q22/'Spot Prices'!P22*WindFarmAvPrice!P22</f>
        <v>65.01652244663974</v>
      </c>
      <c r="R22" s="65">
        <f>'Spot Prices'!R22/'Spot Prices'!Q22*WindFarmAvPrice!Q22</f>
        <v>59.849981239216454</v>
      </c>
      <c r="S22" s="65">
        <f>'Spot Prices'!S22/'Spot Prices'!R22*WindFarmAvPrice!R22</f>
        <v>63.982207743610111</v>
      </c>
      <c r="T22" s="65">
        <f>'Spot Prices'!T22/'Spot Prices'!S22*WindFarmAvPrice!S22</f>
        <v>60.55324192446411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50.019181434574605</v>
      </c>
      <c r="Q23" s="65">
        <f>'Spot Prices'!Q23/'Spot Prices'!P23*WindFarmAvPrice!P23</f>
        <v>53.549577088910418</v>
      </c>
      <c r="R23" s="65">
        <f>'Spot Prices'!R23/'Spot Prices'!Q23*WindFarmAvPrice!Q23</f>
        <v>46.992209375532269</v>
      </c>
      <c r="S23" s="65">
        <f>'Spot Prices'!S23/'Spot Prices'!R23*WindFarmAvPrice!R23</f>
        <v>52.12212327355784</v>
      </c>
      <c r="T23" s="65">
        <f>'Spot Prices'!T23/'Spot Prices'!S23*WindFarmAvPrice!S23</f>
        <v>44.630078997037451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80.761606493634147</v>
      </c>
      <c r="Q24" s="67">
        <f>'Spot Prices'!Q24/'Spot Prices'!P24*WindFarmAvPrice!P24</f>
        <v>84.471570872067687</v>
      </c>
      <c r="R24" s="67">
        <f>'Spot Prices'!R24/'Spot Prices'!Q24*WindFarmAvPrice!Q24</f>
        <v>84.293121422211215</v>
      </c>
      <c r="S24" s="67">
        <f>'Spot Prices'!S24/'Spot Prices'!R24*WindFarmAvPrice!R24</f>
        <v>90.966992195077751</v>
      </c>
      <c r="T24" s="67">
        <f>'Spot Prices'!T24/'Spot Prices'!S24*WindFarmAvPrice!S24</f>
        <v>89.845543170958933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82.318793863506514</v>
      </c>
      <c r="J28" s="4">
        <f t="shared" si="4"/>
        <v>88.698375183658968</v>
      </c>
      <c r="K28" s="4">
        <f t="shared" si="4"/>
        <v>82.159567171794237</v>
      </c>
      <c r="L28" s="4">
        <f t="shared" si="4"/>
        <v>92.870347168595245</v>
      </c>
      <c r="M28" s="4">
        <f t="shared" si="4"/>
        <v>93.424646060664671</v>
      </c>
      <c r="N28" s="4">
        <f t="shared" si="4"/>
        <v>114.64494278960827</v>
      </c>
      <c r="O28" s="4">
        <f t="shared" si="4"/>
        <v>107.82720607138856</v>
      </c>
      <c r="P28" s="18">
        <f>(O28*'Spot Prices'!P5/'Spot Prices'!O5)*($E$26)</f>
        <v>114.02229820205268</v>
      </c>
      <c r="Q28" s="18">
        <f>(P28*'Spot Prices'!Q5/'Spot Prices'!P5)*($E$26)</f>
        <v>115.80814056103384</v>
      </c>
      <c r="R28" s="18">
        <f>(Q28*'Spot Prices'!R5/'Spot Prices'!Q5)*($E$26)</f>
        <v>118.60514046704675</v>
      </c>
      <c r="S28" s="18">
        <f>(R28*'Spot Prices'!S5/'Spot Prices'!R5)*($E$26)</f>
        <v>119.55481928220082</v>
      </c>
      <c r="T28" s="18">
        <f>(S28*'Spot Prices'!T5/'Spot Prices'!S5)*($E$26)</f>
        <v>118.42292532677392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68.484283520037039</v>
      </c>
      <c r="J29" s="4">
        <f t="shared" si="5"/>
        <v>72.679490526529207</v>
      </c>
      <c r="K29" s="4">
        <f t="shared" si="5"/>
        <v>69.628400825750361</v>
      </c>
      <c r="L29" s="4">
        <f t="shared" si="5"/>
        <v>74.296889335892871</v>
      </c>
      <c r="M29" s="4">
        <f t="shared" si="5"/>
        <v>76.713744194956291</v>
      </c>
      <c r="N29" s="4">
        <f t="shared" si="5"/>
        <v>90.373429558778085</v>
      </c>
      <c r="O29" s="4">
        <f t="shared" si="5"/>
        <v>85.651165299982154</v>
      </c>
      <c r="P29" s="18">
        <f>(O29*'Spot Prices'!P6/'Spot Prices'!O6)*($E$26)</f>
        <v>92.266846543437495</v>
      </c>
      <c r="Q29" s="18">
        <f>(P29*'Spot Prices'!Q6/'Spot Prices'!P6)*($E$26)</f>
        <v>94.537092824237817</v>
      </c>
      <c r="R29" s="18">
        <f>(Q29*'Spot Prices'!R6/'Spot Prices'!Q6)*($E$26)</f>
        <v>96.953639684628101</v>
      </c>
      <c r="S29" s="18">
        <f>(R29*'Spot Prices'!S6/'Spot Prices'!R6)*($E$26)</f>
        <v>100.42753397176894</v>
      </c>
      <c r="T29" s="18">
        <f>(S29*'Spot Prices'!T6/'Spot Prices'!S6)*($E$26)</f>
        <v>100.92537181221364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61.821873055742977</v>
      </c>
      <c r="J30" s="6">
        <f t="shared" si="6"/>
        <v>65.346689635835389</v>
      </c>
      <c r="K30" s="6">
        <f t="shared" si="6"/>
        <v>62.778547003920544</v>
      </c>
      <c r="L30" s="6">
        <f t="shared" si="6"/>
        <v>66.542481705439215</v>
      </c>
      <c r="M30" s="6">
        <f t="shared" si="6"/>
        <v>68.21031734507055</v>
      </c>
      <c r="N30" s="6">
        <f t="shared" si="6"/>
        <v>79.935538719184635</v>
      </c>
      <c r="O30" s="6">
        <f t="shared" si="6"/>
        <v>76.16043483672685</v>
      </c>
      <c r="P30" s="70">
        <f>(O30*'Spot Prices'!P7/'Spot Prices'!O7)*($E$26)</f>
        <v>82.248976469106012</v>
      </c>
      <c r="Q30" s="70">
        <f>(P30*'Spot Prices'!Q7/'Spot Prices'!P7)*($E$26)</f>
        <v>86.443377408429939</v>
      </c>
      <c r="R30" s="70">
        <f>(Q30*'Spot Prices'!R7/'Spot Prices'!Q7)*($E$26)</f>
        <v>87.35212744159243</v>
      </c>
      <c r="S30" s="70">
        <f>(R30*'Spot Prices'!S7/'Spot Prices'!R7)*($E$26)</f>
        <v>93.966284257429209</v>
      </c>
      <c r="T30" s="70">
        <f>(S30*'Spot Prices'!T7/'Spot Prices'!S7)*($E$26)</f>
        <v>93.677800015654796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56.585975911080375</v>
      </c>
      <c r="J31" s="71">
        <f t="shared" si="7"/>
        <v>59.721283118137904</v>
      </c>
      <c r="K31" s="71">
        <f t="shared" si="7"/>
        <v>57.867684042398558</v>
      </c>
      <c r="L31" s="71">
        <f t="shared" si="7"/>
        <v>61.147422847772077</v>
      </c>
      <c r="M31" s="71">
        <f t="shared" si="7"/>
        <v>61.926478634442688</v>
      </c>
      <c r="N31" s="71">
        <f t="shared" si="7"/>
        <v>72.408528188285487</v>
      </c>
      <c r="O31" s="71">
        <f t="shared" si="7"/>
        <v>68.701406368404719</v>
      </c>
      <c r="P31" s="72">
        <f>(O31*'Spot Prices'!P8/'Spot Prices'!O8)*($E$26)</f>
        <v>74.581330960654526</v>
      </c>
      <c r="Q31" s="72">
        <f>(P31*'Spot Prices'!Q8/'Spot Prices'!P8)*($E$26)</f>
        <v>79.018476169143113</v>
      </c>
      <c r="R31" s="72">
        <f>(Q31*'Spot Prices'!R8/'Spot Prices'!Q8)*($E$26)</f>
        <v>79.419609573505753</v>
      </c>
      <c r="S31" s="72">
        <f>(R31*'Spot Prices'!S8/'Spot Prices'!R8)*($E$26)</f>
        <v>87.40208630190385</v>
      </c>
      <c r="T31" s="72">
        <f>(S31*'Spot Prices'!T8/'Spot Prices'!S8)*($E$26)</f>
        <v>86.504930573456861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51.918451991120619</v>
      </c>
      <c r="J32" s="6">
        <f t="shared" si="8"/>
        <v>54.755678119193391</v>
      </c>
      <c r="K32" s="6">
        <f t="shared" si="8"/>
        <v>52.982055696394958</v>
      </c>
      <c r="L32" s="6">
        <f t="shared" si="8"/>
        <v>55.902836251419778</v>
      </c>
      <c r="M32" s="6">
        <f t="shared" si="8"/>
        <v>56.390411277130532</v>
      </c>
      <c r="N32" s="6">
        <f t="shared" si="8"/>
        <v>65.785864898389633</v>
      </c>
      <c r="O32" s="6">
        <f t="shared" si="8"/>
        <v>62.233919703997024</v>
      </c>
      <c r="P32" s="70">
        <f>(O32*'Spot Prices'!P9/'Spot Prices'!O9)*($E$26)</f>
        <v>66.427075500822312</v>
      </c>
      <c r="Q32" s="70">
        <f>(P32*'Spot Prices'!Q9/'Spot Prices'!P9)*($E$26)</f>
        <v>69.868042826870237</v>
      </c>
      <c r="R32" s="70">
        <f>(Q32*'Spot Prices'!R9/'Spot Prices'!Q9)*($E$26)</f>
        <v>69.029629442729544</v>
      </c>
      <c r="S32" s="70">
        <f>(R32*'Spot Prices'!S9/'Spot Prices'!R9)*($E$26)</f>
        <v>75.358356469273176</v>
      </c>
      <c r="T32" s="70">
        <f>(S32*'Spot Prices'!T9/'Spot Prices'!S9)*($E$26)</f>
        <v>73.857200670035112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46.648878980264158</v>
      </c>
      <c r="J33" s="4">
        <f t="shared" si="9"/>
        <v>49.265778257516537</v>
      </c>
      <c r="K33" s="4">
        <f t="shared" si="9"/>
        <v>47.363094144305634</v>
      </c>
      <c r="L33" s="4">
        <f t="shared" si="9"/>
        <v>49.553876329029073</v>
      </c>
      <c r="M33" s="4">
        <f t="shared" si="9"/>
        <v>49.447802649507814</v>
      </c>
      <c r="N33" s="4">
        <f t="shared" si="9"/>
        <v>58.505332959077229</v>
      </c>
      <c r="O33" s="4">
        <f t="shared" si="9"/>
        <v>54.46204105085755</v>
      </c>
      <c r="P33" s="18">
        <f>(O33*'Spot Prices'!P10/'Spot Prices'!O10)*($E$26)</f>
        <v>56.626006164122053</v>
      </c>
      <c r="Q33" s="18">
        <f>(P33*'Spot Prices'!Q10/'Spot Prices'!P10)*($E$26)</f>
        <v>58.370879323908497</v>
      </c>
      <c r="R33" s="18">
        <f>(Q33*'Spot Prices'!R10/'Spot Prices'!Q10)*($E$26)</f>
        <v>53.73243447955354</v>
      </c>
      <c r="S33" s="18">
        <f>(R33*'Spot Prices'!S10/'Spot Prices'!R10)*($E$26)</f>
        <v>57.442286768638624</v>
      </c>
      <c r="T33" s="18">
        <f>(S33*'Spot Prices'!T10/'Spot Prices'!S10)*($E$26)</f>
        <v>54.363811597970333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40.403523384763986</v>
      </c>
      <c r="J34" s="4">
        <f t="shared" si="10"/>
        <v>41.256699496468023</v>
      </c>
      <c r="K34" s="4">
        <f t="shared" si="10"/>
        <v>40.647070169242532</v>
      </c>
      <c r="L34" s="4">
        <f t="shared" si="10"/>
        <v>40.069345077912168</v>
      </c>
      <c r="M34" s="4">
        <f t="shared" si="10"/>
        <v>41.872453756711465</v>
      </c>
      <c r="N34" s="4">
        <f t="shared" si="10"/>
        <v>47.863261800476408</v>
      </c>
      <c r="O34" s="4">
        <f t="shared" si="10"/>
        <v>43.663391258309453</v>
      </c>
      <c r="P34" s="18">
        <f>(O34*'Spot Prices'!P11/'Spot Prices'!O11)*($E$26)</f>
        <v>42.589764597310683</v>
      </c>
      <c r="Q34" s="18">
        <f>(P34*'Spot Prices'!Q11/'Spot Prices'!P11)*($E$26)</f>
        <v>45.595785798401323</v>
      </c>
      <c r="R34" s="18">
        <f>(Q34*'Spot Prices'!R11/'Spot Prices'!Q11)*($E$26)</f>
        <v>40.01239280233488</v>
      </c>
      <c r="S34" s="18">
        <f>(R34*'Spot Prices'!S11/'Spot Prices'!R11)*($E$26)</f>
        <v>44.380353633664299</v>
      </c>
      <c r="T34" s="18">
        <f>(S34*'Spot Prices'!T11/'Spot Prices'!S11)*($E$26)</f>
        <v>38.001112851665567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57.027142175827329</v>
      </c>
      <c r="J35" s="6">
        <f t="shared" si="11"/>
        <v>60.257147895732132</v>
      </c>
      <c r="K35" s="6">
        <f t="shared" si="11"/>
        <v>58.055823148024785</v>
      </c>
      <c r="L35" s="6">
        <f t="shared" si="11"/>
        <v>61.39408546907336</v>
      </c>
      <c r="M35" s="6">
        <f t="shared" si="11"/>
        <v>62.435930254964958</v>
      </c>
      <c r="N35" s="6">
        <f t="shared" si="11"/>
        <v>73.115036247062193</v>
      </c>
      <c r="O35" s="6">
        <f t="shared" si="11"/>
        <v>69.389569230400994</v>
      </c>
      <c r="P35" s="70">
        <f>(O35*'Spot Prices'!P12/'Spot Prices'!O12)*($E$26)</f>
        <v>74.516252296394697</v>
      </c>
      <c r="Q35" s="70">
        <f>(P35*'Spot Prices'!Q12/'Spot Prices'!P12)*($E$26)</f>
        <v>77.939322411471991</v>
      </c>
      <c r="R35" s="70">
        <f>(Q35*'Spot Prices'!R12/'Spot Prices'!Q12)*($E$26)</f>
        <v>77.774672588307496</v>
      </c>
      <c r="S35" s="70">
        <f>(R35*'Spot Prices'!S12/'Spot Prices'!R12)*($E$26)</f>
        <v>83.932448044936834</v>
      </c>
      <c r="T35" s="70">
        <f>(S35*'Spot Prices'!T12/'Spot Prices'!S12)*($E$26)</f>
        <v>82.897721495442426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82.318793863506514</v>
      </c>
      <c r="J17" s="16">
        <f>WindFarmAvPrice!J28</f>
        <v>88.698375183658968</v>
      </c>
      <c r="K17" s="16">
        <f>WindFarmAvPrice!K28</f>
        <v>82.159567171794237</v>
      </c>
      <c r="L17" s="16">
        <f>WindFarmAvPrice!L28</f>
        <v>92.870347168595245</v>
      </c>
      <c r="M17" s="16">
        <f>WindFarmAvPrice!M28</f>
        <v>93.424646060664671</v>
      </c>
      <c r="N17" s="16">
        <f>WindFarmAvPrice!N28</f>
        <v>114.64494278960827</v>
      </c>
      <c r="O17" s="16">
        <f>WindFarmAvPrice!O28</f>
        <v>107.82720607138856</v>
      </c>
      <c r="P17" s="16">
        <f>WindFarmAvPrice!P28</f>
        <v>114.02229820205268</v>
      </c>
      <c r="Q17" s="16">
        <f>WindFarmAvPrice!Q28</f>
        <v>115.80814056103384</v>
      </c>
      <c r="R17" s="16">
        <f>WindFarmAvPrice!R28</f>
        <v>118.60514046704675</v>
      </c>
      <c r="S17" s="16">
        <f>WindFarmAvPrice!S28</f>
        <v>119.55481928220082</v>
      </c>
      <c r="T17" s="16">
        <f>WindFarmAvPrice!T28</f>
        <v>118.42292532677392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68.484283520037039</v>
      </c>
      <c r="J18" s="16">
        <f>WindFarmAvPrice!J29</f>
        <v>72.679490526529207</v>
      </c>
      <c r="K18" s="16">
        <f>WindFarmAvPrice!K29</f>
        <v>69.628400825750361</v>
      </c>
      <c r="L18" s="16">
        <f>WindFarmAvPrice!L29</f>
        <v>74.296889335892871</v>
      </c>
      <c r="M18" s="16">
        <f>WindFarmAvPrice!M29</f>
        <v>76.713744194956291</v>
      </c>
      <c r="N18" s="16">
        <f>WindFarmAvPrice!N29</f>
        <v>90.373429558778085</v>
      </c>
      <c r="O18" s="16">
        <f>WindFarmAvPrice!O29</f>
        <v>85.651165299982154</v>
      </c>
      <c r="P18" s="16">
        <f>WindFarmAvPrice!P29</f>
        <v>92.266846543437495</v>
      </c>
      <c r="Q18" s="16">
        <f>WindFarmAvPrice!Q29</f>
        <v>94.537092824237817</v>
      </c>
      <c r="R18" s="16">
        <f>WindFarmAvPrice!R29</f>
        <v>96.953639684628101</v>
      </c>
      <c r="S18" s="16">
        <f>WindFarmAvPrice!S29</f>
        <v>100.42753397176894</v>
      </c>
      <c r="T18" s="16">
        <f>WindFarmAvPrice!T29</f>
        <v>100.92537181221364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61.821873055742977</v>
      </c>
      <c r="J19" s="66">
        <f>WindFarmAvPrice!J30</f>
        <v>65.346689635835389</v>
      </c>
      <c r="K19" s="66">
        <f>WindFarmAvPrice!K30</f>
        <v>62.778547003920544</v>
      </c>
      <c r="L19" s="66">
        <f>WindFarmAvPrice!L30</f>
        <v>66.542481705439215</v>
      </c>
      <c r="M19" s="66">
        <f>WindFarmAvPrice!M30</f>
        <v>68.21031734507055</v>
      </c>
      <c r="N19" s="66">
        <f>WindFarmAvPrice!N30</f>
        <v>79.935538719184635</v>
      </c>
      <c r="O19" s="66">
        <f>WindFarmAvPrice!O30</f>
        <v>76.16043483672685</v>
      </c>
      <c r="P19" s="66">
        <f>WindFarmAvPrice!P30</f>
        <v>82.248976469106012</v>
      </c>
      <c r="Q19" s="66">
        <f>WindFarmAvPrice!Q30</f>
        <v>86.443377408429939</v>
      </c>
      <c r="R19" s="66">
        <f>WindFarmAvPrice!R30</f>
        <v>87.35212744159243</v>
      </c>
      <c r="S19" s="66">
        <f>WindFarmAvPrice!S30</f>
        <v>93.966284257429209</v>
      </c>
      <c r="T19" s="66">
        <f>WindFarmAvPrice!T30</f>
        <v>93.677800015654796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56.585975911080375</v>
      </c>
      <c r="J20" s="68">
        <f>WindFarmAvPrice!J31</f>
        <v>59.721283118137904</v>
      </c>
      <c r="K20" s="68">
        <f>WindFarmAvPrice!K31</f>
        <v>57.867684042398558</v>
      </c>
      <c r="L20" s="68">
        <f>WindFarmAvPrice!L31</f>
        <v>61.147422847772077</v>
      </c>
      <c r="M20" s="68">
        <f>WindFarmAvPrice!M31</f>
        <v>61.926478634442688</v>
      </c>
      <c r="N20" s="68">
        <f>WindFarmAvPrice!N31</f>
        <v>72.408528188285487</v>
      </c>
      <c r="O20" s="68">
        <f>WindFarmAvPrice!O31</f>
        <v>68.701406368404719</v>
      </c>
      <c r="P20" s="68">
        <f>WindFarmAvPrice!P31</f>
        <v>74.581330960654526</v>
      </c>
      <c r="Q20" s="68">
        <f>WindFarmAvPrice!Q31</f>
        <v>79.018476169143113</v>
      </c>
      <c r="R20" s="68">
        <f>WindFarmAvPrice!R31</f>
        <v>79.419609573505753</v>
      </c>
      <c r="S20" s="68">
        <f>WindFarmAvPrice!S31</f>
        <v>87.40208630190385</v>
      </c>
      <c r="T20" s="68">
        <f>WindFarmAvPrice!T31</f>
        <v>86.504930573456861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51.918451991120619</v>
      </c>
      <c r="J21" s="66">
        <f>WindFarmAvPrice!J32</f>
        <v>54.755678119193391</v>
      </c>
      <c r="K21" s="66">
        <f>WindFarmAvPrice!K32</f>
        <v>52.982055696394958</v>
      </c>
      <c r="L21" s="66">
        <f>WindFarmAvPrice!L32</f>
        <v>55.902836251419778</v>
      </c>
      <c r="M21" s="66">
        <f>WindFarmAvPrice!M32</f>
        <v>56.390411277130532</v>
      </c>
      <c r="N21" s="66">
        <f>WindFarmAvPrice!N32</f>
        <v>65.785864898389633</v>
      </c>
      <c r="O21" s="66">
        <f>WindFarmAvPrice!O32</f>
        <v>62.233919703997024</v>
      </c>
      <c r="P21" s="66">
        <f>WindFarmAvPrice!P32</f>
        <v>66.427075500822312</v>
      </c>
      <c r="Q21" s="66">
        <f>WindFarmAvPrice!Q32</f>
        <v>69.868042826870237</v>
      </c>
      <c r="R21" s="66">
        <f>WindFarmAvPrice!R32</f>
        <v>69.029629442729544</v>
      </c>
      <c r="S21" s="66">
        <f>WindFarmAvPrice!S32</f>
        <v>75.358356469273176</v>
      </c>
      <c r="T21" s="66">
        <f>WindFarmAvPrice!T32</f>
        <v>73.857200670035112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46.648878980264158</v>
      </c>
      <c r="J22" s="16">
        <f>WindFarmAvPrice!J33</f>
        <v>49.265778257516537</v>
      </c>
      <c r="K22" s="16">
        <f>WindFarmAvPrice!K33</f>
        <v>47.363094144305634</v>
      </c>
      <c r="L22" s="16">
        <f>WindFarmAvPrice!L33</f>
        <v>49.553876329029073</v>
      </c>
      <c r="M22" s="16">
        <f>WindFarmAvPrice!M33</f>
        <v>49.447802649507814</v>
      </c>
      <c r="N22" s="16">
        <f>WindFarmAvPrice!N33</f>
        <v>58.505332959077229</v>
      </c>
      <c r="O22" s="16">
        <f>WindFarmAvPrice!O33</f>
        <v>54.46204105085755</v>
      </c>
      <c r="P22" s="16">
        <f>WindFarmAvPrice!P33</f>
        <v>56.626006164122053</v>
      </c>
      <c r="Q22" s="16">
        <f>WindFarmAvPrice!Q33</f>
        <v>58.370879323908497</v>
      </c>
      <c r="R22" s="16">
        <f>WindFarmAvPrice!R33</f>
        <v>53.73243447955354</v>
      </c>
      <c r="S22" s="16">
        <f>WindFarmAvPrice!S33</f>
        <v>57.442286768638624</v>
      </c>
      <c r="T22" s="16">
        <f>WindFarmAvPrice!T33</f>
        <v>54.363811597970333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40.403523384763986</v>
      </c>
      <c r="J23" s="16">
        <f>WindFarmAvPrice!J34</f>
        <v>41.256699496468023</v>
      </c>
      <c r="K23" s="16">
        <f>WindFarmAvPrice!K34</f>
        <v>40.647070169242532</v>
      </c>
      <c r="L23" s="16">
        <f>WindFarmAvPrice!L34</f>
        <v>40.069345077912168</v>
      </c>
      <c r="M23" s="16">
        <f>WindFarmAvPrice!M34</f>
        <v>41.872453756711465</v>
      </c>
      <c r="N23" s="16">
        <f>WindFarmAvPrice!N34</f>
        <v>47.863261800476408</v>
      </c>
      <c r="O23" s="16">
        <f>WindFarmAvPrice!O34</f>
        <v>43.663391258309453</v>
      </c>
      <c r="P23" s="16">
        <f>WindFarmAvPrice!P34</f>
        <v>42.589764597310683</v>
      </c>
      <c r="Q23" s="16">
        <f>WindFarmAvPrice!Q34</f>
        <v>45.595785798401323</v>
      </c>
      <c r="R23" s="16">
        <f>WindFarmAvPrice!R34</f>
        <v>40.01239280233488</v>
      </c>
      <c r="S23" s="16">
        <f>WindFarmAvPrice!S34</f>
        <v>44.380353633664299</v>
      </c>
      <c r="T23" s="16">
        <f>WindFarmAvPrice!T34</f>
        <v>38.001112851665567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98.811956618049123</v>
      </c>
      <c r="J28" s="4">
        <f t="shared" si="3"/>
        <v>102.80523215262511</v>
      </c>
      <c r="K28" s="4">
        <f t="shared" si="3"/>
        <v>95.26777759556218</v>
      </c>
      <c r="L28" s="4">
        <f t="shared" si="3"/>
        <v>105.51070207967986</v>
      </c>
      <c r="M28" s="4">
        <f t="shared" si="3"/>
        <v>106.75884423752839</v>
      </c>
      <c r="N28" s="4">
        <f t="shared" ref="N28:T28" si="4">N17+N6</f>
        <v>114.64494278960827</v>
      </c>
      <c r="O28" s="4">
        <f t="shared" si="4"/>
        <v>107.82720607138856</v>
      </c>
      <c r="P28" s="4">
        <f t="shared" si="4"/>
        <v>114.02229820205268</v>
      </c>
      <c r="Q28" s="4">
        <f t="shared" si="4"/>
        <v>115.80814056103384</v>
      </c>
      <c r="R28" s="4">
        <f t="shared" si="4"/>
        <v>118.60514046704675</v>
      </c>
      <c r="S28" s="4">
        <f t="shared" si="4"/>
        <v>119.55481928220082</v>
      </c>
      <c r="T28" s="4">
        <f t="shared" si="4"/>
        <v>118.42292532677392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83.065631428818619</v>
      </c>
      <c r="J29" s="4">
        <f t="shared" si="5"/>
        <v>85.58067593359749</v>
      </c>
      <c r="K29" s="4">
        <f t="shared" si="5"/>
        <v>81.617424296463213</v>
      </c>
      <c r="L29" s="4">
        <f t="shared" si="5"/>
        <v>86.144655662023197</v>
      </c>
      <c r="M29" s="4">
        <f t="shared" si="5"/>
        <v>89.127273756978781</v>
      </c>
      <c r="N29" s="4">
        <f t="shared" ref="N29:T29" si="6">N18+N7</f>
        <v>90.373429558778085</v>
      </c>
      <c r="O29" s="4">
        <f t="shared" si="6"/>
        <v>85.651165299982154</v>
      </c>
      <c r="P29" s="4">
        <f t="shared" si="6"/>
        <v>92.266846543437495</v>
      </c>
      <c r="Q29" s="4">
        <f t="shared" si="6"/>
        <v>94.537092824237817</v>
      </c>
      <c r="R29" s="4">
        <f t="shared" si="6"/>
        <v>96.953639684628101</v>
      </c>
      <c r="S29" s="4">
        <f t="shared" si="6"/>
        <v>100.42753397176894</v>
      </c>
      <c r="T29" s="4">
        <f t="shared" si="6"/>
        <v>100.92537181221364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73.100333728504452</v>
      </c>
      <c r="J30" s="6">
        <f t="shared" si="5"/>
        <v>75.61201848712669</v>
      </c>
      <c r="K30" s="6">
        <f t="shared" si="5"/>
        <v>72.265661846740628</v>
      </c>
      <c r="L30" s="6">
        <f t="shared" si="5"/>
        <v>75.312049026329817</v>
      </c>
      <c r="M30" s="6">
        <f t="shared" si="5"/>
        <v>77.295486517350199</v>
      </c>
      <c r="N30" s="6">
        <f t="shared" ref="N30:T30" si="7">N19+N8</f>
        <v>79.935538719184635</v>
      </c>
      <c r="O30" s="6">
        <f t="shared" si="7"/>
        <v>76.16043483672685</v>
      </c>
      <c r="P30" s="6">
        <f t="shared" si="7"/>
        <v>82.248976469106012</v>
      </c>
      <c r="Q30" s="6">
        <f t="shared" si="7"/>
        <v>86.443377408429939</v>
      </c>
      <c r="R30" s="6">
        <f t="shared" si="7"/>
        <v>87.35212744159243</v>
      </c>
      <c r="S30" s="6">
        <f t="shared" si="7"/>
        <v>93.966284257429209</v>
      </c>
      <c r="T30" s="6">
        <f t="shared" si="7"/>
        <v>93.677800015654796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65.795307640473254</v>
      </c>
      <c r="J31" s="71">
        <f t="shared" si="5"/>
        <v>68.492784319769626</v>
      </c>
      <c r="K31" s="71">
        <f t="shared" si="5"/>
        <v>65.920904255851241</v>
      </c>
      <c r="L31" s="71">
        <f t="shared" si="5"/>
        <v>69.035464254380116</v>
      </c>
      <c r="M31" s="71">
        <f t="shared" si="5"/>
        <v>69.855795729459615</v>
      </c>
      <c r="N31" s="71">
        <f t="shared" ref="N31:T31" si="8">N20+N9</f>
        <v>72.408528188285487</v>
      </c>
      <c r="O31" s="71">
        <f t="shared" si="8"/>
        <v>68.701406368404719</v>
      </c>
      <c r="P31" s="71">
        <f t="shared" si="8"/>
        <v>74.581330960654526</v>
      </c>
      <c r="Q31" s="71">
        <f t="shared" si="8"/>
        <v>79.018476169143113</v>
      </c>
      <c r="R31" s="71">
        <f t="shared" si="8"/>
        <v>79.419609573505753</v>
      </c>
      <c r="S31" s="71">
        <f t="shared" si="8"/>
        <v>87.40208630190385</v>
      </c>
      <c r="T31" s="71">
        <f t="shared" si="8"/>
        <v>86.504930573456861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59.622697377707368</v>
      </c>
      <c r="J32" s="6">
        <f t="shared" si="5"/>
        <v>62.965952528719356</v>
      </c>
      <c r="K32" s="6">
        <f t="shared" si="5"/>
        <v>60.105636352053892</v>
      </c>
      <c r="L32" s="6">
        <f t="shared" si="5"/>
        <v>63.024435616961902</v>
      </c>
      <c r="M32" s="6">
        <f t="shared" si="5"/>
        <v>63.717727975173631</v>
      </c>
      <c r="N32" s="6">
        <f t="shared" ref="N32:T32" si="9">N21+N10</f>
        <v>65.785864898389633</v>
      </c>
      <c r="O32" s="6">
        <f t="shared" si="9"/>
        <v>62.233919703997024</v>
      </c>
      <c r="P32" s="6">
        <f t="shared" si="9"/>
        <v>66.427075500822312</v>
      </c>
      <c r="Q32" s="6">
        <f t="shared" si="9"/>
        <v>69.868042826870237</v>
      </c>
      <c r="R32" s="6">
        <f t="shared" si="9"/>
        <v>69.029629442729544</v>
      </c>
      <c r="S32" s="6">
        <f t="shared" si="9"/>
        <v>75.358356469273176</v>
      </c>
      <c r="T32" s="6">
        <f t="shared" si="9"/>
        <v>73.857200670035112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55.379014385265179</v>
      </c>
      <c r="J33" s="4">
        <f t="shared" si="5"/>
        <v>56.937436313819816</v>
      </c>
      <c r="K33" s="4">
        <f t="shared" si="5"/>
        <v>53.124194904139273</v>
      </c>
      <c r="L33" s="4">
        <f t="shared" si="5"/>
        <v>56.148987130373229</v>
      </c>
      <c r="M33" s="4">
        <f t="shared" si="5"/>
        <v>55.294298271254092</v>
      </c>
      <c r="N33" s="4">
        <f t="shared" ref="N33:T33" si="10">N22+N11</f>
        <v>58.505332959077229</v>
      </c>
      <c r="O33" s="4">
        <f t="shared" si="10"/>
        <v>54.46204105085755</v>
      </c>
      <c r="P33" s="4">
        <f t="shared" si="10"/>
        <v>56.626006164122053</v>
      </c>
      <c r="Q33" s="4">
        <f t="shared" si="10"/>
        <v>58.370879323908497</v>
      </c>
      <c r="R33" s="4">
        <f t="shared" si="10"/>
        <v>53.73243447955354</v>
      </c>
      <c r="S33" s="4">
        <f t="shared" si="10"/>
        <v>57.442286768638624</v>
      </c>
      <c r="T33" s="4">
        <f t="shared" si="10"/>
        <v>54.363811597970333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45.227475247614699</v>
      </c>
      <c r="J34" s="4">
        <f t="shared" si="5"/>
        <v>45.978317232673113</v>
      </c>
      <c r="K34" s="4">
        <f t="shared" si="5"/>
        <v>45.053488723791943</v>
      </c>
      <c r="L34" s="4">
        <f t="shared" si="5"/>
        <v>44.500851994372297</v>
      </c>
      <c r="M34" s="4">
        <f t="shared" si="5"/>
        <v>45.676762973013169</v>
      </c>
      <c r="N34" s="4">
        <f t="shared" ref="N34:T34" si="11">N23+N12</f>
        <v>47.863261800476408</v>
      </c>
      <c r="O34" s="4">
        <f t="shared" si="11"/>
        <v>43.663391258309453</v>
      </c>
      <c r="P34" s="4">
        <f t="shared" si="11"/>
        <v>42.589764597310683</v>
      </c>
      <c r="Q34" s="4">
        <f t="shared" si="11"/>
        <v>45.595785798401323</v>
      </c>
      <c r="R34" s="4">
        <f t="shared" si="11"/>
        <v>40.01239280233488</v>
      </c>
      <c r="S34" s="4">
        <f t="shared" si="11"/>
        <v>44.380353633664299</v>
      </c>
      <c r="T34" s="4">
        <f t="shared" si="11"/>
        <v>38.001112851665567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66.864615380202608</v>
      </c>
      <c r="J35" s="6">
        <f t="shared" si="12"/>
        <v>69.614534597847722</v>
      </c>
      <c r="K35" s="6">
        <f t="shared" si="12"/>
        <v>66.401851548439566</v>
      </c>
      <c r="L35" s="6">
        <f t="shared" si="12"/>
        <v>69.5799343905923</v>
      </c>
      <c r="M35" s="6">
        <f t="shared" si="12"/>
        <v>70.792574474543272</v>
      </c>
      <c r="N35" s="6">
        <f t="shared" ref="N35:T35" si="13">SUMPRODUCT($A$28:$A$34,N28:N34)/SUM($A$28:$A$34)</f>
        <v>73.191878178639513</v>
      </c>
      <c r="O35" s="6">
        <f t="shared" si="13"/>
        <v>69.379379686372729</v>
      </c>
      <c r="P35" s="6">
        <f t="shared" si="13"/>
        <v>74.449618299434576</v>
      </c>
      <c r="Q35" s="6">
        <f t="shared" si="13"/>
        <v>77.997603733705887</v>
      </c>
      <c r="R35" s="6">
        <f t="shared" si="13"/>
        <v>77.851568482064252</v>
      </c>
      <c r="S35" s="6">
        <f t="shared" si="13"/>
        <v>83.941969310299442</v>
      </c>
      <c r="T35" s="6">
        <f t="shared" si="13"/>
        <v>82.956059023236605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13" workbookViewId="0">
      <selection activeCell="E24" sqref="E24:T24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98.811956618049123</v>
      </c>
      <c r="J6" s="16">
        <f>PPAPrice!J28</f>
        <v>102.80523215262511</v>
      </c>
      <c r="K6" s="16">
        <f>PPAPrice!K28</f>
        <v>95.26777759556218</v>
      </c>
      <c r="L6" s="16">
        <f>PPAPrice!L28</f>
        <v>105.51070207967986</v>
      </c>
      <c r="M6" s="16">
        <f>PPAPrice!M28</f>
        <v>106.75884423752839</v>
      </c>
      <c r="N6" s="16">
        <f>PPAPrice!N28</f>
        <v>114.64494278960827</v>
      </c>
      <c r="O6" s="16">
        <f>PPAPrice!O28</f>
        <v>107.82720607138856</v>
      </c>
      <c r="P6" s="16">
        <f>PPAPrice!P28</f>
        <v>114.02229820205268</v>
      </c>
      <c r="Q6" s="16">
        <f>PPAPrice!Q28</f>
        <v>115.80814056103384</v>
      </c>
      <c r="R6" s="16">
        <f>PPAPrice!R28</f>
        <v>118.60514046704675</v>
      </c>
      <c r="S6" s="16">
        <f>PPAPrice!S28</f>
        <v>119.55481928220082</v>
      </c>
      <c r="T6" s="16">
        <f>PPAPrice!T28</f>
        <v>118.42292532677392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83.065631428818619</v>
      </c>
      <c r="J7" s="16">
        <f>PPAPrice!J29</f>
        <v>85.58067593359749</v>
      </c>
      <c r="K7" s="16">
        <f>PPAPrice!K29</f>
        <v>81.617424296463213</v>
      </c>
      <c r="L7" s="16">
        <f>PPAPrice!L29</f>
        <v>86.144655662023197</v>
      </c>
      <c r="M7" s="16">
        <f>PPAPrice!M29</f>
        <v>89.127273756978781</v>
      </c>
      <c r="N7" s="16">
        <f>PPAPrice!N29</f>
        <v>90.373429558778085</v>
      </c>
      <c r="O7" s="16">
        <f>PPAPrice!O29</f>
        <v>85.651165299982154</v>
      </c>
      <c r="P7" s="16">
        <f>PPAPrice!P29</f>
        <v>92.266846543437495</v>
      </c>
      <c r="Q7" s="16">
        <f>PPAPrice!Q29</f>
        <v>94.537092824237817</v>
      </c>
      <c r="R7" s="16">
        <f>PPAPrice!R29</f>
        <v>96.953639684628101</v>
      </c>
      <c r="S7" s="16">
        <f>PPAPrice!S29</f>
        <v>100.42753397176894</v>
      </c>
      <c r="T7" s="16">
        <f>PPAPrice!T29</f>
        <v>100.92537181221364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73.100333728504452</v>
      </c>
      <c r="J8" s="66">
        <f>PPAPrice!J30</f>
        <v>75.61201848712669</v>
      </c>
      <c r="K8" s="66">
        <f>PPAPrice!K30</f>
        <v>72.265661846740628</v>
      </c>
      <c r="L8" s="66">
        <f>PPAPrice!L30</f>
        <v>75.312049026329817</v>
      </c>
      <c r="M8" s="66">
        <f>PPAPrice!M30</f>
        <v>77.295486517350199</v>
      </c>
      <c r="N8" s="66">
        <f>PPAPrice!N30</f>
        <v>79.935538719184635</v>
      </c>
      <c r="O8" s="66">
        <f>PPAPrice!O30</f>
        <v>76.16043483672685</v>
      </c>
      <c r="P8" s="66">
        <f>PPAPrice!P30</f>
        <v>82.248976469106012</v>
      </c>
      <c r="Q8" s="66">
        <f>PPAPrice!Q30</f>
        <v>86.443377408429939</v>
      </c>
      <c r="R8" s="66">
        <f>PPAPrice!R30</f>
        <v>87.35212744159243</v>
      </c>
      <c r="S8" s="66">
        <f>PPAPrice!S30</f>
        <v>93.966284257429209</v>
      </c>
      <c r="T8" s="66">
        <f>PPAPrice!T30</f>
        <v>93.677800015654796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65.795307640473254</v>
      </c>
      <c r="J9" s="68">
        <f>PPAPrice!J31</f>
        <v>68.492784319769626</v>
      </c>
      <c r="K9" s="68">
        <f>PPAPrice!K31</f>
        <v>65.920904255851241</v>
      </c>
      <c r="L9" s="68">
        <f>PPAPrice!L31</f>
        <v>69.035464254380116</v>
      </c>
      <c r="M9" s="68">
        <f>PPAPrice!M31</f>
        <v>69.855795729459615</v>
      </c>
      <c r="N9" s="68">
        <f>PPAPrice!N31</f>
        <v>72.408528188285487</v>
      </c>
      <c r="O9" s="68">
        <f>PPAPrice!O31</f>
        <v>68.701406368404719</v>
      </c>
      <c r="P9" s="68">
        <f>PPAPrice!P31</f>
        <v>74.581330960654526</v>
      </c>
      <c r="Q9" s="68">
        <f>PPAPrice!Q31</f>
        <v>79.018476169143113</v>
      </c>
      <c r="R9" s="68">
        <f>PPAPrice!R31</f>
        <v>79.419609573505753</v>
      </c>
      <c r="S9" s="68">
        <f>PPAPrice!S31</f>
        <v>87.40208630190385</v>
      </c>
      <c r="T9" s="68">
        <f>PPAPrice!T31</f>
        <v>86.504930573456861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59.622697377707368</v>
      </c>
      <c r="J10" s="66">
        <f>PPAPrice!J32</f>
        <v>62.965952528719356</v>
      </c>
      <c r="K10" s="66">
        <f>PPAPrice!K32</f>
        <v>60.105636352053892</v>
      </c>
      <c r="L10" s="66">
        <f>PPAPrice!L32</f>
        <v>63.024435616961902</v>
      </c>
      <c r="M10" s="66">
        <f>PPAPrice!M32</f>
        <v>63.717727975173631</v>
      </c>
      <c r="N10" s="66">
        <f>PPAPrice!N32</f>
        <v>65.785864898389633</v>
      </c>
      <c r="O10" s="66">
        <f>PPAPrice!O32</f>
        <v>62.233919703997024</v>
      </c>
      <c r="P10" s="66">
        <f>PPAPrice!P32</f>
        <v>66.427075500822312</v>
      </c>
      <c r="Q10" s="66">
        <f>PPAPrice!Q32</f>
        <v>69.868042826870237</v>
      </c>
      <c r="R10" s="66">
        <f>PPAPrice!R32</f>
        <v>69.029629442729544</v>
      </c>
      <c r="S10" s="66">
        <f>PPAPrice!S32</f>
        <v>75.358356469273176</v>
      </c>
      <c r="T10" s="66">
        <f>PPAPrice!T32</f>
        <v>73.857200670035112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55.379014385265179</v>
      </c>
      <c r="J11" s="16">
        <f>PPAPrice!J33</f>
        <v>56.937436313819816</v>
      </c>
      <c r="K11" s="16">
        <f>PPAPrice!K33</f>
        <v>53.124194904139273</v>
      </c>
      <c r="L11" s="16">
        <f>PPAPrice!L33</f>
        <v>56.148987130373229</v>
      </c>
      <c r="M11" s="16">
        <f>PPAPrice!M33</f>
        <v>55.294298271254092</v>
      </c>
      <c r="N11" s="16">
        <f>PPAPrice!N33</f>
        <v>58.505332959077229</v>
      </c>
      <c r="O11" s="16">
        <f>PPAPrice!O33</f>
        <v>54.46204105085755</v>
      </c>
      <c r="P11" s="16">
        <f>PPAPrice!P33</f>
        <v>56.626006164122053</v>
      </c>
      <c r="Q11" s="16">
        <f>PPAPrice!Q33</f>
        <v>58.370879323908497</v>
      </c>
      <c r="R11" s="16">
        <f>PPAPrice!R33</f>
        <v>53.73243447955354</v>
      </c>
      <c r="S11" s="16">
        <f>PPAPrice!S33</f>
        <v>57.442286768638624</v>
      </c>
      <c r="T11" s="16">
        <f>PPAPrice!T33</f>
        <v>54.363811597970333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45.227475247614699</v>
      </c>
      <c r="J12" s="16">
        <f>PPAPrice!J34</f>
        <v>45.978317232673113</v>
      </c>
      <c r="K12" s="16">
        <f>PPAPrice!K34</f>
        <v>45.053488723791943</v>
      </c>
      <c r="L12" s="16">
        <f>PPAPrice!L34</f>
        <v>44.500851994372297</v>
      </c>
      <c r="M12" s="16">
        <f>PPAPrice!M34</f>
        <v>45.676762973013169</v>
      </c>
      <c r="N12" s="16">
        <f>PPAPrice!N34</f>
        <v>47.863261800476408</v>
      </c>
      <c r="O12" s="16">
        <f>PPAPrice!O34</f>
        <v>43.663391258309453</v>
      </c>
      <c r="P12" s="16">
        <f>PPAPrice!P34</f>
        <v>42.589764597310683</v>
      </c>
      <c r="Q12" s="16">
        <f>PPAPrice!Q34</f>
        <v>45.595785798401323</v>
      </c>
      <c r="R12" s="16">
        <f>PPAPrice!R34</f>
        <v>40.01239280233488</v>
      </c>
      <c r="S12" s="16">
        <f>PPAPrice!S34</f>
        <v>44.380353633664299</v>
      </c>
      <c r="T12" s="16">
        <f>PPAPrice!T34</f>
        <v>38.001112851665567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18593785.163536575</v>
      </c>
      <c r="J28" s="73">
        <f t="shared" si="4"/>
        <v>19936177.535937529</v>
      </c>
      <c r="K28" s="73">
        <f t="shared" si="4"/>
        <v>15337436.277853223</v>
      </c>
      <c r="L28" s="73">
        <f t="shared" si="4"/>
        <v>19481992.949251581</v>
      </c>
      <c r="M28" s="73">
        <f t="shared" si="4"/>
        <v>19210237.635347188</v>
      </c>
      <c r="N28" s="73">
        <f t="shared" si="4"/>
        <v>22480843.204178736</v>
      </c>
      <c r="O28" s="73">
        <f t="shared" si="4"/>
        <v>18067531.330391936</v>
      </c>
      <c r="P28" s="73">
        <f t="shared" si="4"/>
        <v>20278115.226824477</v>
      </c>
      <c r="Q28" s="73">
        <f t="shared" si="4"/>
        <v>20712036.256028295</v>
      </c>
      <c r="R28" s="73">
        <f t="shared" si="4"/>
        <v>21381909.369027201</v>
      </c>
      <c r="S28" s="73">
        <f t="shared" si="4"/>
        <v>20422259.380941804</v>
      </c>
      <c r="T28" s="73">
        <f t="shared" si="4"/>
        <v>18671824.589897677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10262130.483157594</v>
      </c>
      <c r="J29" s="73">
        <f t="shared" si="5"/>
        <v>10758120.660301276</v>
      </c>
      <c r="K29" s="73">
        <f t="shared" si="5"/>
        <v>8057175.3353429055</v>
      </c>
      <c r="L29" s="73">
        <f t="shared" si="5"/>
        <v>9423805.4455061052</v>
      </c>
      <c r="M29" s="73">
        <f t="shared" si="5"/>
        <v>10061424.165744277</v>
      </c>
      <c r="N29" s="73">
        <f t="shared" si="5"/>
        <v>9858016.3703386486</v>
      </c>
      <c r="O29" s="73">
        <f t="shared" si="5"/>
        <v>6763555.111229849</v>
      </c>
      <c r="P29" s="73">
        <f t="shared" si="5"/>
        <v>9045067.9819868691</v>
      </c>
      <c r="Q29" s="73">
        <f t="shared" si="5"/>
        <v>9287169.7141330019</v>
      </c>
      <c r="R29" s="73">
        <f t="shared" si="5"/>
        <v>9535682.8036491033</v>
      </c>
      <c r="S29" s="73">
        <f t="shared" si="5"/>
        <v>10267416.424368709</v>
      </c>
      <c r="T29" s="73">
        <f t="shared" si="5"/>
        <v>9570852.6956587154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5281558.5503313709</v>
      </c>
      <c r="J30" s="74">
        <f t="shared" si="5"/>
        <v>5754159.7703516325</v>
      </c>
      <c r="K30" s="74">
        <f t="shared" si="5"/>
        <v>3445083.0533897723</v>
      </c>
      <c r="L30" s="74">
        <f t="shared" si="5"/>
        <v>4093810.301794888</v>
      </c>
      <c r="M30" s="74">
        <f t="shared" si="5"/>
        <v>4254411.2840677369</v>
      </c>
      <c r="N30" s="74">
        <f t="shared" si="5"/>
        <v>4674540.289196725</v>
      </c>
      <c r="O30" s="74">
        <f t="shared" si="5"/>
        <v>2102528.5212845323</v>
      </c>
      <c r="P30" s="74">
        <f t="shared" si="5"/>
        <v>4123055.5667697191</v>
      </c>
      <c r="Q30" s="74">
        <f t="shared" si="5"/>
        <v>5210706.0636575185</v>
      </c>
      <c r="R30" s="74">
        <f t="shared" si="5"/>
        <v>4774403.3198873745</v>
      </c>
      <c r="S30" s="74">
        <f t="shared" si="5"/>
        <v>6940911.8132434329</v>
      </c>
      <c r="T30" s="74">
        <f t="shared" si="5"/>
        <v>5887120.2183965966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1824170.1851069212</v>
      </c>
      <c r="J31" s="75">
        <f t="shared" si="5"/>
        <v>2360271.5198300397</v>
      </c>
      <c r="K31" s="75">
        <f t="shared" si="5"/>
        <v>450112.74974998517</v>
      </c>
      <c r="L31" s="75">
        <f t="shared" si="5"/>
        <v>1133246.753158882</v>
      </c>
      <c r="M31" s="75">
        <f t="shared" si="5"/>
        <v>746089.89009617805</v>
      </c>
      <c r="N31" s="75">
        <f t="shared" si="5"/>
        <v>1131919.4829786594</v>
      </c>
      <c r="O31" s="75">
        <f t="shared" si="5"/>
        <v>-1374239.0622581209</v>
      </c>
      <c r="P31" s="75">
        <f t="shared" si="5"/>
        <v>506803.70352249412</v>
      </c>
      <c r="Q31" s="75">
        <f t="shared" si="5"/>
        <v>1697169.5592343996</v>
      </c>
      <c r="R31" s="75">
        <f t="shared" si="5"/>
        <v>1018485.9183084354</v>
      </c>
      <c r="S31" s="75">
        <f t="shared" si="5"/>
        <v>3810235.1816780856</v>
      </c>
      <c r="T31" s="75">
        <f t="shared" si="5"/>
        <v>2479398.8314285628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-984787.43716549641</v>
      </c>
      <c r="J32" s="74">
        <f t="shared" si="5"/>
        <v>-176601.45051009255</v>
      </c>
      <c r="K32" s="74">
        <f t="shared" si="5"/>
        <v>-2179699.6429688591</v>
      </c>
      <c r="L32" s="74">
        <f t="shared" si="5"/>
        <v>-1585438.3504815095</v>
      </c>
      <c r="M32" s="74">
        <f t="shared" si="5"/>
        <v>-2024240.8926638784</v>
      </c>
      <c r="N32" s="74">
        <f t="shared" si="5"/>
        <v>-1862142.0887877389</v>
      </c>
      <c r="O32" s="74">
        <f t="shared" si="5"/>
        <v>-4259294.9371084748</v>
      </c>
      <c r="P32" s="74">
        <f t="shared" si="5"/>
        <v>-3159689.0526849516</v>
      </c>
      <c r="Q32" s="74">
        <f t="shared" si="5"/>
        <v>-2443019.0623949203</v>
      </c>
      <c r="R32" s="74">
        <f t="shared" si="5"/>
        <v>-3666564.8423376475</v>
      </c>
      <c r="S32" s="74">
        <f t="shared" si="5"/>
        <v>-1687228.6088571653</v>
      </c>
      <c r="T32" s="74">
        <f t="shared" si="5"/>
        <v>-3252735.2029748228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-2798811.7937330152</v>
      </c>
      <c r="J33" s="73">
        <f t="shared" si="5"/>
        <v>-2794438.0940456348</v>
      </c>
      <c r="K33" s="73">
        <f t="shared" si="5"/>
        <v>-5132296.1457995558</v>
      </c>
      <c r="L33" s="73">
        <f t="shared" si="5"/>
        <v>-4505686.4820962176</v>
      </c>
      <c r="M33" s="73">
        <f t="shared" si="5"/>
        <v>-5628490.1520709284</v>
      </c>
      <c r="N33" s="73">
        <f t="shared" si="5"/>
        <v>-4975786.7143144282</v>
      </c>
      <c r="O33" s="73">
        <f t="shared" si="5"/>
        <v>-7510896.271002003</v>
      </c>
      <c r="P33" s="73">
        <f t="shared" si="5"/>
        <v>-7310233.4610295547</v>
      </c>
      <c r="Q33" s="73">
        <f t="shared" si="5"/>
        <v>-7340460.052385279</v>
      </c>
      <c r="R33" s="73">
        <f t="shared" si="5"/>
        <v>-10160922.040832499</v>
      </c>
      <c r="S33" s="73">
        <f t="shared" si="5"/>
        <v>-9415027.9994959738</v>
      </c>
      <c r="T33" s="73">
        <f t="shared" si="5"/>
        <v>-11576149.486416705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-6835634.0163198262</v>
      </c>
      <c r="J34" s="73">
        <f t="shared" si="5"/>
        <v>-7214547.3325086534</v>
      </c>
      <c r="K34" s="73">
        <f t="shared" si="5"/>
        <v>-8178576.4177831905</v>
      </c>
      <c r="L34" s="73">
        <f t="shared" si="5"/>
        <v>-9001497.1029015407</v>
      </c>
      <c r="M34" s="73">
        <f t="shared" si="5"/>
        <v>-9305090.1569682918</v>
      </c>
      <c r="N34" s="73">
        <f t="shared" si="5"/>
        <v>-9226083.0699379817</v>
      </c>
      <c r="O34" s="73">
        <f t="shared" si="5"/>
        <v>-11645755.277225174</v>
      </c>
      <c r="P34" s="73">
        <f t="shared" si="5"/>
        <v>-12907779.038197501</v>
      </c>
      <c r="Q34" s="73">
        <f t="shared" si="5"/>
        <v>-12326730.335189588</v>
      </c>
      <c r="R34" s="73">
        <f t="shared" si="5"/>
        <v>-15180679.532795275</v>
      </c>
      <c r="S34" s="73">
        <f t="shared" si="5"/>
        <v>-14187032.214841451</v>
      </c>
      <c r="T34" s="73">
        <f t="shared" si="5"/>
        <v>-17847929.239745587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2428579.257770156</v>
      </c>
      <c r="J35" s="74">
        <f t="shared" si="6"/>
        <v>2991995.7434511348</v>
      </c>
      <c r="K35" s="74">
        <f t="shared" si="6"/>
        <v>784223.32587714051</v>
      </c>
      <c r="L35" s="74">
        <f t="shared" si="6"/>
        <v>1498541.0229353164</v>
      </c>
      <c r="M35" s="74">
        <f t="shared" si="6"/>
        <v>1303954.424168583</v>
      </c>
      <c r="N35" s="74">
        <f t="shared" si="6"/>
        <v>1617403.2463028177</v>
      </c>
      <c r="O35" s="74">
        <f t="shared" si="6"/>
        <v>-937654.5989416705</v>
      </c>
      <c r="P35" s="74">
        <f t="shared" si="6"/>
        <v>593419.77366325865</v>
      </c>
      <c r="Q35" s="74">
        <f t="shared" si="6"/>
        <v>1381245.3381367722</v>
      </c>
      <c r="R35" s="74">
        <f t="shared" si="6"/>
        <v>481094.62975125882</v>
      </c>
      <c r="S35" s="74">
        <f t="shared" si="6"/>
        <v>2375730.7941928417</v>
      </c>
      <c r="T35" s="74">
        <f t="shared" si="6"/>
        <v>1031779.6305393182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topLeftCell="A2" workbookViewId="0">
      <selection activeCell="C15" sqref="C15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[1]Marinus!BB4</f>
        <v>21.736550535512897</v>
      </c>
      <c r="F6" s="80">
        <f>[1]Marinus!BC4</f>
        <v>34.374464777977309</v>
      </c>
      <c r="G6" s="80">
        <f>[1]Marinus!BD4</f>
        <v>29.896658103960021</v>
      </c>
      <c r="H6" s="80">
        <f>[1]Marinus!BE4</f>
        <v>28.438906344749746</v>
      </c>
      <c r="I6" s="80">
        <f>[1]Marinus!BF4</f>
        <v>34.755391265867232</v>
      </c>
      <c r="J6" s="80">
        <f>[1]Marinus!BG4</f>
        <v>39.340081846272817</v>
      </c>
      <c r="K6" s="80">
        <f>[1]Marinus!BH4</f>
        <v>35.992864514187836</v>
      </c>
      <c r="L6" s="80">
        <f>[1]Marinus!BI4</f>
        <v>38.499857326481695</v>
      </c>
      <c r="M6" s="80">
        <f>[1]Marinus!BJ4</f>
        <v>46.917490080218705</v>
      </c>
      <c r="N6" s="80">
        <f>[1]Marinus!BK4</f>
        <v>51.908549043894908</v>
      </c>
      <c r="O6" s="80">
        <f>[1]Marinus!BL4</f>
        <v>52.278325627205213</v>
      </c>
      <c r="P6" s="80">
        <f>[1]Marinus!BM4</f>
        <v>62.783766406631223</v>
      </c>
      <c r="Q6" s="80">
        <f>[1]Marinus!BN4</f>
        <v>57.829355900239065</v>
      </c>
      <c r="R6" s="80">
        <f>[1]Marinus!BO4</f>
        <v>75.186826384101636</v>
      </c>
      <c r="S6" s="80">
        <f>[1]Marinus!BP4</f>
        <v>72.134429785549116</v>
      </c>
      <c r="T6" s="80">
        <f>[1]Marinus!BQ4</f>
        <v>76.741685711273391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[1]Marinus!BB5</f>
        <v>10.95225398906152</v>
      </c>
      <c r="F7" s="80">
        <f>[1]Marinus!BC5</f>
        <v>14.637147527104581</v>
      </c>
      <c r="G7" s="80">
        <f>[1]Marinus!BD5</f>
        <v>15.14583394365717</v>
      </c>
      <c r="H7" s="80">
        <f>[1]Marinus!BE5</f>
        <v>14.976785061082182</v>
      </c>
      <c r="I7" s="80">
        <f>[1]Marinus!BF5</f>
        <v>17.111641247075088</v>
      </c>
      <c r="J7" s="80">
        <f>[1]Marinus!BG5</f>
        <v>18.300871819751098</v>
      </c>
      <c r="K7" s="80">
        <f>[1]Marinus!BH5</f>
        <v>17.523189613785753</v>
      </c>
      <c r="L7" s="80">
        <f>[1]Marinus!BI5</f>
        <v>19.694854848868356</v>
      </c>
      <c r="M7" s="80">
        <f>[1]Marinus!BJ5</f>
        <v>21.29273399630544</v>
      </c>
      <c r="N7" s="80">
        <f>[1]Marinus!BK5</f>
        <v>24.31615397366869</v>
      </c>
      <c r="O7" s="80">
        <f>[1]Marinus!BL5</f>
        <v>24.181154454427173</v>
      </c>
      <c r="P7" s="80">
        <f>[1]Marinus!BM5</f>
        <v>29.441778494378255</v>
      </c>
      <c r="Q7" s="80">
        <f>[1]Marinus!BN5</f>
        <v>32.141451711624661</v>
      </c>
      <c r="R7" s="80">
        <f>[1]Marinus!BO5</f>
        <v>37.594135912316979</v>
      </c>
      <c r="S7" s="80">
        <f>[1]Marinus!BP5</f>
        <v>41.098636592761757</v>
      </c>
      <c r="T7" s="80">
        <f>[1]Marinus!BQ5</f>
        <v>43.893141405389045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[1]Marinus!BB6</f>
        <v>4.7663083472940571</v>
      </c>
      <c r="F8" s="78">
        <f>[1]Marinus!BC6</f>
        <v>6.2727450806064873</v>
      </c>
      <c r="G8" s="78">
        <f>[1]Marinus!BD6</f>
        <v>6.4347610573587382</v>
      </c>
      <c r="H8" s="78">
        <f>[1]Marinus!BE6</f>
        <v>6.1304636289823016</v>
      </c>
      <c r="I8" s="78">
        <f>[1]Marinus!BF6</f>
        <v>7.4097660568724137</v>
      </c>
      <c r="J8" s="78">
        <f>[1]Marinus!BG6</f>
        <v>7.7480112218414092</v>
      </c>
      <c r="K8" s="78">
        <f>[1]Marinus!BH6</f>
        <v>7.1886696415023277</v>
      </c>
      <c r="L8" s="78">
        <f>[1]Marinus!BI6</f>
        <v>8.3639298972152574</v>
      </c>
      <c r="M8" s="78">
        <f>[1]Marinus!BJ6</f>
        <v>9.4445889046932336</v>
      </c>
      <c r="N8" s="78">
        <f>[1]Marinus!BK6</f>
        <v>10.667804264456752</v>
      </c>
      <c r="O8" s="78">
        <f>[1]Marinus!BL6</f>
        <v>10.679205411735687</v>
      </c>
      <c r="P8" s="78">
        <f>[1]Marinus!BM6</f>
        <v>12.426381997075357</v>
      </c>
      <c r="Q8" s="78">
        <f>[1]Marinus!BN6</f>
        <v>13.749335640128777</v>
      </c>
      <c r="R8" s="78">
        <f>[1]Marinus!BO6</f>
        <v>15.496336520675712</v>
      </c>
      <c r="S8" s="78">
        <f>[1]Marinus!BP6</f>
        <v>16.75113103128734</v>
      </c>
      <c r="T8" s="78">
        <f>[1]Marinus!BQ6</f>
        <v>17.549325669957131</v>
      </c>
    </row>
    <row r="9" spans="1:21" x14ac:dyDescent="0.3">
      <c r="A9" s="3">
        <v>0.5</v>
      </c>
      <c r="B9" s="7">
        <v>0.5</v>
      </c>
      <c r="C9" s="41"/>
      <c r="D9" s="41"/>
      <c r="E9" s="79">
        <f>[1]Marinus!BB7</f>
        <v>7.1054273576010019E-15</v>
      </c>
      <c r="F9" s="79">
        <f>[1]Marinus!BC7</f>
        <v>-8.0378915329504252E-4</v>
      </c>
      <c r="G9" s="79">
        <f>[1]Marinus!BD7</f>
        <v>0.1132043101756679</v>
      </c>
      <c r="H9" s="79">
        <f>[1]Marinus!BE7</f>
        <v>-0.16854227243016595</v>
      </c>
      <c r="I9" s="79">
        <f>[1]Marinus!BF7</f>
        <v>0.11801898909290287</v>
      </c>
      <c r="J9" s="79">
        <f>[1]Marinus!BG7</f>
        <v>-0.14821139541195549</v>
      </c>
      <c r="K9" s="79">
        <f>[1]Marinus!BH7</f>
        <v>-0.20180838900717646</v>
      </c>
      <c r="L9" s="79">
        <f>[1]Marinus!BI7</f>
        <v>1.3762701403379651E-2</v>
      </c>
      <c r="M9" s="79">
        <f>[1]Marinus!BJ7</f>
        <v>0.20946641860930271</v>
      </c>
      <c r="N9" s="79">
        <f>[1]Marinus!BK7</f>
        <v>0.15307972293507532</v>
      </c>
      <c r="O9" s="79">
        <f>[1]Marinus!BL7</f>
        <v>0.17001005594987362</v>
      </c>
      <c r="P9" s="79">
        <f>[1]Marinus!BM7</f>
        <v>-0.34808686572458925</v>
      </c>
      <c r="Q9" s="79">
        <f>[1]Marinus!BN7</f>
        <v>0.45338221506913357</v>
      </c>
      <c r="R9" s="79">
        <f>[1]Marinus!BO7</f>
        <v>0.17689055512943952</v>
      </c>
      <c r="S9" s="79">
        <f>[1]Marinus!BP7</f>
        <v>0.67188322587973204</v>
      </c>
      <c r="T9" s="79">
        <f>[1]Marinus!BQ7</f>
        <v>0.49872296478408629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[1]Marinus!BB8</f>
        <v>-5.1401184260118971</v>
      </c>
      <c r="F10" s="78">
        <f>[1]Marinus!BC8</f>
        <v>-6.9154180764366657</v>
      </c>
      <c r="G10" s="78">
        <f>[1]Marinus!BD8</f>
        <v>-6.9179147203314013</v>
      </c>
      <c r="H10" s="78">
        <f>[1]Marinus!BE8</f>
        <v>-6.7803301071194113</v>
      </c>
      <c r="I10" s="78">
        <f>[1]Marinus!BF8</f>
        <v>-7.9309403764931368</v>
      </c>
      <c r="J10" s="78">
        <f>[1]Marinus!BG8</f>
        <v>-8.8795367055010104</v>
      </c>
      <c r="K10" s="78">
        <f>[1]Marinus!BH8</f>
        <v>-8.3652245906781815</v>
      </c>
      <c r="L10" s="78">
        <f>[1]Marinus!BI8</f>
        <v>-8.6457716269633238</v>
      </c>
      <c r="M10" s="78">
        <f>[1]Marinus!BJ8</f>
        <v>-9.9249159205008759</v>
      </c>
      <c r="N10" s="78">
        <f>[1]Marinus!BK8</f>
        <v>-12.069254361633455</v>
      </c>
      <c r="O10" s="78">
        <f>[1]Marinus!BL8</f>
        <v>-11.716086466408395</v>
      </c>
      <c r="P10" s="78">
        <f>[1]Marinus!BM8</f>
        <v>-12.658352210948411</v>
      </c>
      <c r="Q10" s="78">
        <f>[1]Marinus!BN8</f>
        <v>-11.570250257836062</v>
      </c>
      <c r="R10" s="78">
        <f>[1]Marinus!BO8</f>
        <v>-13.04862800743221</v>
      </c>
      <c r="S10" s="78">
        <f>[1]Marinus!BP8</f>
        <v>-11.186238628397586</v>
      </c>
      <c r="T10" s="78">
        <f>[1]Marinus!BQ8</f>
        <v>-12.236443818442499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[1]Marinus!BB9</f>
        <v>-12.694973970769373</v>
      </c>
      <c r="F11" s="80">
        <f>[1]Marinus!BC9</f>
        <v>-17.162126498204255</v>
      </c>
      <c r="G11" s="80">
        <f>[1]Marinus!BD9</f>
        <v>-16.640200461911483</v>
      </c>
      <c r="H11" s="80">
        <f>[1]Marinus!BE9</f>
        <v>-16.576103716701887</v>
      </c>
      <c r="I11" s="80">
        <f>[1]Marinus!BF9</f>
        <v>-19.533651650778094</v>
      </c>
      <c r="J11" s="80">
        <f>[1]Marinus!BG9</f>
        <v>-21.109518809587772</v>
      </c>
      <c r="K11" s="80">
        <f>[1]Marinus!BH9</f>
        <v>-19.245853404696444</v>
      </c>
      <c r="L11" s="80">
        <f>[1]Marinus!BI9</f>
        <v>-20.926351163053404</v>
      </c>
      <c r="M11" s="80">
        <f>[1]Marinus!BJ9</f>
        <v>-24.198795863008236</v>
      </c>
      <c r="N11" s="80">
        <f>[1]Marinus!BK9</f>
        <v>-29.17456870891527</v>
      </c>
      <c r="O11" s="80">
        <f>[1]Marinus!BL9</f>
        <v>-28.635393176208382</v>
      </c>
      <c r="P11" s="80">
        <f>[1]Marinus!BM9</f>
        <v>-30.428961621754922</v>
      </c>
      <c r="Q11" s="80">
        <f>[1]Marinus!BN9</f>
        <v>-27.685177749976987</v>
      </c>
      <c r="R11" s="80">
        <f>[1]Marinus!BO9</f>
        <v>-30.927172133548183</v>
      </c>
      <c r="S11" s="80">
        <f>[1]Marinus!BP9</f>
        <v>-25.248526343230647</v>
      </c>
      <c r="T11" s="80">
        <f>[1]Marinus!BQ9</f>
        <v>-27.512257898059978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[1]Marinus!BB10</f>
        <v>-32.949645288248497</v>
      </c>
      <c r="F12" s="80">
        <f>[1]Marinus!BC10</f>
        <v>-42.211297132408561</v>
      </c>
      <c r="G12" s="80">
        <f>[1]Marinus!BD10</f>
        <v>-36.061659087639036</v>
      </c>
      <c r="H12" s="80">
        <f>[1]Marinus!BE10</f>
        <v>-38.781685258441698</v>
      </c>
      <c r="I12" s="80">
        <f>[1]Marinus!BF10</f>
        <v>-53.598119925925488</v>
      </c>
      <c r="J12" s="80">
        <f>[1]Marinus!BG10</f>
        <v>-43.604375497709341</v>
      </c>
      <c r="K12" s="80">
        <f>[1]Marinus!BH10</f>
        <v>-40.62669856488678</v>
      </c>
      <c r="L12" s="80">
        <f>[1]Marinus!BI10</f>
        <v>-46.907179286040801</v>
      </c>
      <c r="M12" s="80">
        <f>[1]Marinus!BJ10</f>
        <v>-54.897703099533281</v>
      </c>
      <c r="N12" s="80">
        <f>[1]Marinus!BK10</f>
        <v>-64.165738477828498</v>
      </c>
      <c r="O12" s="80">
        <f>[1]Marinus!BL10</f>
        <v>-65.032833384731873</v>
      </c>
      <c r="P12" s="80">
        <f>[1]Marinus!BM10</f>
        <v>-68.944765606743374</v>
      </c>
      <c r="Q12" s="80">
        <f>[1]Marinus!BN10</f>
        <v>-59.910894630336756</v>
      </c>
      <c r="R12" s="80">
        <f>[1]Marinus!BO10</f>
        <v>-62.908630346019862</v>
      </c>
      <c r="S12" s="80">
        <f>[1]Marinus!BP10</f>
        <v>-53.907680152612869</v>
      </c>
      <c r="T12" s="80">
        <f>[1]Marinus!BQ10</f>
        <v>-56.381117795132468</v>
      </c>
    </row>
    <row r="13" spans="1:21" x14ac:dyDescent="0.3">
      <c r="B13" s="9" t="s">
        <v>19</v>
      </c>
      <c r="C13" s="66"/>
      <c r="D13" s="66"/>
      <c r="E13" s="81">
        <f>[1]Marinus!BB11</f>
        <v>-0.348945700258467</v>
      </c>
      <c r="F13" s="81">
        <f>[1]Marinus!BC11</f>
        <v>-0.52223986438493031</v>
      </c>
      <c r="G13" s="81">
        <f>[1]Marinus!BD11</f>
        <v>-0.33994733200900146</v>
      </c>
      <c r="H13" s="81">
        <f>[1]Marinus!BE11</f>
        <v>-0.45250276025389252</v>
      </c>
      <c r="I13" s="81">
        <f>[1]Marinus!BF11</f>
        <v>-0.42638327312406549</v>
      </c>
      <c r="J13" s="81">
        <f>[1]Marinus!BG11</f>
        <v>-0.73430021877787344</v>
      </c>
      <c r="K13" s="81">
        <f>[1]Marinus!BH11</f>
        <v>-0.56698877238146128</v>
      </c>
      <c r="L13" s="81">
        <f>[1]Marinus!BI11</f>
        <v>-0.246179647110331</v>
      </c>
      <c r="M13" s="81">
        <f>[1]Marinus!BJ11</f>
        <v>-0.47131153350158428</v>
      </c>
      <c r="N13" s="81">
        <f>[1]Marinus!BK11</f>
        <v>-0.93584934124928199</v>
      </c>
      <c r="O13" s="81">
        <f>[1]Marinus!BL11</f>
        <v>-0.82198361267941578</v>
      </c>
      <c r="P13" s="81">
        <f>[1]Marinus!BM11</f>
        <v>-0.29567103296494368</v>
      </c>
      <c r="Q13" s="81">
        <f>[1]Marinus!BN11</f>
        <v>1.2314140221770171</v>
      </c>
      <c r="R13" s="81">
        <f>[1]Marinus!BO11</f>
        <v>1.518495093114786</v>
      </c>
      <c r="S13" s="81">
        <f>[1]Marinus!BP11</f>
        <v>3.6535168727514988</v>
      </c>
      <c r="T13" s="81">
        <f>[1]Marinus!BQ11</f>
        <v>3.6569359588910157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9520609.1345546488</v>
      </c>
      <c r="F28" s="73">
        <f t="shared" ref="F28:T28" si="3">F17*F6</f>
        <v>15056015.572754061</v>
      </c>
      <c r="G28" s="73">
        <f t="shared" si="3"/>
        <v>13130612.239259241</v>
      </c>
      <c r="H28" s="73">
        <f t="shared" si="3"/>
        <v>12456240.97900039</v>
      </c>
      <c r="I28" s="73">
        <f t="shared" si="3"/>
        <v>15222861.374449847</v>
      </c>
      <c r="J28" s="73">
        <f t="shared" si="3"/>
        <v>17230955.848667495</v>
      </c>
      <c r="K28" s="73">
        <f t="shared" si="3"/>
        <v>15808066.094631298</v>
      </c>
      <c r="L28" s="73">
        <f t="shared" si="3"/>
        <v>16862937.508998983</v>
      </c>
      <c r="M28" s="73">
        <f t="shared" si="3"/>
        <v>20549860.655135792</v>
      </c>
      <c r="N28" s="73">
        <f t="shared" si="3"/>
        <v>22735944.481225971</v>
      </c>
      <c r="O28" s="73">
        <f t="shared" si="3"/>
        <v>22960640.615468528</v>
      </c>
      <c r="P28" s="73">
        <f t="shared" si="3"/>
        <v>27499289.686104476</v>
      </c>
      <c r="Q28" s="73">
        <f t="shared" si="3"/>
        <v>25329257.88430471</v>
      </c>
      <c r="R28" s="73">
        <f t="shared" si="3"/>
        <v>32931829.956236515</v>
      </c>
      <c r="S28" s="73">
        <f t="shared" si="3"/>
        <v>31681441.561813172</v>
      </c>
      <c r="T28" s="73">
        <f t="shared" si="3"/>
        <v>33612858.341537744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4797087.2472089455</v>
      </c>
      <c r="F29" s="73">
        <f t="shared" si="4"/>
        <v>6411070.6168718068</v>
      </c>
      <c r="G29" s="73">
        <f t="shared" si="4"/>
        <v>6652050.2680542292</v>
      </c>
      <c r="H29" s="73">
        <f t="shared" si="4"/>
        <v>6559831.8567539956</v>
      </c>
      <c r="I29" s="73">
        <f t="shared" si="4"/>
        <v>7494898.8662188882</v>
      </c>
      <c r="J29" s="73">
        <f t="shared" si="4"/>
        <v>8015781.8570509814</v>
      </c>
      <c r="K29" s="73">
        <f t="shared" si="4"/>
        <v>7696184.8783747032</v>
      </c>
      <c r="L29" s="73">
        <f t="shared" si="4"/>
        <v>8626346.4238043409</v>
      </c>
      <c r="M29" s="73">
        <f t="shared" si="4"/>
        <v>9326217.4903817829</v>
      </c>
      <c r="N29" s="73">
        <f t="shared" si="4"/>
        <v>10650475.440466886</v>
      </c>
      <c r="O29" s="73">
        <f t="shared" si="4"/>
        <v>10620363.036384415</v>
      </c>
      <c r="P29" s="73">
        <f t="shared" si="4"/>
        <v>12895498.980537675</v>
      </c>
      <c r="Q29" s="73">
        <f t="shared" si="4"/>
        <v>14077955.849691601</v>
      </c>
      <c r="R29" s="73">
        <f t="shared" si="4"/>
        <v>16466231.529594837</v>
      </c>
      <c r="S29" s="73">
        <f t="shared" si="4"/>
        <v>18050521.191540964</v>
      </c>
      <c r="T29" s="73">
        <f t="shared" si="4"/>
        <v>19225195.935560402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2087643.056114797</v>
      </c>
      <c r="F30" s="74">
        <f t="shared" si="4"/>
        <v>2747462.3453056416</v>
      </c>
      <c r="G30" s="74">
        <f t="shared" si="4"/>
        <v>2826147.0563919577</v>
      </c>
      <c r="H30" s="74">
        <f t="shared" si="4"/>
        <v>2685143.0694942479</v>
      </c>
      <c r="I30" s="74">
        <f t="shared" si="4"/>
        <v>3245477.5329101174</v>
      </c>
      <c r="J30" s="74">
        <f t="shared" si="4"/>
        <v>3393628.9151665373</v>
      </c>
      <c r="K30" s="74">
        <f t="shared" si="4"/>
        <v>3157263.7065478223</v>
      </c>
      <c r="L30" s="74">
        <f t="shared" si="4"/>
        <v>3663401.2949802829</v>
      </c>
      <c r="M30" s="74">
        <f t="shared" si="4"/>
        <v>4136729.9402556363</v>
      </c>
      <c r="N30" s="74">
        <f t="shared" si="4"/>
        <v>4672498.2678320576</v>
      </c>
      <c r="O30" s="74">
        <f t="shared" si="4"/>
        <v>4690307.016834314</v>
      </c>
      <c r="P30" s="74">
        <f t="shared" si="4"/>
        <v>5442755.3147190064</v>
      </c>
      <c r="Q30" s="74">
        <f t="shared" si="4"/>
        <v>6022209.010376404</v>
      </c>
      <c r="R30" s="74">
        <f t="shared" si="4"/>
        <v>6787395.396055962</v>
      </c>
      <c r="S30" s="74">
        <f t="shared" si="4"/>
        <v>7357096.7489414001</v>
      </c>
      <c r="T30" s="74">
        <f t="shared" si="4"/>
        <v>7686604.6434412235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3.1121771826292388E-9</v>
      </c>
      <c r="F31" s="75">
        <f t="shared" si="4"/>
        <v>-352.05964914322863</v>
      </c>
      <c r="G31" s="75">
        <f t="shared" si="4"/>
        <v>49719.333029153342</v>
      </c>
      <c r="H31" s="75">
        <f t="shared" si="4"/>
        <v>-73821.515324412685</v>
      </c>
      <c r="I31" s="75">
        <f t="shared" si="4"/>
        <v>51692.317222691454</v>
      </c>
      <c r="J31" s="75">
        <f t="shared" si="4"/>
        <v>-64916.591190436506</v>
      </c>
      <c r="K31" s="75">
        <f t="shared" si="4"/>
        <v>-88634.244451951905</v>
      </c>
      <c r="L31" s="75">
        <f t="shared" si="4"/>
        <v>6028.0632146802873</v>
      </c>
      <c r="M31" s="75">
        <f t="shared" si="4"/>
        <v>91746.291350874584</v>
      </c>
      <c r="N31" s="75">
        <f t="shared" si="4"/>
        <v>67048.918645562997</v>
      </c>
      <c r="O31" s="75">
        <f t="shared" si="4"/>
        <v>74668.416573184499</v>
      </c>
      <c r="P31" s="75">
        <f t="shared" si="4"/>
        <v>-152462.0471873701</v>
      </c>
      <c r="Q31" s="75">
        <f t="shared" si="4"/>
        <v>198581.41020028052</v>
      </c>
      <c r="R31" s="75">
        <f t="shared" si="4"/>
        <v>77478.063146694505</v>
      </c>
      <c r="S31" s="75">
        <f t="shared" si="4"/>
        <v>295091.11280637834</v>
      </c>
      <c r="T31" s="75">
        <f t="shared" si="4"/>
        <v>218440.65857542978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-2251371.8705932107</v>
      </c>
      <c r="F32" s="74">
        <f t="shared" si="4"/>
        <v>-3028953.1174792596</v>
      </c>
      <c r="G32" s="74">
        <f t="shared" si="4"/>
        <v>-3038348.1451695515</v>
      </c>
      <c r="H32" s="74">
        <f t="shared" si="4"/>
        <v>-2969784.5869183023</v>
      </c>
      <c r="I32" s="74">
        <f t="shared" si="4"/>
        <v>-3473751.8849039939</v>
      </c>
      <c r="J32" s="74">
        <f t="shared" si="4"/>
        <v>-3889237.0770094427</v>
      </c>
      <c r="K32" s="74">
        <f t="shared" si="4"/>
        <v>-3674006.6402258575</v>
      </c>
      <c r="L32" s="74">
        <f t="shared" si="4"/>
        <v>-3786847.9726099358</v>
      </c>
      <c r="M32" s="74">
        <f t="shared" si="4"/>
        <v>-4347113.1731793834</v>
      </c>
      <c r="N32" s="74">
        <f t="shared" si="4"/>
        <v>-5286333.4103954528</v>
      </c>
      <c r="O32" s="74">
        <f t="shared" si="4"/>
        <v>-5145705.176046567</v>
      </c>
      <c r="P32" s="74">
        <f t="shared" si="4"/>
        <v>-5544358.2683954043</v>
      </c>
      <c r="Q32" s="74">
        <f t="shared" si="4"/>
        <v>-5067769.612932195</v>
      </c>
      <c r="R32" s="74">
        <f t="shared" si="4"/>
        <v>-5715299.0672553079</v>
      </c>
      <c r="S32" s="74">
        <f t="shared" si="4"/>
        <v>-4912996.0055922195</v>
      </c>
      <c r="T32" s="74">
        <f t="shared" si="4"/>
        <v>-5359562.392477815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-5560398.5991969854</v>
      </c>
      <c r="F33" s="73">
        <f t="shared" si="4"/>
        <v>-7517011.4062134642</v>
      </c>
      <c r="G33" s="73">
        <f t="shared" si="4"/>
        <v>-7308376.0428715236</v>
      </c>
      <c r="H33" s="73">
        <f t="shared" si="4"/>
        <v>-7260333.4279154269</v>
      </c>
      <c r="I33" s="73">
        <f t="shared" si="4"/>
        <v>-8555739.4230408054</v>
      </c>
      <c r="J33" s="73">
        <f t="shared" si="4"/>
        <v>-9245969.2385994438</v>
      </c>
      <c r="K33" s="73">
        <f t="shared" si="4"/>
        <v>-8452778.8153426778</v>
      </c>
      <c r="L33" s="73">
        <f t="shared" si="4"/>
        <v>-9165741.8094173912</v>
      </c>
      <c r="M33" s="73">
        <f t="shared" si="4"/>
        <v>-10599072.587997608</v>
      </c>
      <c r="N33" s="73">
        <f t="shared" si="4"/>
        <v>-12778461.094504889</v>
      </c>
      <c r="O33" s="73">
        <f t="shared" si="4"/>
        <v>-12576664.68299072</v>
      </c>
      <c r="P33" s="73">
        <f t="shared" si="4"/>
        <v>-13327885.190328656</v>
      </c>
      <c r="Q33" s="73">
        <f t="shared" si="4"/>
        <v>-12126107.854489921</v>
      </c>
      <c r="R33" s="73">
        <f t="shared" si="4"/>
        <v>-13546101.394494103</v>
      </c>
      <c r="S33" s="73">
        <f t="shared" si="4"/>
        <v>-11089152.769946901</v>
      </c>
      <c r="T33" s="73">
        <f t="shared" si="4"/>
        <v>-12050368.959350271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-14431944.636252841</v>
      </c>
      <c r="F34" s="73">
        <f t="shared" si="4"/>
        <v>-18488548.14399495</v>
      </c>
      <c r="G34" s="73">
        <f t="shared" si="4"/>
        <v>-15838280.671291064</v>
      </c>
      <c r="H34" s="73">
        <f t="shared" si="4"/>
        <v>-16986378.143197462</v>
      </c>
      <c r="I34" s="73">
        <f t="shared" si="4"/>
        <v>-23475976.527555365</v>
      </c>
      <c r="J34" s="73">
        <f t="shared" si="4"/>
        <v>-19098716.46799669</v>
      </c>
      <c r="K34" s="73">
        <f t="shared" si="4"/>
        <v>-17843246.009698275</v>
      </c>
      <c r="L34" s="73">
        <f t="shared" si="4"/>
        <v>-20545344.52728587</v>
      </c>
      <c r="M34" s="73">
        <f t="shared" si="4"/>
        <v>-24045193.957595576</v>
      </c>
      <c r="N34" s="73">
        <f t="shared" si="4"/>
        <v>-28104593.453288883</v>
      </c>
      <c r="O34" s="73">
        <f t="shared" si="4"/>
        <v>-28562420.422574237</v>
      </c>
      <c r="P34" s="73">
        <f t="shared" si="4"/>
        <v>-30197807.335753597</v>
      </c>
      <c r="Q34" s="73">
        <f t="shared" si="4"/>
        <v>-26240971.848087501</v>
      </c>
      <c r="R34" s="73">
        <f t="shared" si="4"/>
        <v>-27553980.091556698</v>
      </c>
      <c r="S34" s="73">
        <f t="shared" si="4"/>
        <v>-23676253.123027571</v>
      </c>
      <c r="T34" s="73">
        <f t="shared" si="4"/>
        <v>-24694929.59426802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-152838.21671320853</v>
      </c>
      <c r="F35" s="74">
        <f t="shared" si="4"/>
        <v>-228741.06060059948</v>
      </c>
      <c r="G35" s="74">
        <f t="shared" si="4"/>
        <v>-149304.86821835343</v>
      </c>
      <c r="H35" s="74">
        <f t="shared" si="4"/>
        <v>-198196.20899120491</v>
      </c>
      <c r="I35" s="74">
        <f t="shared" si="4"/>
        <v>-186755.87362834069</v>
      </c>
      <c r="J35" s="74">
        <f t="shared" si="4"/>
        <v>-321623.49582470855</v>
      </c>
      <c r="K35" s="74">
        <f t="shared" si="4"/>
        <v>-249021.4688299378</v>
      </c>
      <c r="L35" s="74">
        <f t="shared" si="4"/>
        <v>-107826.68543432497</v>
      </c>
      <c r="M35" s="74">
        <f t="shared" si="4"/>
        <v>-206434.45167369393</v>
      </c>
      <c r="N35" s="74">
        <f t="shared" si="4"/>
        <v>-409902.01146718551</v>
      </c>
      <c r="O35" s="74">
        <f t="shared" si="4"/>
        <v>-361015.20268879941</v>
      </c>
      <c r="P35" s="74">
        <f t="shared" si="4"/>
        <v>-129503.91243864533</v>
      </c>
      <c r="Q35" s="74">
        <f t="shared" si="4"/>
        <v>539359.3417135335</v>
      </c>
      <c r="R35" s="74">
        <f t="shared" si="4"/>
        <v>665100.85078427626</v>
      </c>
      <c r="S35" s="74">
        <f t="shared" si="4"/>
        <v>1604624.6105124583</v>
      </c>
      <c r="T35" s="74">
        <f t="shared" si="4"/>
        <v>1601737.9499942649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D1" workbookViewId="0">
      <selection activeCell="O21" sqref="O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14034275.925136503</v>
      </c>
      <c r="Q17" s="19">
        <f>'Spot Prices'!Q17/'Spot Prices'!P17*DualFuelCM!P17</f>
        <v>14254083.847095115</v>
      </c>
      <c r="R17" s="19">
        <f>'Spot Prices'!R17/'Spot Prices'!Q17*DualFuelCM!Q17</f>
        <v>14598348.688819373</v>
      </c>
      <c r="S17" s="19">
        <f>'Spot Prices'!S17/'Spot Prices'!R17*DualFuelCM!R17</f>
        <v>14715238.584412523</v>
      </c>
      <c r="T17" s="19">
        <f>'Spot Prices'!T17/'Spot Prices'!S17*DualFuelCM!S17</f>
        <v>14575920.991810542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10123533.094450776</v>
      </c>
      <c r="Q18" s="19">
        <f>'Spot Prices'!Q18/'Spot Prices'!P18*DualFuelCM!P18</f>
        <v>10372624.877872851</v>
      </c>
      <c r="R18" s="19">
        <f>'Spot Prices'!R18/'Spot Prices'!Q18*DualFuelCM!Q18</f>
        <v>10637768.784183066</v>
      </c>
      <c r="S18" s="19">
        <f>'Spot Prices'!S18/'Spot Prices'!R18*DualFuelCM!R18</f>
        <v>11018925.018518411</v>
      </c>
      <c r="T18" s="19">
        <f>'Spot Prices'!T18/'Spot Prices'!S18*DualFuelCM!S18</f>
        <v>11073547.865643019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8399258.5000206139</v>
      </c>
      <c r="Q19" s="49">
        <f>'Spot Prices'!Q19/'Spot Prices'!P19*DualFuelCM!P19</f>
        <v>8827590.3681423254</v>
      </c>
      <c r="R19" s="49">
        <f>'Spot Prices'!R19/'Spot Prices'!Q19*DualFuelCM!Q19</f>
        <v>8920391.844441561</v>
      </c>
      <c r="S19" s="49">
        <f>'Spot Prices'!S19/'Spot Prices'!R19*DualFuelCM!R19</f>
        <v>9595828.9774100576</v>
      </c>
      <c r="T19" s="49">
        <f>'Spot Prices'!T19/'Spot Prices'!S19*DualFuelCM!S19</f>
        <v>9566368.9911115561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7343210.8211434912</v>
      </c>
      <c r="Q20" s="40">
        <f>'Spot Prices'!Q20/'Spot Prices'!P20*DualFuelCM!P20</f>
        <v>7780088.150768348</v>
      </c>
      <c r="R20" s="40">
        <f>'Spot Prices'!R20/'Spot Prices'!Q20*DualFuelCM!Q20</f>
        <v>7819583.3852686789</v>
      </c>
      <c r="S20" s="40">
        <f>'Spot Prices'!S20/'Spot Prices'!R20*DualFuelCM!R20</f>
        <v>8605530.8702019062</v>
      </c>
      <c r="T20" s="40">
        <f>'Spot Prices'!T20/'Spot Prices'!S20*DualFuelCM!S20</f>
        <v>8517197.7234408446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6228975.2345090946</v>
      </c>
      <c r="Q21" s="49">
        <f>'Spot Prices'!Q21/'Spot Prices'!P21*DualFuelCM!P21</f>
        <v>6551640.3540422004</v>
      </c>
      <c r="R21" s="49">
        <f>'Spot Prices'!R21/'Spot Prices'!Q21*DualFuelCM!Q21</f>
        <v>6473020.9632784342</v>
      </c>
      <c r="S21" s="49">
        <f>'Spot Prices'!S21/'Spot Prices'!R21*DualFuelCM!R21</f>
        <v>7066476.0208297884</v>
      </c>
      <c r="T21" s="49">
        <f>'Spot Prices'!T21/'Spot Prices'!S21*DualFuelCM!S21</f>
        <v>6925710.1926476071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4849611.3413344147</v>
      </c>
      <c r="Q22" s="19">
        <f>'Spot Prices'!Q22/'Spot Prices'!P22*DualFuelCM!P22</f>
        <v>4999047.2143211942</v>
      </c>
      <c r="R22" s="19">
        <f>'Spot Prices'!R22/'Spot Prices'!Q22*DualFuelCM!Q22</f>
        <v>4601797.6774539715</v>
      </c>
      <c r="S22" s="19">
        <f>'Spot Prices'!S22/'Spot Prices'!R22*DualFuelCM!R22</f>
        <v>4919519.9212526465</v>
      </c>
      <c r="T22" s="19">
        <f>'Spot Prices'!T22/'Spot Prices'!S22*DualFuelCM!S22</f>
        <v>4655870.5998009676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2993881.9753508139</v>
      </c>
      <c r="Q23" s="19">
        <f>'Spot Prices'!Q23/'Spot Prices'!P23*DualFuelCM!P23</f>
        <v>3205192.6688134391</v>
      </c>
      <c r="R23" s="19">
        <f>'Spot Prices'!R23/'Spot Prices'!Q23*DualFuelCM!Q23</f>
        <v>2812703.5388481882</v>
      </c>
      <c r="S23" s="19">
        <f>'Spot Prices'!S23/'Spot Prices'!R23*DualFuelCM!R23</f>
        <v>3119752.8809988433</v>
      </c>
      <c r="T23" s="19">
        <f>'Spot Prices'!T23/'Spot Prices'!S23*DualFuelCM!S23</f>
        <v>2671318.9867468234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7374338.7158470517</v>
      </c>
      <c r="Q24" s="49">
        <f>'Spot Prices'!Q24/'Spot Prices'!P24*DualFuelCM!P24</f>
        <v>7713095.3991041183</v>
      </c>
      <c r="R24" s="49">
        <f>'Spot Prices'!R24/'Spot Prices'!Q24*DualFuelCM!Q24</f>
        <v>7696801.1877327543</v>
      </c>
      <c r="S24" s="49">
        <f>'Spot Prices'!S24/'Spot Prices'!R24*DualFuelCM!R24</f>
        <v>8306192.0327351885</v>
      </c>
      <c r="T24" s="49">
        <f>'Spot Prices'!T24/'Spot Prices'!S24*DualFuelCM!S24</f>
        <v>8203792.5719584879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12640472.42592223</v>
      </c>
      <c r="J28" s="20">
        <f t="shared" si="2"/>
        <v>13307072.301646383</v>
      </c>
      <c r="K28" s="20">
        <f t="shared" si="2"/>
        <v>11890769.133047597</v>
      </c>
      <c r="L28" s="20">
        <f t="shared" si="2"/>
        <v>14727226.298298104</v>
      </c>
      <c r="M28" s="20">
        <f t="shared" si="2"/>
        <v>11868833.276813302</v>
      </c>
      <c r="N28" s="20">
        <f t="shared" si="2"/>
        <v>13876654.804888366</v>
      </c>
      <c r="O28" s="20">
        <f t="shared" si="2"/>
        <v>13197695.228271915</v>
      </c>
      <c r="P28" s="21">
        <f>(O28*'Spot Prices'!P5/'Spot Prices'!O5)*($E$26)</f>
        <v>13955954.120721003</v>
      </c>
      <c r="Q28" s="21">
        <f>(P28*'Spot Prices'!Q5/'Spot Prices'!P5)*($E$26)</f>
        <v>14174535.349320838</v>
      </c>
      <c r="R28" s="21">
        <f>(Q28*'Spot Prices'!R5/'Spot Prices'!Q5)*($E$26)</f>
        <v>14516878.934562435</v>
      </c>
      <c r="S28" s="21">
        <f>(R28*'Spot Prices'!S5/'Spot Prices'!R5)*($E$26)</f>
        <v>14633116.496712117</v>
      </c>
      <c r="T28" s="21">
        <f>(S28*'Spot Prices'!T5/'Spot Prices'!S5)*($E$26)</f>
        <v>14494576.40095412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9538330.5364906155</v>
      </c>
      <c r="J29" s="20">
        <f t="shared" si="3"/>
        <v>9517378.4011404775</v>
      </c>
      <c r="K29" s="20">
        <f t="shared" si="3"/>
        <v>8654921.6209349912</v>
      </c>
      <c r="L29" s="20">
        <f t="shared" si="3"/>
        <v>9254498.4790716097</v>
      </c>
      <c r="M29" s="20">
        <f t="shared" si="3"/>
        <v>9197009.7768162936</v>
      </c>
      <c r="N29" s="20">
        <f t="shared" si="3"/>
        <v>9391205.4021856822</v>
      </c>
      <c r="O29" s="20">
        <f t="shared" si="3"/>
        <v>8872523.8910152856</v>
      </c>
      <c r="P29" s="21">
        <f>(O29*'Spot Prices'!P6/'Spot Prices'!O6)*($E$26)</f>
        <v>9557836.1069357321</v>
      </c>
      <c r="Q29" s="21">
        <f>(P29*'Spot Prices'!Q6/'Spot Prices'!P6)*($E$26)</f>
        <v>9793008.790160086</v>
      </c>
      <c r="R29" s="21">
        <f>(Q29*'Spot Prices'!R6/'Spot Prices'!Q6)*($E$26)</f>
        <v>10043336.61322562</v>
      </c>
      <c r="S29" s="21">
        <f>(R29*'Spot Prices'!S6/'Spot Prices'!R6)*($E$26)</f>
        <v>10403194.064663295</v>
      </c>
      <c r="T29" s="21">
        <f>(S29*'Spot Prices'!T6/'Spot Prices'!S6)*($E$26)</f>
        <v>10454764.619689917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7955366.32689902</v>
      </c>
      <c r="J30" s="51">
        <f t="shared" si="4"/>
        <v>7837280.4400042631</v>
      </c>
      <c r="K30" s="51">
        <f t="shared" si="4"/>
        <v>7179088.5872498965</v>
      </c>
      <c r="L30" s="51">
        <f t="shared" si="4"/>
        <v>7509290.7372166738</v>
      </c>
      <c r="M30" s="51">
        <f t="shared" si="4"/>
        <v>7422265.2367348718</v>
      </c>
      <c r="N30" s="51">
        <f t="shared" si="4"/>
        <v>7537009.2717272704</v>
      </c>
      <c r="O30" s="51">
        <f t="shared" si="4"/>
        <v>7240079.9747040039</v>
      </c>
      <c r="P30" s="52">
        <f>(O30*'Spot Prices'!P7/'Spot Prices'!O7)*($E$26)</f>
        <v>7818878.2502422445</v>
      </c>
      <c r="Q30" s="52">
        <f>(P30*'Spot Prices'!Q7/'Spot Prices'!P7)*($E$26)</f>
        <v>8217612.8203872479</v>
      </c>
      <c r="R30" s="52">
        <f>(Q30*'Spot Prices'!R7/'Spot Prices'!Q7)*($E$26)</f>
        <v>8304001.8087276686</v>
      </c>
      <c r="S30" s="52">
        <f>(R30*'Spot Prices'!S7/'Spot Prices'!R7)*($E$26)</f>
        <v>8932766.9203575104</v>
      </c>
      <c r="T30" s="52">
        <f>(S30*'Spot Prices'!T7/'Spot Prices'!S7)*($E$26)</f>
        <v>8905342.5892548002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6867361.7375930594</v>
      </c>
      <c r="J31" s="43">
        <f t="shared" si="5"/>
        <v>6801978.8464209298</v>
      </c>
      <c r="K31" s="43">
        <f t="shared" si="5"/>
        <v>6341258.3884761389</v>
      </c>
      <c r="L31" s="43">
        <f t="shared" si="5"/>
        <v>6569111.4389363881</v>
      </c>
      <c r="M31" s="43">
        <f t="shared" si="5"/>
        <v>6406747.610501444</v>
      </c>
      <c r="N31" s="43">
        <f t="shared" si="5"/>
        <v>6570717.1403893093</v>
      </c>
      <c r="O31" s="43">
        <f t="shared" si="5"/>
        <v>6201603.0406152206</v>
      </c>
      <c r="P31" s="44">
        <f>(O31*'Spot Prices'!P8/'Spot Prices'!O8)*($E$26)</f>
        <v>6732377.5932400199</v>
      </c>
      <c r="Q31" s="44">
        <f>(P31*'Spot Prices'!Q8/'Spot Prices'!P8)*($E$26)</f>
        <v>7132913.9821030749</v>
      </c>
      <c r="R31" s="44">
        <f>(Q31*'Spot Prices'!R8/'Spot Prices'!Q8)*($E$26)</f>
        <v>7169123.8687951714</v>
      </c>
      <c r="S31" s="44">
        <f>(R31*'Spot Prices'!S8/'Spot Prices'!R8)*($E$26)</f>
        <v>7889693.5713280803</v>
      </c>
      <c r="T31" s="44">
        <f>(S31*'Spot Prices'!T8/'Spot Prices'!S8)*($E$26)</f>
        <v>7808708.2758654682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5984979.902987862</v>
      </c>
      <c r="J32" s="51">
        <f t="shared" si="6"/>
        <v>5903059.5583374519</v>
      </c>
      <c r="K32" s="51">
        <f t="shared" si="6"/>
        <v>5510037.0363926981</v>
      </c>
      <c r="L32" s="51">
        <f t="shared" si="6"/>
        <v>5651482.1519020386</v>
      </c>
      <c r="M32" s="51">
        <f t="shared" si="6"/>
        <v>5486313.0492993025</v>
      </c>
      <c r="N32" s="51">
        <f t="shared" si="6"/>
        <v>5691037.9799116049</v>
      </c>
      <c r="O32" s="51">
        <f t="shared" si="6"/>
        <v>5322459.9952633316</v>
      </c>
      <c r="P32" s="52">
        <f>(O32*'Spot Prices'!P9/'Spot Prices'!O9)*($E$26)</f>
        <v>5681073.1774099758</v>
      </c>
      <c r="Q32" s="52">
        <f>(P32*'Spot Prices'!Q9/'Spot Prices'!P9)*($E$26)</f>
        <v>5975356.6007425738</v>
      </c>
      <c r="R32" s="52">
        <f>(Q32*'Spot Prices'!R9/'Spot Prices'!Q9)*($E$26)</f>
        <v>5903652.5892034201</v>
      </c>
      <c r="S32" s="52">
        <f>(R32*'Spot Prices'!S9/'Spot Prices'!R9)*($E$26)</f>
        <v>6444907.206941356</v>
      </c>
      <c r="T32" s="52">
        <f>(S32*'Spot Prices'!T9/'Spot Prices'!S9)*($E$26)</f>
        <v>6316523.1725417208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4795754.3068201374</v>
      </c>
      <c r="J33" s="20">
        <f t="shared" si="7"/>
        <v>4713789.0752817364</v>
      </c>
      <c r="K33" s="20">
        <f t="shared" si="7"/>
        <v>4418998.6927409489</v>
      </c>
      <c r="L33" s="20">
        <f t="shared" si="7"/>
        <v>4586128.887381698</v>
      </c>
      <c r="M33" s="20">
        <f t="shared" si="7"/>
        <v>4288682.7645035647</v>
      </c>
      <c r="N33" s="20">
        <f t="shared" si="7"/>
        <v>4571946.7464971952</v>
      </c>
      <c r="O33" s="20">
        <f t="shared" si="7"/>
        <v>4187525.0221969867</v>
      </c>
      <c r="P33" s="21">
        <f>(O33*'Spot Prices'!P10/'Spot Prices'!O10)*($E$26)</f>
        <v>4353909.863530688</v>
      </c>
      <c r="Q33" s="21">
        <f>(P33*'Spot Prices'!Q10/'Spot Prices'!P10)*($E$26)</f>
        <v>4488071.1963816276</v>
      </c>
      <c r="R33" s="21">
        <f>(Q33*'Spot Prices'!R10/'Spot Prices'!Q10)*($E$26)</f>
        <v>4131426.3943317207</v>
      </c>
      <c r="S33" s="21">
        <f>(R33*'Spot Prices'!S10/'Spot Prices'!R10)*($E$26)</f>
        <v>4416672.760230707</v>
      </c>
      <c r="T33" s="21">
        <f>(S33*'Spot Prices'!T10/'Spot Prices'!S10)*($E$26)</f>
        <v>4179972.2701527164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2505167.7417299682</v>
      </c>
      <c r="J34" s="20">
        <f t="shared" si="8"/>
        <v>3059627.2874741633</v>
      </c>
      <c r="K34" s="20">
        <f t="shared" si="8"/>
        <v>2851094.2665637932</v>
      </c>
      <c r="L34" s="20">
        <f t="shared" si="8"/>
        <v>2362370.2372952858</v>
      </c>
      <c r="M34" s="20">
        <f t="shared" si="8"/>
        <v>2563660.9941740837</v>
      </c>
      <c r="N34" s="20">
        <f t="shared" si="8"/>
        <v>2570686.2220573188</v>
      </c>
      <c r="O34" s="20">
        <f t="shared" si="8"/>
        <v>2613458.2038678401</v>
      </c>
      <c r="P34" s="21">
        <f>(O34*'Spot Prices'!P11/'Spot Prices'!O11)*($E$26)</f>
        <v>2549196.6262803576</v>
      </c>
      <c r="Q34" s="21">
        <f>(P34*'Spot Prices'!Q11/'Spot Prices'!P11)*($E$26)</f>
        <v>2729121.055936195</v>
      </c>
      <c r="R34" s="21">
        <f>(Q34*'Spot Prices'!R11/'Spot Prices'!Q11)*($E$26)</f>
        <v>2394928.8686032621</v>
      </c>
      <c r="S34" s="21">
        <f>(R34*'Spot Prices'!S11/'Spot Prices'!R11)*($E$26)</f>
        <v>2656371.7556497143</v>
      </c>
      <c r="T34" s="21">
        <f>(S34*'Spot Prices'!T11/'Spot Prices'!S11)*($E$26)</f>
        <v>2274544.3557225475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6996635.5304223755</v>
      </c>
      <c r="J35" s="51">
        <f t="shared" si="9"/>
        <v>6927732.7139653517</v>
      </c>
      <c r="K35" s="51">
        <f t="shared" si="9"/>
        <v>6396477.2504070178</v>
      </c>
      <c r="L35" s="51">
        <f t="shared" si="9"/>
        <v>6678103.8622216303</v>
      </c>
      <c r="M35" s="51">
        <f t="shared" si="9"/>
        <v>6514725.5877297688</v>
      </c>
      <c r="N35" s="51">
        <f t="shared" si="9"/>
        <v>6695761.3485535979</v>
      </c>
      <c r="O35" s="51">
        <f t="shared" si="9"/>
        <v>6335958.4964673677</v>
      </c>
      <c r="P35" s="52">
        <f>(O35*'Spot Prices'!P12/'Spot Prices'!O12)*($E$26)</f>
        <v>6804075.700406529</v>
      </c>
      <c r="Q35" s="52">
        <f>(P35*'Spot Prices'!Q12/'Spot Prices'!P12)*($E$26)</f>
        <v>7116636.0811694246</v>
      </c>
      <c r="R35" s="52">
        <f>(Q35*'Spot Prices'!R12/'Spot Prices'!Q12)*($E$26)</f>
        <v>7101601.9131007763</v>
      </c>
      <c r="S35" s="52">
        <f>(R35*'Spot Prices'!S12/'Spot Prices'!R12)*($E$26)</f>
        <v>7663868.1176108839</v>
      </c>
      <c r="T35" s="52">
        <f>(S35*'Spot Prices'!T12/'Spot Prices'!S12)*($E$26)</f>
        <v>7569387.2821553284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250764.05963840458</v>
      </c>
      <c r="Q17" s="36">
        <f>'Spot Prices'!Q17/'Spot Prices'!P17*DualFuelMWh!P17</f>
        <v>254691.58159572189</v>
      </c>
      <c r="R17" s="36">
        <f>'Spot Prices'!R17/'Spot Prices'!Q17*DualFuelMWh!Q17</f>
        <v>260842.89640256029</v>
      </c>
      <c r="S17" s="36">
        <f>'Spot Prices'!S17/'Spot Prices'!R17*DualFuelMWh!R17</f>
        <v>262931.4818704538</v>
      </c>
      <c r="T17" s="36">
        <f>'Spot Prices'!T17/'Spot Prices'!S17*DualFuelMWh!S17</f>
        <v>260442.15892381361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207811.70862747828</v>
      </c>
      <c r="Q18" s="36">
        <f>'Spot Prices'!Q18/'Spot Prices'!P18*DualFuelMWh!P18</f>
        <v>212924.96193885253</v>
      </c>
      <c r="R18" s="36">
        <f>'Spot Prices'!R18/'Spot Prices'!Q18*DualFuelMWh!Q18</f>
        <v>218367.72660296896</v>
      </c>
      <c r="S18" s="36">
        <f>'Spot Prices'!S18/'Spot Prices'!R18*DualFuelMWh!R18</f>
        <v>226191.94444986488</v>
      </c>
      <c r="T18" s="36">
        <f>'Spot Prices'!T18/'Spot Prices'!S18*DualFuelMWh!S18</f>
        <v>227313.21970872532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186934.62456264178</v>
      </c>
      <c r="Q19" s="50">
        <f>'Spot Prices'!Q19/'Spot Prices'!P19*DualFuelMWh!P19</f>
        <v>196467.61571362859</v>
      </c>
      <c r="R19" s="50">
        <f>'Spot Prices'!R19/'Spot Prices'!Q19*DualFuelMWh!Q19</f>
        <v>198533.0134068671</v>
      </c>
      <c r="S19" s="50">
        <f>'Spot Prices'!S19/'Spot Prices'!R19*DualFuelMWh!R19</f>
        <v>213565.60073190575</v>
      </c>
      <c r="T19" s="50">
        <f>'Spot Prices'!T19/'Spot Prices'!S19*DualFuelMWh!S19</f>
        <v>212909.93672557501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171924.6051776653</v>
      </c>
      <c r="Q20" s="45">
        <f>'Spot Prices'!Q20/'Spot Prices'!P20*DualFuelMWh!P20</f>
        <v>182153.09571624009</v>
      </c>
      <c r="R20" s="45">
        <f>'Spot Prices'!R20/'Spot Prices'!Q20*DualFuelMWh!Q20</f>
        <v>183077.78693963756</v>
      </c>
      <c r="S20" s="45">
        <f>'Spot Prices'!S20/'Spot Prices'!R20*DualFuelMWh!R20</f>
        <v>201478.96243748095</v>
      </c>
      <c r="T20" s="45">
        <f>'Spot Prices'!T20/'Spot Prices'!S20*DualFuelMWh!S20</f>
        <v>199410.8424078518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153008.80814036485</v>
      </c>
      <c r="Q21" s="50">
        <f>'Spot Prices'!Q21/'Spot Prices'!P21*DualFuelMWh!P21</f>
        <v>160934.76762960976</v>
      </c>
      <c r="R21" s="50">
        <f>'Spot Prices'!R21/'Spot Prices'!Q21*DualFuelMWh!Q21</f>
        <v>159003.55762722588</v>
      </c>
      <c r="S21" s="50">
        <f>'Spot Prices'!S21/'Spot Prices'!R21*DualFuelMWh!R21</f>
        <v>173581.21247769674</v>
      </c>
      <c r="T21" s="50">
        <f>'Spot Prices'!T21/'Spot Prices'!S21*DualFuelMWh!S21</f>
        <v>170123.43478776113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130529.74965655463</v>
      </c>
      <c r="Q22" s="36">
        <f>'Spot Prices'!Q22/'Spot Prices'!P22*DualFuelMWh!P22</f>
        <v>134551.89199287345</v>
      </c>
      <c r="R22" s="36">
        <f>'Spot Prices'!R22/'Spot Prices'!Q22*DualFuelMWh!Q22</f>
        <v>123859.71916728924</v>
      </c>
      <c r="S22" s="36">
        <f>'Spot Prices'!S22/'Spot Prices'!R22*DualFuelMWh!R22</f>
        <v>132411.37455251202</v>
      </c>
      <c r="T22" s="36">
        <f>'Spot Prices'!T22/'Spot Prices'!S22*DualFuelMWh!S22</f>
        <v>125315.11930564542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96016.658253590998</v>
      </c>
      <c r="Q23" s="36">
        <f>'Spot Prices'!Q23/'Spot Prices'!P23*DualFuelMWh!P23</f>
        <v>102793.59428733453</v>
      </c>
      <c r="R23" s="36">
        <f>'Spot Prices'!R23/'Spot Prices'!Q23*DualFuelMWh!Q23</f>
        <v>90206.092518596008</v>
      </c>
      <c r="S23" s="36">
        <f>'Spot Prices'!S23/'Spot Prices'!R23*DualFuelMWh!R23</f>
        <v>100053.45857878106</v>
      </c>
      <c r="T23" s="36">
        <f>'Spot Prices'!T23/'Spot Prices'!S23*DualFuelMWh!S23</f>
        <v>85671.754714627285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170493.21177995653</v>
      </c>
      <c r="Q24" s="50">
        <f>'Spot Prices'!Q24/'Spot Prices'!P24*DualFuelMWh!P24</f>
        <v>178325.19742177534</v>
      </c>
      <c r="R24" s="50">
        <f>'Spot Prices'!R24/'Spot Prices'!Q24*DualFuelMWh!Q24</f>
        <v>177948.47856776399</v>
      </c>
      <c r="S24" s="50">
        <f>'Spot Prices'!S24/'Spot Prices'!R24*DualFuelMWh!R24</f>
        <v>192037.47100453635</v>
      </c>
      <c r="T24" s="50">
        <f>'Spot Prices'!T24/'Spot Prices'!S24*DualFuelMWh!S24</f>
        <v>189670.01629095798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229729.37467319923</v>
      </c>
      <c r="J28" s="15">
        <f t="shared" si="1"/>
        <v>232953.30644772126</v>
      </c>
      <c r="K28" s="15">
        <f t="shared" si="1"/>
        <v>207793.53818487661</v>
      </c>
      <c r="L28" s="15">
        <f t="shared" si="1"/>
        <v>229180.68283233469</v>
      </c>
      <c r="M28" s="15">
        <f t="shared" si="1"/>
        <v>222675.72049889161</v>
      </c>
      <c r="N28" s="15">
        <f t="shared" si="1"/>
        <v>239603.85377396058</v>
      </c>
      <c r="O28" s="15">
        <f t="shared" si="1"/>
        <v>235816.05855306544</v>
      </c>
      <c r="P28" s="36">
        <f>(O28*'Spot Prices'!P5/'Spot Prices'!O5)*($E$26)</f>
        <v>249364.6077722589</v>
      </c>
      <c r="Q28" s="36">
        <f>(P28*'Spot Prices'!Q5/'Spot Prices'!P5)*($E$26)</f>
        <v>253270.21120608278</v>
      </c>
      <c r="R28" s="36">
        <f>(Q28*'Spot Prices'!R5/'Spot Prices'!Q5)*($E$26)</f>
        <v>259387.19705446481</v>
      </c>
      <c r="S28" s="36">
        <f>(R28*'Spot Prices'!S5/'Spot Prices'!R5)*($E$26)</f>
        <v>261464.12664617383</v>
      </c>
      <c r="T28" s="36">
        <f>(S28*'Spot Prices'!T5/'Spot Prices'!S5)*($E$26)</f>
        <v>258988.69599194641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183691.47051148658</v>
      </c>
      <c r="J29" s="15">
        <f t="shared" si="2"/>
        <v>184060.79513665574</v>
      </c>
      <c r="K29" s="15">
        <f t="shared" si="2"/>
        <v>169315.01736933354</v>
      </c>
      <c r="L29" s="15">
        <f t="shared" si="2"/>
        <v>175770.09659217502</v>
      </c>
      <c r="M29" s="15">
        <f t="shared" si="2"/>
        <v>171121.22207634963</v>
      </c>
      <c r="N29" s="15">
        <f t="shared" si="2"/>
        <v>188097.89084189065</v>
      </c>
      <c r="O29" s="15">
        <f t="shared" si="2"/>
        <v>182131.50808394124</v>
      </c>
      <c r="P29" s="36">
        <f>(O29*'Spot Prices'!P6/'Spot Prices'!O6)*($E$26)</f>
        <v>196199.3143730101</v>
      </c>
      <c r="Q29" s="36">
        <f>(P29*'Spot Prices'!Q6/'Spot Prices'!P6)*($E$26)</f>
        <v>201026.84214097392</v>
      </c>
      <c r="R29" s="36">
        <f>(Q29*'Spot Prices'!R6/'Spot Prices'!Q6)*($E$26)</f>
        <v>206165.46836394357</v>
      </c>
      <c r="S29" s="36">
        <f>(R29*'Spot Prices'!S6/'Spot Prices'!R6)*($E$26)</f>
        <v>213552.47358710869</v>
      </c>
      <c r="T29" s="36">
        <f>(S29*'Spot Prices'!T6/'Spot Prices'!S6)*($E$26)</f>
        <v>214611.09265368973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165547.42933151408</v>
      </c>
      <c r="J30" s="47">
        <f t="shared" si="3"/>
        <v>164670.80921355996</v>
      </c>
      <c r="K30" s="47">
        <f t="shared" si="3"/>
        <v>151826.56453477198</v>
      </c>
      <c r="L30" s="47">
        <f t="shared" si="3"/>
        <v>155420.42828820646</v>
      </c>
      <c r="M30" s="47">
        <f t="shared" si="3"/>
        <v>151317.34041572892</v>
      </c>
      <c r="N30" s="47">
        <f t="shared" si="3"/>
        <v>166211.85556636439</v>
      </c>
      <c r="O30" s="47">
        <f t="shared" si="3"/>
        <v>161135.84691690013</v>
      </c>
      <c r="P30" s="50">
        <f>(O30*'Spot Prices'!P7/'Spot Prices'!O7)*($E$26)</f>
        <v>174017.6314619263</v>
      </c>
      <c r="Q30" s="50">
        <f>(P30*'Spot Prices'!Q7/'Spot Prices'!P7)*($E$26)</f>
        <v>182891.90258598083</v>
      </c>
      <c r="R30" s="50">
        <f>(Q30*'Spot Prices'!R7/'Spot Prices'!Q7)*($E$26)</f>
        <v>184814.58339187855</v>
      </c>
      <c r="S30" s="50">
        <f>(R30*'Spot Prices'!S7/'Spot Prices'!R7)*($E$26)</f>
        <v>198808.43416814928</v>
      </c>
      <c r="T30" s="50">
        <f>(S30*'Spot Prices'!T7/'Spot Prices'!S7)*($E$26)</f>
        <v>198198.07588014638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154242.80759447024</v>
      </c>
      <c r="J31" s="42">
        <f t="shared" si="4"/>
        <v>154293.10183796225</v>
      </c>
      <c r="K31" s="42">
        <f t="shared" si="4"/>
        <v>141302.67247050747</v>
      </c>
      <c r="L31" s="42">
        <f t="shared" si="4"/>
        <v>143975.776326736</v>
      </c>
      <c r="M31" s="42">
        <f t="shared" si="4"/>
        <v>138756.28863066324</v>
      </c>
      <c r="N31" s="42">
        <f t="shared" si="4"/>
        <v>153240.41632624844</v>
      </c>
      <c r="O31" s="42">
        <f t="shared" si="4"/>
        <v>145196.4515517409</v>
      </c>
      <c r="P31" s="45">
        <f>(O31*'Spot Prices'!P8/'Spot Prices'!O8)*($E$26)</f>
        <v>157623.33232923716</v>
      </c>
      <c r="Q31" s="45">
        <f>(P31*'Spot Prices'!Q8/'Spot Prices'!P8)*($E$26)</f>
        <v>167000.98226900087</v>
      </c>
      <c r="R31" s="45">
        <f>(Q31*'Spot Prices'!R8/'Spot Prices'!Q8)*($E$26)</f>
        <v>167848.75453438945</v>
      </c>
      <c r="S31" s="45">
        <f>(R31*'Spot Prices'!S8/'Spot Prices'!R8)*($E$26)</f>
        <v>184719.25772820445</v>
      </c>
      <c r="T31" s="45">
        <f>(S31*'Spot Prices'!T8/'Spot Prices'!S8)*($E$26)</f>
        <v>182823.17094999072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143167.7988226976</v>
      </c>
      <c r="J32" s="47">
        <f t="shared" si="5"/>
        <v>143790.43501435959</v>
      </c>
      <c r="K32" s="47">
        <f t="shared" si="5"/>
        <v>131059.23313532351</v>
      </c>
      <c r="L32" s="47">
        <f t="shared" si="5"/>
        <v>133286.17824993969</v>
      </c>
      <c r="M32" s="47">
        <f t="shared" si="5"/>
        <v>127848.92067694351</v>
      </c>
      <c r="N32" s="47">
        <f t="shared" si="5"/>
        <v>140305.41017537049</v>
      </c>
      <c r="O32" s="47">
        <f t="shared" si="5"/>
        <v>130741.12989537291</v>
      </c>
      <c r="P32" s="50">
        <f>(O32*'Spot Prices'!P9/'Spot Prices'!O9)*($E$26)</f>
        <v>139550.11909791321</v>
      </c>
      <c r="Q32" s="50">
        <f>(P32*'Spot Prices'!Q9/'Spot Prices'!P9)*($E$26)</f>
        <v>146778.90941483856</v>
      </c>
      <c r="R32" s="50">
        <f>(Q32*'Spot Prices'!R9/'Spot Prices'!Q9)*($E$26)</f>
        <v>145017.5690769116</v>
      </c>
      <c r="S32" s="50">
        <f>(R32*'Spot Prices'!S9/'Spot Prices'!R9)*($E$26)</f>
        <v>158312.97014091618</v>
      </c>
      <c r="T32" s="50">
        <f>(S32*'Spot Prices'!T9/'Spot Prices'!S9)*($E$26)</f>
        <v>155159.3393512301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127275.99121148855</v>
      </c>
      <c r="J33" s="15">
        <f t="shared" si="6"/>
        <v>128682.39507288796</v>
      </c>
      <c r="K33" s="15">
        <f t="shared" si="6"/>
        <v>117910.99733510727</v>
      </c>
      <c r="L33" s="15">
        <f t="shared" si="6"/>
        <v>117174.17119086441</v>
      </c>
      <c r="M33" s="15">
        <f t="shared" si="6"/>
        <v>110785.28317089392</v>
      </c>
      <c r="N33" s="15">
        <f t="shared" si="6"/>
        <v>121750.78575026616</v>
      </c>
      <c r="O33" s="15">
        <f t="shared" si="6"/>
        <v>112709.36047372613</v>
      </c>
      <c r="P33" s="36">
        <f>(O33*'Spot Prices'!P10/'Spot Prices'!O10)*($E$26)</f>
        <v>117187.69289200145</v>
      </c>
      <c r="Q33" s="36">
        <f>(P33*'Spot Prices'!Q10/'Spot Prices'!P10)*($E$26)</f>
        <v>120798.71323117038</v>
      </c>
      <c r="R33" s="36">
        <f>(Q33*'Spot Prices'!R10/'Spot Prices'!Q10)*($E$26)</f>
        <v>111199.43744362314</v>
      </c>
      <c r="S33" s="36">
        <f>(R33*'Spot Prices'!S10/'Spot Prices'!R10)*($E$26)</f>
        <v>118876.98809884569</v>
      </c>
      <c r="T33" s="36">
        <f>(S33*'Spot Prices'!T10/'Spot Prices'!S10)*($E$26)</f>
        <v>112506.07432063714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96027.393631834682</v>
      </c>
      <c r="J34" s="15">
        <f t="shared" si="7"/>
        <v>91108.351275440305</v>
      </c>
      <c r="K34" s="15">
        <f t="shared" si="7"/>
        <v>83134.88558885266</v>
      </c>
      <c r="L34" s="15">
        <f t="shared" si="7"/>
        <v>79381.254386708693</v>
      </c>
      <c r="M34" s="15">
        <f t="shared" si="7"/>
        <v>80031.262599484064</v>
      </c>
      <c r="N34" s="15">
        <f t="shared" si="7"/>
        <v>94264.518552710666</v>
      </c>
      <c r="O34" s="15">
        <f t="shared" si="7"/>
        <v>83816.104070508096</v>
      </c>
      <c r="P34" s="36">
        <f>(O34*'Spot Prices'!P11/'Spot Prices'!O11)*($E$26)</f>
        <v>81755.173818462674</v>
      </c>
      <c r="Q34" s="36">
        <f>(P34*'Spot Prices'!Q11/'Spot Prices'!P11)*($E$26)</f>
        <v>87525.5223545677</v>
      </c>
      <c r="R34" s="36">
        <f>(Q34*'Spot Prices'!R11/'Spot Prices'!Q11)*($E$26)</f>
        <v>76807.659290374504</v>
      </c>
      <c r="S34" s="36">
        <f>(R34*'Spot Prices'!S11/'Spot Prices'!R11)*($E$26)</f>
        <v>85192.382718033987</v>
      </c>
      <c r="T34" s="36">
        <f>(S34*'Spot Prices'!T11/'Spot Prices'!S11)*($E$26)</f>
        <v>72946.812828336493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154849.37328549338</v>
      </c>
      <c r="J35" s="47">
        <f t="shared" si="8"/>
        <v>154920.9041336173</v>
      </c>
      <c r="K35" s="47">
        <f t="shared" si="8"/>
        <v>142085.03340875267</v>
      </c>
      <c r="L35" s="47">
        <f t="shared" si="8"/>
        <v>144958.84581476814</v>
      </c>
      <c r="M35" s="47">
        <f t="shared" si="8"/>
        <v>139975.3495986432</v>
      </c>
      <c r="N35" s="47">
        <f t="shared" si="8"/>
        <v>153765.91630827604</v>
      </c>
      <c r="O35" s="47">
        <f t="shared" si="8"/>
        <v>146486.07222853129</v>
      </c>
      <c r="P35" s="50">
        <f>(O35*'Spot Prices'!P12/'Spot Prices'!O12)*($E$26)</f>
        <v>157308.84680729202</v>
      </c>
      <c r="Q35" s="50">
        <f>(P35*'Spot Prices'!Q12/'Spot Prices'!P12)*($E$26)</f>
        <v>164535.17926160636</v>
      </c>
      <c r="R35" s="50">
        <f>(Q35*'Spot Prices'!R12/'Spot Prices'!Q12)*($E$26)</f>
        <v>164187.59235256523</v>
      </c>
      <c r="S35" s="50">
        <f>(R35*'Spot Prices'!S12/'Spot Prices'!R12)*($E$26)</f>
        <v>177187.07268240832</v>
      </c>
      <c r="T35" s="50">
        <f>(S35*'Spot Prices'!T12/'Spot Prices'!S12)*($E$26)</f>
        <v>175002.69497626153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workbookViewId="0">
      <selection activeCell="E20" sqref="E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20769449.876949657</v>
      </c>
      <c r="Q17" s="19">
        <f>'Spot Prices'!Q17/'Spot Prices'!P17*'2hBatteryCM'!P17</f>
        <v>21094745.577421032</v>
      </c>
      <c r="R17" s="19">
        <f>'Spot Prices'!R17/'Spot Prices'!Q17*'2hBatteryCM'!Q17</f>
        <v>21604226.181388739</v>
      </c>
      <c r="S17" s="19">
        <f>'Spot Prices'!S17/'Spot Prices'!R17*'2hBatteryCM'!R17</f>
        <v>21777212.57844935</v>
      </c>
      <c r="T17" s="19">
        <f>'Spot Prices'!T17/'Spot Prices'!S17*'2hBatteryCM'!S17</f>
        <v>21571035.23293047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16078783.969519813</v>
      </c>
      <c r="Q18" s="19">
        <f>'Spot Prices'!Q18/'Spot Prices'!P18*'2hBatteryCM'!P18</f>
        <v>16474406.025264498</v>
      </c>
      <c r="R18" s="19">
        <f>'Spot Prices'!R18/'Spot Prices'!Q18*'2hBatteryCM'!Q18</f>
        <v>16895522.996051449</v>
      </c>
      <c r="S18" s="19">
        <f>'Spot Prices'!S18/'Spot Prices'!R18*'2hBatteryCM'!R18</f>
        <v>17500897.49261659</v>
      </c>
      <c r="T18" s="19">
        <f>'Spot Prices'!T18/'Spot Prices'!S18*'2hBatteryCM'!S18</f>
        <v>17587652.674875844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14017176.456018481</v>
      </c>
      <c r="Q19" s="49">
        <f>'Spot Prices'!Q19/'Spot Prices'!P19*'2hBatteryCM'!P19</f>
        <v>14732001.863187857</v>
      </c>
      <c r="R19" s="49">
        <f>'Spot Prices'!R19/'Spot Prices'!Q19*'2hBatteryCM'!Q19</f>
        <v>14886874.4235052</v>
      </c>
      <c r="S19" s="49">
        <f>'Spot Prices'!S19/'Spot Prices'!R19*'2hBatteryCM'!R19</f>
        <v>16014083.626287017</v>
      </c>
      <c r="T19" s="49">
        <f>'Spot Prices'!T19/'Spot Prices'!S19*'2hBatteryCM'!S19</f>
        <v>15964919.068923177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12447410.173424164</v>
      </c>
      <c r="Q20" s="40">
        <f>'Spot Prices'!Q20/'Spot Prices'!P20*'2hBatteryCM'!P20</f>
        <v>13187956.979142049</v>
      </c>
      <c r="R20" s="40">
        <f>'Spot Prices'!R20/'Spot Prices'!Q20*'2hBatteryCM'!Q20</f>
        <v>13254904.993531842</v>
      </c>
      <c r="S20" s="40">
        <f>'Spot Prices'!S20/'Spot Prices'!R20*'2hBatteryCM'!R20</f>
        <v>14587157.458838506</v>
      </c>
      <c r="T20" s="40">
        <f>'Spot Prices'!T20/'Spot Prices'!S20*'2hBatteryCM'!S20</f>
        <v>14437424.741581043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10592573.741035806</v>
      </c>
      <c r="Q21" s="49">
        <f>'Spot Prices'!Q21/'Spot Prices'!P21*'2hBatteryCM'!P21</f>
        <v>11141276.207113907</v>
      </c>
      <c r="R21" s="49">
        <f>'Spot Prices'!R21/'Spot Prices'!Q21*'2hBatteryCM'!Q21</f>
        <v>11007581.391708829</v>
      </c>
      <c r="S21" s="49">
        <f>'Spot Prices'!S21/'Spot Prices'!R21*'2hBatteryCM'!R21</f>
        <v>12016770.900807718</v>
      </c>
      <c r="T21" s="49">
        <f>'Spot Prices'!T21/'Spot Prices'!S21*'2hBatteryCM'!S21</f>
        <v>11777394.05965782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8359876.9240482934</v>
      </c>
      <c r="Q22" s="19">
        <f>'Spot Prices'!Q22/'Spot Prices'!P22*'2hBatteryCM'!P22</f>
        <v>8617478.0838689581</v>
      </c>
      <c r="R22" s="19">
        <f>'Spot Prices'!R22/'Spot Prices'!Q22*'2hBatteryCM'!Q22</f>
        <v>7932689.7570107123</v>
      </c>
      <c r="S22" s="19">
        <f>'Spot Prices'!S22/'Spot Prices'!R22*'2hBatteryCM'!R22</f>
        <v>8480387.0191708039</v>
      </c>
      <c r="T22" s="19">
        <f>'Spot Prices'!T22/'Spot Prices'!S22*'2hBatteryCM'!S22</f>
        <v>8025901.9639130756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5637902.4290532032</v>
      </c>
      <c r="Q23" s="19">
        <f>'Spot Prices'!Q23/'Spot Prices'!P23*'2hBatteryCM'!P23</f>
        <v>6035830.29720781</v>
      </c>
      <c r="R23" s="19">
        <f>'Spot Prices'!R23/'Spot Prices'!Q23*'2hBatteryCM'!Q23</f>
        <v>5296717.8547579786</v>
      </c>
      <c r="S23" s="19">
        <f>'Spot Prices'!S23/'Spot Prices'!R23*'2hBatteryCM'!R23</f>
        <v>5874935.1145574469</v>
      </c>
      <c r="T23" s="19">
        <f>'Spot Prices'!T23/'Spot Prices'!S23*'2hBatteryCM'!S23</f>
        <v>5030470.782800681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12312885.212988216</v>
      </c>
      <c r="Q24" s="49">
        <f>'Spot Prices'!Q24/'Spot Prices'!P24*'2hBatteryCM'!P24</f>
        <v>12878505.035564777</v>
      </c>
      <c r="R24" s="49">
        <f>'Spot Prices'!R24/'Spot Prices'!Q24*'2hBatteryCM'!Q24</f>
        <v>12851298.697209224</v>
      </c>
      <c r="S24" s="49">
        <f>'Spot Prices'!S24/'Spot Prices'!R24*'2hBatteryCM'!R24</f>
        <v>13868794.612908967</v>
      </c>
      <c r="T24" s="49">
        <f>'Spot Prices'!T24/'Spot Prices'!S24*'2hBatteryCM'!S24</f>
        <v>13697818.901730154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11306205.188570285</v>
      </c>
      <c r="J28" s="20">
        <f t="shared" si="3"/>
        <v>12798638.644403562</v>
      </c>
      <c r="K28" s="20">
        <f t="shared" si="3"/>
        <v>11933699.706052229</v>
      </c>
      <c r="L28" s="20">
        <f t="shared" si="3"/>
        <v>11043997.343756523</v>
      </c>
      <c r="M28" s="20">
        <f t="shared" si="3"/>
        <v>10204134.02839205</v>
      </c>
      <c r="N28" s="20">
        <f t="shared" si="3"/>
        <v>12067033.680461477</v>
      </c>
      <c r="O28" s="20">
        <f t="shared" si="3"/>
        <v>11132890.394083193</v>
      </c>
      <c r="P28" s="21">
        <f t="shared" si="3"/>
        <v>11565982.815162772</v>
      </c>
      <c r="Q28" s="21">
        <f t="shared" si="3"/>
        <v>11537361.576076377</v>
      </c>
      <c r="R28" s="21">
        <f t="shared" si="3"/>
        <v>11601175.518075932</v>
      </c>
      <c r="S28" s="21">
        <f t="shared" si="3"/>
        <v>11477510.065992799</v>
      </c>
      <c r="T28" s="21">
        <f t="shared" si="3"/>
        <v>11368845.903853223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8543519.692129178</v>
      </c>
      <c r="J29" s="20">
        <f t="shared" si="5"/>
        <v>9235810.3453103136</v>
      </c>
      <c r="K29" s="20">
        <f t="shared" si="5"/>
        <v>8926719.969687812</v>
      </c>
      <c r="L29" s="20">
        <f t="shared" si="5"/>
        <v>7340053.1085019363</v>
      </c>
      <c r="M29" s="20">
        <f t="shared" si="5"/>
        <v>7555431.5736014908</v>
      </c>
      <c r="N29" s="20">
        <f t="shared" si="5"/>
        <v>8653611.6204030607</v>
      </c>
      <c r="O29" s="20">
        <f t="shared" si="5"/>
        <v>8032359.2898762869</v>
      </c>
      <c r="P29" s="21">
        <f t="shared" si="5"/>
        <v>8500974.2256575916</v>
      </c>
      <c r="Q29" s="21">
        <f t="shared" si="5"/>
        <v>8554604.3267441224</v>
      </c>
      <c r="R29" s="21">
        <f t="shared" si="5"/>
        <v>8613762.0773818959</v>
      </c>
      <c r="S29" s="21">
        <f t="shared" si="5"/>
        <v>8757167.6262620967</v>
      </c>
      <c r="T29" s="21">
        <f t="shared" si="5"/>
        <v>8800578.5241210032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7080258.0756201595</v>
      </c>
      <c r="J30" s="48">
        <f t="shared" si="6"/>
        <v>7742566.1249687411</v>
      </c>
      <c r="K30" s="48">
        <f t="shared" si="6"/>
        <v>7577961.3462033384</v>
      </c>
      <c r="L30" s="48">
        <f t="shared" si="6"/>
        <v>6210147.8571997257</v>
      </c>
      <c r="M30" s="48">
        <f t="shared" si="6"/>
        <v>6386190.6054629898</v>
      </c>
      <c r="N30" s="48">
        <f t="shared" si="6"/>
        <v>7354639.9941373589</v>
      </c>
      <c r="O30" s="48">
        <f t="shared" si="6"/>
        <v>6887122.5691758124</v>
      </c>
      <c r="P30" s="49">
        <f t="shared" si="6"/>
        <v>7307218.1107464284</v>
      </c>
      <c r="Q30" s="49">
        <f t="shared" si="6"/>
        <v>7542719.5058562336</v>
      </c>
      <c r="R30" s="49">
        <f t="shared" si="6"/>
        <v>7483431.5038194377</v>
      </c>
      <c r="S30" s="49">
        <f t="shared" si="6"/>
        <v>7900989.1392554706</v>
      </c>
      <c r="T30" s="49">
        <f t="shared" si="6"/>
        <v>7876732.4510282166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6034664.829258576</v>
      </c>
      <c r="J31" s="39">
        <f t="shared" si="7"/>
        <v>6646740.812319288</v>
      </c>
      <c r="K31" s="39">
        <f t="shared" si="7"/>
        <v>6616196.422309109</v>
      </c>
      <c r="L31" s="39">
        <f t="shared" si="7"/>
        <v>5435928.4203747734</v>
      </c>
      <c r="M31" s="39">
        <f t="shared" si="7"/>
        <v>5555546.3401269363</v>
      </c>
      <c r="N31" s="39">
        <f t="shared" si="7"/>
        <v>6397875.4012333732</v>
      </c>
      <c r="O31" s="39">
        <f t="shared" si="7"/>
        <v>5992000.26199775</v>
      </c>
      <c r="P31" s="40">
        <f t="shared" si="7"/>
        <v>6390715.6877912367</v>
      </c>
      <c r="Q31" s="40">
        <f t="shared" si="7"/>
        <v>6650015.8481409186</v>
      </c>
      <c r="R31" s="40">
        <f t="shared" si="7"/>
        <v>6562251.1566602131</v>
      </c>
      <c r="S31" s="40">
        <f t="shared" si="7"/>
        <v>7088086.5116054891</v>
      </c>
      <c r="T31" s="40">
        <f t="shared" si="7"/>
        <v>7015329.4678474125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5050861.9928755546</v>
      </c>
      <c r="J32" s="48">
        <f t="shared" si="8"/>
        <v>5561207.8535117395</v>
      </c>
      <c r="K32" s="48">
        <f t="shared" si="8"/>
        <v>5584672.6784461662</v>
      </c>
      <c r="L32" s="48">
        <f t="shared" si="8"/>
        <v>4663111.8737977147</v>
      </c>
      <c r="M32" s="48">
        <f t="shared" si="8"/>
        <v>4792838.796610618</v>
      </c>
      <c r="N32" s="48">
        <f t="shared" si="8"/>
        <v>5503667.3895919733</v>
      </c>
      <c r="O32" s="48">
        <f t="shared" si="8"/>
        <v>5159078.7056886386</v>
      </c>
      <c r="P32" s="49">
        <f t="shared" si="8"/>
        <v>5410075.2057685554</v>
      </c>
      <c r="Q32" s="49">
        <f t="shared" si="8"/>
        <v>5588707.8807813646</v>
      </c>
      <c r="R32" s="49">
        <f t="shared" si="8"/>
        <v>5421250.115896822</v>
      </c>
      <c r="S32" s="49">
        <f t="shared" si="8"/>
        <v>5808679.7113411557</v>
      </c>
      <c r="T32" s="49">
        <f t="shared" si="8"/>
        <v>5692969.475036419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3936925.8073981479</v>
      </c>
      <c r="J33" s="20">
        <f t="shared" si="9"/>
        <v>4285323.2526687356</v>
      </c>
      <c r="K33" s="20">
        <f t="shared" si="9"/>
        <v>4297382.2928011306</v>
      </c>
      <c r="L33" s="20">
        <f t="shared" si="9"/>
        <v>3594956.7985688788</v>
      </c>
      <c r="M33" s="20">
        <f t="shared" si="9"/>
        <v>3730515.5927590067</v>
      </c>
      <c r="N33" s="20">
        <f t="shared" si="9"/>
        <v>4445689.5870654965</v>
      </c>
      <c r="O33" s="20">
        <f t="shared" si="9"/>
        <v>4114577.2439601128</v>
      </c>
      <c r="P33" s="21">
        <f t="shared" si="9"/>
        <v>4203009.8702715123</v>
      </c>
      <c r="Q33" s="21">
        <f t="shared" si="9"/>
        <v>4255154.9192364719</v>
      </c>
      <c r="R33" s="21">
        <f t="shared" si="9"/>
        <v>3845800.2967825695</v>
      </c>
      <c r="S33" s="21">
        <f t="shared" si="9"/>
        <v>4035190.4901224161</v>
      </c>
      <c r="T33" s="21">
        <f t="shared" si="9"/>
        <v>3818934.5847335523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1989312.2258198252</v>
      </c>
      <c r="J34" s="20">
        <f t="shared" si="10"/>
        <v>2549108.4900179543</v>
      </c>
      <c r="K34" s="20">
        <f t="shared" si="10"/>
        <v>2587441.805533912</v>
      </c>
      <c r="L34" s="20">
        <f t="shared" si="10"/>
        <v>1929529.2074062664</v>
      </c>
      <c r="M34" s="20">
        <f t="shared" si="10"/>
        <v>2337817.925803815</v>
      </c>
      <c r="N34" s="20">
        <f t="shared" si="10"/>
        <v>2951104.2505290653</v>
      </c>
      <c r="O34" s="20">
        <f t="shared" si="10"/>
        <v>2805261.1331917052</v>
      </c>
      <c r="P34" s="21">
        <f t="shared" si="10"/>
        <v>2688278.3967672801</v>
      </c>
      <c r="Q34" s="21">
        <f t="shared" si="10"/>
        <v>2826626.1316971197</v>
      </c>
      <c r="R34" s="21">
        <f t="shared" si="10"/>
        <v>2435394.1519113937</v>
      </c>
      <c r="S34" s="21">
        <f t="shared" si="10"/>
        <v>2651231.2093071765</v>
      </c>
      <c r="T34" s="21">
        <f t="shared" si="10"/>
        <v>2270142.7125248732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6112363.8728145165</v>
      </c>
      <c r="J35" s="20">
        <f t="shared" si="11"/>
        <v>6688749.8381187338</v>
      </c>
      <c r="K35" s="20">
        <f t="shared" si="11"/>
        <v>6597857.2924654782</v>
      </c>
      <c r="L35" s="20">
        <f t="shared" si="11"/>
        <v>5444398.9476834023</v>
      </c>
      <c r="M35" s="20">
        <f t="shared" si="11"/>
        <v>5593350.9898951547</v>
      </c>
      <c r="N35" s="20">
        <f t="shared" si="11"/>
        <v>6451728.6607487956</v>
      </c>
      <c r="O35" s="20">
        <f t="shared" si="11"/>
        <v>6030091.8674591221</v>
      </c>
      <c r="P35" s="21">
        <f t="shared" si="11"/>
        <v>6362003.6361701516</v>
      </c>
      <c r="Q35" s="21">
        <f t="shared" si="11"/>
        <v>6535430.4434050303</v>
      </c>
      <c r="R35" s="21">
        <f t="shared" si="11"/>
        <v>6403049.1111125834</v>
      </c>
      <c r="S35" s="21">
        <f t="shared" si="11"/>
        <v>6782044.5994601129</v>
      </c>
      <c r="T35" s="21">
        <f t="shared" si="11"/>
        <v>6698434.9613478137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workbookViewId="0">
      <selection activeCell="A20" sqref="A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78020.798339145578</v>
      </c>
      <c r="Q17" s="36">
        <f>'Spot Prices'!Q17/'Spot Prices'!P17*'2hBatteryMWh'!P17</f>
        <v>79242.777274429536</v>
      </c>
      <c r="R17" s="36">
        <f>'Spot Prices'!R17/'Spot Prices'!Q17*'2hBatteryMWh'!Q17</f>
        <v>81156.649991105864</v>
      </c>
      <c r="S17" s="36">
        <f>'Spot Prices'!S17/'Spot Prices'!R17*'2hBatteryMWh'!R17</f>
        <v>81806.476389033705</v>
      </c>
      <c r="T17" s="36">
        <f>'Spot Prices'!T17/'Spot Prices'!S17*'2hBatteryMWh'!S17</f>
        <v>81031.967618116207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69050.372744728113</v>
      </c>
      <c r="Q18" s="36">
        <f>'Spot Prices'!Q18/'Spot Prices'!P18*'2hBatteryMWh'!P18</f>
        <v>70749.372524001956</v>
      </c>
      <c r="R18" s="36">
        <f>'Spot Prices'!R18/'Spot Prices'!Q18*'2hBatteryMWh'!Q18</f>
        <v>72557.860271402053</v>
      </c>
      <c r="S18" s="36">
        <f>'Spot Prices'!S18/'Spot Prices'!R18*'2hBatteryMWh'!R18</f>
        <v>75157.642364203144</v>
      </c>
      <c r="T18" s="36">
        <f>'Spot Prices'!T18/'Spot Prices'!S18*'2hBatteryMWh'!S18</f>
        <v>75530.21268319583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63040.305481546187</v>
      </c>
      <c r="Q19" s="50">
        <f>'Spot Prices'!Q19/'Spot Prices'!P19*'2hBatteryMWh'!P19</f>
        <v>66255.133530213556</v>
      </c>
      <c r="R19" s="50">
        <f>'Spot Prices'!R19/'Spot Prices'!Q19*'2hBatteryMWh'!Q19</f>
        <v>66951.651373428875</v>
      </c>
      <c r="S19" s="50">
        <f>'Spot Prices'!S19/'Spot Prices'!R19*'2hBatteryMWh'!R19</f>
        <v>72021.11830265951</v>
      </c>
      <c r="T19" s="50">
        <f>'Spot Prices'!T19/'Spot Prices'!S19*'2hBatteryMWh'!S19</f>
        <v>71800.007530115108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57760.429992924655</v>
      </c>
      <c r="Q20" s="45">
        <f>'Spot Prices'!Q20/'Spot Prices'!P20*'2hBatteryMWh'!P20</f>
        <v>61196.831728883924</v>
      </c>
      <c r="R20" s="45">
        <f>'Spot Prices'!R20/'Spot Prices'!Q20*'2hBatteryMWh'!Q20</f>
        <v>61507.494432566898</v>
      </c>
      <c r="S20" s="45">
        <f>'Spot Prices'!S20/'Spot Prices'!R20*'2hBatteryMWh'!R20</f>
        <v>67689.62181353342</v>
      </c>
      <c r="T20" s="45">
        <f>'Spot Prices'!T20/'Spot Prices'!S20*'2hBatteryMWh'!S20</f>
        <v>66994.808514035569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50854.045803051849</v>
      </c>
      <c r="Q21" s="50">
        <f>'Spot Prices'!Q21/'Spot Prices'!P21*'2hBatteryMWh'!P21</f>
        <v>53488.319684392285</v>
      </c>
      <c r="R21" s="50">
        <f>'Spot Prices'!R21/'Spot Prices'!Q21*'2hBatteryMWh'!Q21</f>
        <v>52846.462244221606</v>
      </c>
      <c r="S21" s="50">
        <f>'Spot Prices'!S21/'Spot Prices'!R21*'2hBatteryMWh'!R21</f>
        <v>57691.495262104167</v>
      </c>
      <c r="T21" s="50">
        <f>'Spot Prices'!T21/'Spot Prices'!S21*'2hBatteryMWh'!S21</f>
        <v>56542.267402885467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41333.251890882144</v>
      </c>
      <c r="Q22" s="36">
        <f>'Spot Prices'!Q22/'Spot Prices'!P22*'2hBatteryMWh'!P22</f>
        <v>42606.894280953937</v>
      </c>
      <c r="R22" s="36">
        <f>'Spot Prices'!R22/'Spot Prices'!Q22*'2hBatteryMWh'!Q22</f>
        <v>39221.135296327513</v>
      </c>
      <c r="S22" s="36">
        <f>'Spot Prices'!S22/'Spot Prices'!R22*'2hBatteryMWh'!R22</f>
        <v>41929.082925519047</v>
      </c>
      <c r="T22" s="36">
        <f>'Spot Prices'!T22/'Spot Prices'!S22*'2hBatteryMWh'!S22</f>
        <v>39681.998974370123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29263.777297163913</v>
      </c>
      <c r="Q23" s="36">
        <f>'Spot Prices'!Q23/'Spot Prices'!P23*'2hBatteryMWh'!P23</f>
        <v>31329.239170715206</v>
      </c>
      <c r="R23" s="36">
        <f>'Spot Prices'!R23/'Spot Prices'!Q23*'2hBatteryMWh'!Q23</f>
        <v>27492.843953594176</v>
      </c>
      <c r="S23" s="36">
        <f>'Spot Prices'!S23/'Spot Prices'!R23*'2hBatteryMWh'!R23</f>
        <v>30494.105740770865</v>
      </c>
      <c r="T23" s="36">
        <f>'Spot Prices'!T23/'Spot Prices'!S23*'2hBatteryMWh'!S23</f>
        <v>26110.876968917437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56669.544648374191</v>
      </c>
      <c r="Q24" s="50">
        <f>'Spot Prices'!Q24/'Spot Prices'!P24*'2hBatteryMWh'!P24</f>
        <v>59272.786474725042</v>
      </c>
      <c r="R24" s="50">
        <f>'Spot Prices'!R24/'Spot Prices'!Q24*'2hBatteryMWh'!Q24</f>
        <v>59147.570428324121</v>
      </c>
      <c r="S24" s="50">
        <f>'Spot Prices'!S24/'Spot Prices'!R24*'2hBatteryMWh'!R24</f>
        <v>63830.55327327596</v>
      </c>
      <c r="T24" s="50">
        <f>'Spot Prices'!T24/'Spot Prices'!S24*'2hBatteryMWh'!S24</f>
        <v>63043.644638067148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45039.647250811497</v>
      </c>
      <c r="J28" s="15">
        <f t="shared" si="4"/>
        <v>48801.862855386789</v>
      </c>
      <c r="K28" s="15">
        <f t="shared" si="4"/>
        <v>46683.114382512293</v>
      </c>
      <c r="L28" s="15">
        <f t="shared" si="4"/>
        <v>38001.93909194359</v>
      </c>
      <c r="M28" s="15">
        <f t="shared" si="4"/>
        <v>39471.108307645467</v>
      </c>
      <c r="N28" s="15">
        <f t="shared" si="4"/>
        <v>42328.52247470279</v>
      </c>
      <c r="O28" s="15">
        <f t="shared" si="4"/>
        <v>41820.895667177094</v>
      </c>
      <c r="P28" s="36">
        <f t="shared" si="4"/>
        <v>43447.814851240953</v>
      </c>
      <c r="Q28" s="36">
        <f t="shared" si="4"/>
        <v>43340.298670687022</v>
      </c>
      <c r="R28" s="36">
        <f t="shared" si="4"/>
        <v>43580.0168495252</v>
      </c>
      <c r="S28" s="36">
        <f t="shared" si="4"/>
        <v>43115.465435999038</v>
      </c>
      <c r="T28" s="36">
        <f t="shared" si="4"/>
        <v>42707.266628076199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37668.741239723691</v>
      </c>
      <c r="J29" s="15">
        <f t="shared" si="5"/>
        <v>40938.741778153606</v>
      </c>
      <c r="K29" s="15">
        <f t="shared" si="5"/>
        <v>39307.025601898808</v>
      </c>
      <c r="L29" s="15">
        <f t="shared" si="5"/>
        <v>31586.5680414669</v>
      </c>
      <c r="M29" s="15">
        <f t="shared" si="5"/>
        <v>32139.120453164927</v>
      </c>
      <c r="N29" s="15">
        <f t="shared" si="5"/>
        <v>36731.1726680176</v>
      </c>
      <c r="O29" s="15">
        <f t="shared" si="5"/>
        <v>34494.98444888313</v>
      </c>
      <c r="P29" s="36">
        <f t="shared" si="5"/>
        <v>36507.452310307621</v>
      </c>
      <c r="Q29" s="36">
        <f t="shared" si="5"/>
        <v>36737.766896123452</v>
      </c>
      <c r="R29" s="36">
        <f t="shared" si="5"/>
        <v>36991.819984965339</v>
      </c>
      <c r="S29" s="36">
        <f t="shared" si="5"/>
        <v>37607.675426683534</v>
      </c>
      <c r="T29" s="36">
        <f t="shared" si="5"/>
        <v>37794.103622001247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30999.534122912111</v>
      </c>
      <c r="J30" s="47">
        <f t="shared" si="6"/>
        <v>35352.300325392862</v>
      </c>
      <c r="K30" s="47">
        <f t="shared" si="6"/>
        <v>34434.619478746703</v>
      </c>
      <c r="L30" s="47">
        <f t="shared" si="6"/>
        <v>27939.984947217996</v>
      </c>
      <c r="M30" s="47">
        <f t="shared" si="6"/>
        <v>28348.330535741716</v>
      </c>
      <c r="N30" s="47">
        <f t="shared" si="6"/>
        <v>32919.770049924227</v>
      </c>
      <c r="O30" s="47">
        <f t="shared" si="6"/>
        <v>30973.877799995782</v>
      </c>
      <c r="P30" s="50">
        <f t="shared" si="6"/>
        <v>32863.199187590675</v>
      </c>
      <c r="Q30" s="50">
        <f t="shared" si="6"/>
        <v>33922.334023742216</v>
      </c>
      <c r="R30" s="50">
        <f t="shared" si="6"/>
        <v>33655.694463948035</v>
      </c>
      <c r="S30" s="50">
        <f t="shared" si="6"/>
        <v>35533.601970972217</v>
      </c>
      <c r="T30" s="50">
        <f t="shared" si="6"/>
        <v>35424.510882576869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23316.957666713228</v>
      </c>
      <c r="J31" s="42">
        <f t="shared" si="7"/>
        <v>28904.631995601772</v>
      </c>
      <c r="K31" s="42">
        <f t="shared" si="7"/>
        <v>29714.372782586488</v>
      </c>
      <c r="L31" s="42">
        <f t="shared" si="7"/>
        <v>24785.110798837919</v>
      </c>
      <c r="M31" s="42">
        <f t="shared" si="7"/>
        <v>25296.799152067666</v>
      </c>
      <c r="N31" s="42">
        <f t="shared" si="7"/>
        <v>29598.379962596475</v>
      </c>
      <c r="O31" s="42">
        <f t="shared" si="7"/>
        <v>27805.021834152205</v>
      </c>
      <c r="P31" s="45">
        <f t="shared" si="7"/>
        <v>29655.203849348753</v>
      </c>
      <c r="Q31" s="45">
        <f t="shared" si="7"/>
        <v>30858.44922733181</v>
      </c>
      <c r="R31" s="45">
        <f t="shared" si="7"/>
        <v>30451.189705271132</v>
      </c>
      <c r="S31" s="45">
        <f t="shared" si="7"/>
        <v>32891.253604825761</v>
      </c>
      <c r="T31" s="45">
        <f t="shared" si="7"/>
        <v>32553.634929621094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18249.199790798415</v>
      </c>
      <c r="J32" s="47">
        <f t="shared" si="8"/>
        <v>21815.259353321439</v>
      </c>
      <c r="K32" s="47">
        <f t="shared" si="8"/>
        <v>23250.865903985221</v>
      </c>
      <c r="L32" s="47">
        <f t="shared" si="8"/>
        <v>20666.143451218446</v>
      </c>
      <c r="M32" s="47">
        <f t="shared" si="8"/>
        <v>21897.682012634326</v>
      </c>
      <c r="N32" s="47">
        <f t="shared" si="8"/>
        <v>26394.896283553837</v>
      </c>
      <c r="O32" s="47">
        <f t="shared" si="8"/>
        <v>24768.298169523459</v>
      </c>
      <c r="P32" s="50">
        <f t="shared" si="8"/>
        <v>25973.311023200484</v>
      </c>
      <c r="Q32" s="50">
        <f t="shared" si="8"/>
        <v>26830.911306107242</v>
      </c>
      <c r="R32" s="50">
        <f t="shared" si="8"/>
        <v>26026.960816480303</v>
      </c>
      <c r="S32" s="50">
        <f t="shared" si="8"/>
        <v>27886.977359566212</v>
      </c>
      <c r="T32" s="50">
        <f t="shared" si="8"/>
        <v>27331.4623543577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13916.798722805121</v>
      </c>
      <c r="J33" s="15">
        <f t="shared" si="9"/>
        <v>15989.316704805182</v>
      </c>
      <c r="K33" s="15">
        <f t="shared" si="9"/>
        <v>16043.072083397787</v>
      </c>
      <c r="L33" s="15">
        <f t="shared" si="9"/>
        <v>14195.911927505264</v>
      </c>
      <c r="M33" s="15">
        <f t="shared" si="9"/>
        <v>16236.826838784271</v>
      </c>
      <c r="N33" s="15">
        <f t="shared" si="9"/>
        <v>21933.279415043322</v>
      </c>
      <c r="O33" s="15">
        <f t="shared" si="9"/>
        <v>20343.46428711999</v>
      </c>
      <c r="P33" s="36">
        <f t="shared" si="9"/>
        <v>20780.696563612797</v>
      </c>
      <c r="Q33" s="36">
        <f t="shared" si="9"/>
        <v>21038.514287882277</v>
      </c>
      <c r="R33" s="36">
        <f t="shared" si="9"/>
        <v>19014.566103440513</v>
      </c>
      <c r="S33" s="36">
        <f t="shared" si="9"/>
        <v>19950.956990303948</v>
      </c>
      <c r="T33" s="36">
        <f t="shared" si="9"/>
        <v>18881.73553028272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8426.6337896967834</v>
      </c>
      <c r="J34" s="15">
        <f t="shared" si="10"/>
        <v>9081.350224218646</v>
      </c>
      <c r="K34" s="15">
        <f t="shared" si="10"/>
        <v>10147.286628007969</v>
      </c>
      <c r="L34" s="15">
        <f t="shared" si="10"/>
        <v>8756.0210639894212</v>
      </c>
      <c r="M34" s="15">
        <f t="shared" si="10"/>
        <v>11841.404167802426</v>
      </c>
      <c r="N34" s="15">
        <f t="shared" si="10"/>
        <v>16341.231044673998</v>
      </c>
      <c r="O34" s="15">
        <f t="shared" si="10"/>
        <v>14560.82968713204</v>
      </c>
      <c r="P34" s="36">
        <f t="shared" si="10"/>
        <v>13953.625715545732</v>
      </c>
      <c r="Q34" s="36">
        <f t="shared" si="10"/>
        <v>14671.725639320714</v>
      </c>
      <c r="R34" s="36">
        <f t="shared" si="10"/>
        <v>12641.019065014019</v>
      </c>
      <c r="S34" s="36">
        <f t="shared" si="10"/>
        <v>13761.330680829993</v>
      </c>
      <c r="T34" s="36">
        <f t="shared" si="10"/>
        <v>11783.274295377238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24655.870879241025</v>
      </c>
      <c r="J35" s="47">
        <f t="shared" si="11"/>
        <v>28676.725131186711</v>
      </c>
      <c r="K35" s="47">
        <f t="shared" si="11"/>
        <v>28722.645255261796</v>
      </c>
      <c r="L35" s="47">
        <f t="shared" si="11"/>
        <v>24041.816153760625</v>
      </c>
      <c r="M35" s="47">
        <f t="shared" si="11"/>
        <v>24912.273904485639</v>
      </c>
      <c r="N35" s="47">
        <f t="shared" si="11"/>
        <v>29531.200296327122</v>
      </c>
      <c r="O35" s="47">
        <f t="shared" si="11"/>
        <v>27753.24827655403</v>
      </c>
      <c r="P35" s="50">
        <f t="shared" si="11"/>
        <v>29280.858456534399</v>
      </c>
      <c r="Q35" s="50">
        <f t="shared" si="11"/>
        <v>30079.048159907485</v>
      </c>
      <c r="R35" s="50">
        <f t="shared" si="11"/>
        <v>29469.768556371135</v>
      </c>
      <c r="S35" s="50">
        <f t="shared" si="11"/>
        <v>31214.079607511867</v>
      </c>
      <c r="T35" s="50">
        <f t="shared" si="11"/>
        <v>30829.269708119537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7.8318954912894867E-3</v>
      </c>
      <c r="N6" s="14">
        <f>'Spot Prices'!N29</f>
        <v>3.7578504689643299E-2</v>
      </c>
      <c r="O6" s="14">
        <f>'Spot Prices'!O29</f>
        <v>-5.5807513571267675E-3</v>
      </c>
      <c r="P6" s="14">
        <f>'Spot Prices'!P29</f>
        <v>-5.5807513571266565E-3</v>
      </c>
      <c r="Q6" s="14">
        <f>'Spot Prices'!Q29</f>
        <v>-5.5807513571266565E-3</v>
      </c>
      <c r="R6" s="14">
        <f>'Spot Prices'!R29</f>
        <v>-5.5807513571265455E-3</v>
      </c>
      <c r="S6" s="14">
        <f>'Spot Prices'!S29</f>
        <v>-5.5807513571265455E-3</v>
      </c>
      <c r="T6" s="14">
        <f>'Spot Prices'!T29</f>
        <v>-5.5807513571265455E-3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-5.4951812102049358E-2</v>
      </c>
      <c r="N7" s="14">
        <f>'Spot Prices'!N30</f>
        <v>-5.1450163935896631E-3</v>
      </c>
      <c r="O7" s="14">
        <f>'Spot Prices'!O30</f>
        <v>-5.5879403192264143E-2</v>
      </c>
      <c r="P7" s="14">
        <f>'Spot Prices'!P30</f>
        <v>-5.5879403192264143E-2</v>
      </c>
      <c r="Q7" s="14">
        <f>'Spot Prices'!Q30</f>
        <v>-5.5879403192264143E-2</v>
      </c>
      <c r="R7" s="14">
        <f>'Spot Prices'!R30</f>
        <v>-5.5879403192264143E-2</v>
      </c>
      <c r="S7" s="14">
        <f>'Spot Prices'!S30</f>
        <v>-5.5879403192264143E-2</v>
      </c>
      <c r="T7" s="14">
        <f>'Spot Prices'!T30</f>
        <v>-5.5879403192264143E-2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-7.5106778905994931E-2</v>
      </c>
      <c r="N8" s="46">
        <f>'Spot Prices'!N31</f>
        <v>-1.4710382466863514E-2</v>
      </c>
      <c r="O8" s="46">
        <f>'Spot Prices'!O31</f>
        <v>-6.9098986508981275E-2</v>
      </c>
      <c r="P8" s="46">
        <f>'Spot Prices'!P31</f>
        <v>-6.9098986508981164E-2</v>
      </c>
      <c r="Q8" s="46">
        <f>'Spot Prices'!Q31</f>
        <v>-6.9098986508981164E-2</v>
      </c>
      <c r="R8" s="46">
        <f>'Spot Prices'!R31</f>
        <v>-6.9098986508981164E-2</v>
      </c>
      <c r="S8" s="46">
        <f>'Spot Prices'!S31</f>
        <v>-6.9098986508981275E-2</v>
      </c>
      <c r="T8" s="46">
        <f>'Spot Prices'!T31</f>
        <v>-6.9098986508981386E-2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-8.8948935156535236E-2</v>
      </c>
      <c r="N9" s="41">
        <f>'Spot Prices'!N32</f>
        <v>-1.767303068185877E-2</v>
      </c>
      <c r="O9" s="41">
        <f>'Spot Prices'!O32</f>
        <v>-8.3183397941494985E-2</v>
      </c>
      <c r="P9" s="41">
        <f>'Spot Prices'!P32</f>
        <v>-8.3183397941494874E-2</v>
      </c>
      <c r="Q9" s="41">
        <f>'Spot Prices'!Q32</f>
        <v>-8.3183397941494763E-2</v>
      </c>
      <c r="R9" s="41">
        <f>'Spot Prices'!R32</f>
        <v>-8.3183397941494874E-2</v>
      </c>
      <c r="S9" s="41">
        <f>'Spot Prices'!S32</f>
        <v>-8.3183397941494763E-2</v>
      </c>
      <c r="T9" s="41">
        <f>'Spot Prices'!T32</f>
        <v>-8.3183397941494874E-2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-9.4224823819973325E-2</v>
      </c>
      <c r="N10" s="46">
        <f>'Spot Prices'!N33</f>
        <v>-2.0906400025467398E-2</v>
      </c>
      <c r="O10" s="46">
        <f>'Spot Prices'!O33</f>
        <v>-8.79602240290972E-2</v>
      </c>
      <c r="P10" s="46">
        <f>'Spot Prices'!P33</f>
        <v>-8.79602240290972E-2</v>
      </c>
      <c r="Q10" s="46">
        <f>'Spot Prices'!Q33</f>
        <v>-8.7960224029097089E-2</v>
      </c>
      <c r="R10" s="46">
        <f>'Spot Prices'!R33</f>
        <v>-8.79602240290972E-2</v>
      </c>
      <c r="S10" s="46">
        <f>'Spot Prices'!S33</f>
        <v>-8.7960224029097311E-2</v>
      </c>
      <c r="T10" s="46">
        <f>'Spot Prices'!T33</f>
        <v>-8.7960224029097311E-2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-0.11165553178433274</v>
      </c>
      <c r="N11" s="14">
        <f>'Spot Prices'!N34</f>
        <v>-2.5638656724381037E-2</v>
      </c>
      <c r="O11" s="14">
        <f>'Spot Prices'!O34</f>
        <v>-0.10221468132481926</v>
      </c>
      <c r="P11" s="14">
        <f>'Spot Prices'!P34</f>
        <v>-0.10221468132481926</v>
      </c>
      <c r="Q11" s="14">
        <f>'Spot Prices'!Q34</f>
        <v>-0.10221468132481937</v>
      </c>
      <c r="R11" s="14">
        <f>'Spot Prices'!R34</f>
        <v>-0.10221468132481937</v>
      </c>
      <c r="S11" s="14">
        <f>'Spot Prices'!S34</f>
        <v>-0.10221468132481937</v>
      </c>
      <c r="T11" s="14">
        <f>'Spot Prices'!T34</f>
        <v>-0.10221468132481948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-0.13769381071547437</v>
      </c>
      <c r="N12" s="14">
        <f>'Spot Prices'!N35</f>
        <v>-4.7595285259771414E-2</v>
      </c>
      <c r="O12" s="14">
        <f>'Spot Prices'!O35</f>
        <v>-0.14853135585558608</v>
      </c>
      <c r="P12" s="14">
        <f>'Spot Prices'!P35</f>
        <v>-0.14853135585558608</v>
      </c>
      <c r="Q12" s="14">
        <f>'Spot Prices'!Q35</f>
        <v>-0.14853135585558608</v>
      </c>
      <c r="R12" s="14">
        <f>'Spot Prices'!R35</f>
        <v>-0.14853135585558608</v>
      </c>
      <c r="S12" s="14">
        <f>'Spot Prices'!S35</f>
        <v>-0.14853135585558608</v>
      </c>
      <c r="T12" s="14">
        <f>'Spot Prices'!T35</f>
        <v>-0.14853135585558608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-8.3140504631228573E-2</v>
      </c>
      <c r="N13" s="46">
        <f>'Spot Prices'!N36</f>
        <v>-1.7132954428017877E-2</v>
      </c>
      <c r="O13" s="46">
        <f>'Spot Prices'!O36</f>
        <v>-7.7330732614038777E-2</v>
      </c>
      <c r="P13" s="46">
        <f>'Spot Prices'!P36</f>
        <v>-7.7330732614038777E-2</v>
      </c>
      <c r="Q13" s="46">
        <f>'Spot Prices'!Q36</f>
        <v>-7.7330732614038666E-2</v>
      </c>
      <c r="R13" s="46">
        <f>'Spot Prices'!R36</f>
        <v>-7.7330732614038666E-2</v>
      </c>
      <c r="S13" s="46">
        <f>'Spot Prices'!S36</f>
        <v>-7.7330732614038777E-2</v>
      </c>
      <c r="T13" s="46">
        <f>'Spot Prices'!T36</f>
        <v>-7.7330732614038666E-2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390.10399169572787</v>
      </c>
      <c r="Q17" s="15">
        <f>'2hBatteryMWh'!Q17/200</f>
        <v>396.21388637214767</v>
      </c>
      <c r="R17" s="15">
        <f>'2hBatteryMWh'!R17/200</f>
        <v>405.7832499555293</v>
      </c>
      <c r="S17" s="15">
        <f>'2hBatteryMWh'!S17/200</f>
        <v>409.03238194516854</v>
      </c>
      <c r="T17" s="15">
        <f>'2hBatteryMWh'!T17/200</f>
        <v>405.15983809058105</v>
      </c>
      <c r="U17" s="37">
        <f>SUM(E17:T17)</f>
        <v>5143.5305980591547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345.25186372364055</v>
      </c>
      <c r="Q18" s="15">
        <f>'2hBatteryMWh'!Q18/200</f>
        <v>353.74686262000978</v>
      </c>
      <c r="R18" s="15">
        <f>'2hBatteryMWh'!R18/200</f>
        <v>362.78930135701029</v>
      </c>
      <c r="S18" s="15">
        <f>'2hBatteryMWh'!S18/200</f>
        <v>375.78821182101569</v>
      </c>
      <c r="T18" s="15">
        <f>'2hBatteryMWh'!T18/200</f>
        <v>377.65106341597914</v>
      </c>
      <c r="U18" s="37">
        <f t="shared" ref="U18:U24" si="0">SUM(E18:T18)</f>
        <v>4430.1153654376558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315.20152740773096</v>
      </c>
      <c r="Q19" s="47">
        <f>'2hBatteryMWh'!Q19/200</f>
        <v>331.27566765106781</v>
      </c>
      <c r="R19" s="47">
        <f>'2hBatteryMWh'!R19/200</f>
        <v>334.75825686714438</v>
      </c>
      <c r="S19" s="47">
        <f>'2hBatteryMWh'!S19/200</f>
        <v>360.10559151329755</v>
      </c>
      <c r="T19" s="47">
        <f>'2hBatteryMWh'!T19/200</f>
        <v>359.00003765057556</v>
      </c>
      <c r="U19" s="37">
        <f t="shared" si="0"/>
        <v>3938.2323310898159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288.80214996462325</v>
      </c>
      <c r="Q20" s="42">
        <f>'2hBatteryMWh'!Q20/200</f>
        <v>305.98415864441961</v>
      </c>
      <c r="R20" s="42">
        <f>'2hBatteryMWh'!R20/200</f>
        <v>307.53747216283449</v>
      </c>
      <c r="S20" s="42">
        <f>'2hBatteryMWh'!S20/200</f>
        <v>338.44810906766708</v>
      </c>
      <c r="T20" s="42">
        <f>'2hBatteryMWh'!T20/200</f>
        <v>334.97404257017786</v>
      </c>
      <c r="U20" s="37">
        <f t="shared" si="0"/>
        <v>3483.5394949097226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254.27022901525925</v>
      </c>
      <c r="Q21" s="47">
        <f>'2hBatteryMWh'!Q21/200</f>
        <v>267.44159842196143</v>
      </c>
      <c r="R21" s="47">
        <f>'2hBatteryMWh'!R21/200</f>
        <v>264.23231122110803</v>
      </c>
      <c r="S21" s="47">
        <f>'2hBatteryMWh'!S21/200</f>
        <v>288.45747631052086</v>
      </c>
      <c r="T21" s="47">
        <f>'2hBatteryMWh'!T21/200</f>
        <v>282.71133701442733</v>
      </c>
      <c r="U21" s="37">
        <f t="shared" si="0"/>
        <v>2958.4911394832775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206.66625945441072</v>
      </c>
      <c r="Q22" s="15">
        <f>'2hBatteryMWh'!Q22/200</f>
        <v>213.03447140476968</v>
      </c>
      <c r="R22" s="15">
        <f>'2hBatteryMWh'!R22/200</f>
        <v>196.10567648163757</v>
      </c>
      <c r="S22" s="15">
        <f>'2hBatteryMWh'!S22/200</f>
        <v>209.64541462759524</v>
      </c>
      <c r="T22" s="15">
        <f>'2hBatteryMWh'!T22/200</f>
        <v>198.40999487185061</v>
      </c>
      <c r="U22" s="37">
        <f t="shared" si="0"/>
        <v>2263.1973793402635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146.31888648581958</v>
      </c>
      <c r="Q23" s="15">
        <f>'2hBatteryMWh'!Q23/200</f>
        <v>156.64619585357602</v>
      </c>
      <c r="R23" s="15">
        <f>'2hBatteryMWh'!R23/200</f>
        <v>137.46421976797089</v>
      </c>
      <c r="S23" s="15">
        <f>'2hBatteryMWh'!S23/200</f>
        <v>152.47052870385431</v>
      </c>
      <c r="T23" s="15">
        <f>'2hBatteryMWh'!T23/200</f>
        <v>130.55438484458719</v>
      </c>
      <c r="U23" s="37">
        <f t="shared" si="0"/>
        <v>1566.0092156558082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283.34772324187094</v>
      </c>
      <c r="Q24" s="47">
        <f>'2hBatteryMWh'!Q24/200</f>
        <v>296.36393237362523</v>
      </c>
      <c r="R24" s="47">
        <f>'2hBatteryMWh'!R24/200</f>
        <v>295.73785214162058</v>
      </c>
      <c r="S24" s="47">
        <f>'2hBatteryMWh'!S24/200</f>
        <v>319.15276636637981</v>
      </c>
      <c r="T24" s="47">
        <f>'2hBatteryMWh'!T24/200</f>
        <v>315.21822319033572</v>
      </c>
      <c r="U24" s="37">
        <f t="shared" si="0"/>
        <v>3429.423988771332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225.19823625405749</v>
      </c>
      <c r="J28" s="15">
        <f>'2hBatteryMWh'!J28/200</f>
        <v>244.00931427693394</v>
      </c>
      <c r="K28" s="15">
        <f>'2hBatteryMWh'!K28/200</f>
        <v>233.41557191256146</v>
      </c>
      <c r="L28" s="15">
        <f>'2hBatteryMWh'!L28/200</f>
        <v>190.00969545971796</v>
      </c>
      <c r="M28" s="15">
        <f>'2hBatteryMWh'!M28/200</f>
        <v>197.35554153822733</v>
      </c>
      <c r="N28" s="15">
        <f>'2hBatteryMWh'!N28/200</f>
        <v>211.64261237351394</v>
      </c>
      <c r="O28" s="15">
        <f>'2hBatteryMWh'!O28/200</f>
        <v>209.10447833588546</v>
      </c>
      <c r="P28" s="15">
        <f>'2hBatteryMWh'!P28/200</f>
        <v>217.23907425620476</v>
      </c>
      <c r="Q28" s="15">
        <f>'2hBatteryMWh'!Q28/200</f>
        <v>216.7014933534351</v>
      </c>
      <c r="R28" s="15">
        <f>'2hBatteryMWh'!R28/200</f>
        <v>217.90008424762601</v>
      </c>
      <c r="S28" s="15">
        <f>'2hBatteryMWh'!S28/200</f>
        <v>215.57732717999519</v>
      </c>
      <c r="T28" s="15">
        <f>'2hBatteryMWh'!T28/200</f>
        <v>213.536333140381</v>
      </c>
      <c r="U28" s="37">
        <f>SUM(E28:T28)</f>
        <v>3303.8722551602646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188.34370619861846</v>
      </c>
      <c r="J29" s="15">
        <f>'2hBatteryMWh'!J29/200</f>
        <v>204.69370889076802</v>
      </c>
      <c r="K29" s="15">
        <f>'2hBatteryMWh'!K29/200</f>
        <v>196.53512800949403</v>
      </c>
      <c r="L29" s="15">
        <f>'2hBatteryMWh'!L29/200</f>
        <v>157.93284020733449</v>
      </c>
      <c r="M29" s="15">
        <f>'2hBatteryMWh'!M29/200</f>
        <v>160.69560226582465</v>
      </c>
      <c r="N29" s="15">
        <f>'2hBatteryMWh'!N29/200</f>
        <v>183.65586334008799</v>
      </c>
      <c r="O29" s="15">
        <f>'2hBatteryMWh'!O29/200</f>
        <v>172.47492224441564</v>
      </c>
      <c r="P29" s="15">
        <f>'2hBatteryMWh'!P29/200</f>
        <v>182.53726155153811</v>
      </c>
      <c r="Q29" s="15">
        <f>'2hBatteryMWh'!Q29/200</f>
        <v>183.68883448061726</v>
      </c>
      <c r="R29" s="15">
        <f>'2hBatteryMWh'!R29/200</f>
        <v>184.95909992482669</v>
      </c>
      <c r="S29" s="15">
        <f>'2hBatteryMWh'!S29/200</f>
        <v>188.03837713341767</v>
      </c>
      <c r="T29" s="15">
        <f>'2hBatteryMWh'!T29/200</f>
        <v>188.97051811000622</v>
      </c>
      <c r="U29" s="37">
        <f t="shared" ref="U29:U35" si="2">SUM(E29:T29)</f>
        <v>2728.5243309684606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154.99767061456055</v>
      </c>
      <c r="J30" s="47">
        <f>'2hBatteryMWh'!J30/200</f>
        <v>176.7615016269643</v>
      </c>
      <c r="K30" s="47">
        <f>'2hBatteryMWh'!K30/200</f>
        <v>172.17309739373351</v>
      </c>
      <c r="L30" s="47">
        <f>'2hBatteryMWh'!L30/200</f>
        <v>139.69992473608997</v>
      </c>
      <c r="M30" s="47">
        <f>'2hBatteryMWh'!M30/200</f>
        <v>141.74165267870859</v>
      </c>
      <c r="N30" s="47">
        <f>'2hBatteryMWh'!N30/200</f>
        <v>164.59885024962114</v>
      </c>
      <c r="O30" s="47">
        <f>'2hBatteryMWh'!O30/200</f>
        <v>154.86938899997892</v>
      </c>
      <c r="P30" s="47">
        <f>'2hBatteryMWh'!P30/200</f>
        <v>164.31599593795337</v>
      </c>
      <c r="Q30" s="47">
        <f>'2hBatteryMWh'!Q30/200</f>
        <v>169.61167011871109</v>
      </c>
      <c r="R30" s="47">
        <f>'2hBatteryMWh'!R30/200</f>
        <v>168.27847231974019</v>
      </c>
      <c r="S30" s="47">
        <f>'2hBatteryMWh'!S30/200</f>
        <v>177.66800985486108</v>
      </c>
      <c r="T30" s="47">
        <f>'2hBatteryMWh'!T30/200</f>
        <v>177.12255441288434</v>
      </c>
      <c r="U30" s="37">
        <f t="shared" si="2"/>
        <v>2373.1296041263608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116.58478833356614</v>
      </c>
      <c r="J31" s="42">
        <f>'2hBatteryMWh'!J31/200</f>
        <v>144.52315997800886</v>
      </c>
      <c r="K31" s="42">
        <f>'2hBatteryMWh'!K31/200</f>
        <v>148.57186391293243</v>
      </c>
      <c r="L31" s="42">
        <f>'2hBatteryMWh'!L31/200</f>
        <v>123.9255539941896</v>
      </c>
      <c r="M31" s="42">
        <f>'2hBatteryMWh'!M31/200</f>
        <v>126.48399576033833</v>
      </c>
      <c r="N31" s="42">
        <f>'2hBatteryMWh'!N31/200</f>
        <v>147.99189981298238</v>
      </c>
      <c r="O31" s="42">
        <f>'2hBatteryMWh'!O31/200</f>
        <v>139.02510917076103</v>
      </c>
      <c r="P31" s="42">
        <f>'2hBatteryMWh'!P31/200</f>
        <v>148.27601924674377</v>
      </c>
      <c r="Q31" s="42">
        <f>'2hBatteryMWh'!Q31/200</f>
        <v>154.29224613665906</v>
      </c>
      <c r="R31" s="42">
        <f>'2hBatteryMWh'!R31/200</f>
        <v>152.25594852635567</v>
      </c>
      <c r="S31" s="42">
        <f>'2hBatteryMWh'!S31/200</f>
        <v>164.4562680241288</v>
      </c>
      <c r="T31" s="42">
        <f>'2hBatteryMWh'!T31/200</f>
        <v>162.76817464810546</v>
      </c>
      <c r="U31" s="37">
        <f t="shared" si="2"/>
        <v>2055.8765885107136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91.245998953992071</v>
      </c>
      <c r="J32" s="47">
        <f>'2hBatteryMWh'!J32/200</f>
        <v>109.07629676660719</v>
      </c>
      <c r="K32" s="47">
        <f>'2hBatteryMWh'!K32/200</f>
        <v>116.2543295199261</v>
      </c>
      <c r="L32" s="47">
        <f>'2hBatteryMWh'!L32/200</f>
        <v>103.33071725609223</v>
      </c>
      <c r="M32" s="47">
        <f>'2hBatteryMWh'!M32/200</f>
        <v>109.48841006317163</v>
      </c>
      <c r="N32" s="47">
        <f>'2hBatteryMWh'!N32/200</f>
        <v>131.9744814177692</v>
      </c>
      <c r="O32" s="47">
        <f>'2hBatteryMWh'!O32/200</f>
        <v>123.84149084761729</v>
      </c>
      <c r="P32" s="47">
        <f>'2hBatteryMWh'!P32/200</f>
        <v>129.86655511600242</v>
      </c>
      <c r="Q32" s="47">
        <f>'2hBatteryMWh'!Q32/200</f>
        <v>134.15455653053621</v>
      </c>
      <c r="R32" s="47">
        <f>'2hBatteryMWh'!R32/200</f>
        <v>130.1348040824015</v>
      </c>
      <c r="S32" s="47">
        <f>'2hBatteryMWh'!S32/200</f>
        <v>139.43488679783107</v>
      </c>
      <c r="T32" s="47">
        <f>'2hBatteryMWh'!T32/200</f>
        <v>136.6573117717885</v>
      </c>
      <c r="U32" s="37">
        <f t="shared" si="2"/>
        <v>1727.9299296581135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69.583993614025601</v>
      </c>
      <c r="J33" s="15">
        <f>'2hBatteryMWh'!J33/200</f>
        <v>79.946583524025911</v>
      </c>
      <c r="K33" s="15">
        <f>'2hBatteryMWh'!K33/200</f>
        <v>80.215360416988929</v>
      </c>
      <c r="L33" s="15">
        <f>'2hBatteryMWh'!L33/200</f>
        <v>70.979559637526322</v>
      </c>
      <c r="M33" s="15">
        <f>'2hBatteryMWh'!M33/200</f>
        <v>81.184134193921352</v>
      </c>
      <c r="N33" s="15">
        <f>'2hBatteryMWh'!N33/200</f>
        <v>109.66639707521661</v>
      </c>
      <c r="O33" s="15">
        <f>'2hBatteryMWh'!O33/200</f>
        <v>101.71732143559996</v>
      </c>
      <c r="P33" s="15">
        <f>'2hBatteryMWh'!P33/200</f>
        <v>103.90348281806399</v>
      </c>
      <c r="Q33" s="15">
        <f>'2hBatteryMWh'!Q33/200</f>
        <v>105.19257143941138</v>
      </c>
      <c r="R33" s="15">
        <f>'2hBatteryMWh'!R33/200</f>
        <v>95.072830517202561</v>
      </c>
      <c r="S33" s="15">
        <f>'2hBatteryMWh'!S33/200</f>
        <v>99.754784951519738</v>
      </c>
      <c r="T33" s="15">
        <f>'2hBatteryMWh'!T33/200</f>
        <v>94.408677651413598</v>
      </c>
      <c r="U33" s="37">
        <f t="shared" si="2"/>
        <v>1309.9000726719803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42.13316894848392</v>
      </c>
      <c r="J34" s="15">
        <f>'2hBatteryMWh'!J34/200</f>
        <v>45.40675112109323</v>
      </c>
      <c r="K34" s="15">
        <f>'2hBatteryMWh'!K34/200</f>
        <v>50.736433140039843</v>
      </c>
      <c r="L34" s="15">
        <f>'2hBatteryMWh'!L34/200</f>
        <v>43.780105319947104</v>
      </c>
      <c r="M34" s="15">
        <f>'2hBatteryMWh'!M34/200</f>
        <v>59.207020839012131</v>
      </c>
      <c r="N34" s="15">
        <f>'2hBatteryMWh'!N34/200</f>
        <v>81.70615522336999</v>
      </c>
      <c r="O34" s="15">
        <f>'2hBatteryMWh'!O34/200</f>
        <v>72.804148435660196</v>
      </c>
      <c r="P34" s="15">
        <f>'2hBatteryMWh'!P34/200</f>
        <v>69.76812857772866</v>
      </c>
      <c r="Q34" s="15">
        <f>'2hBatteryMWh'!Q34/200</f>
        <v>73.358628196603561</v>
      </c>
      <c r="R34" s="15">
        <f>'2hBatteryMWh'!R34/200</f>
        <v>63.205095325070097</v>
      </c>
      <c r="S34" s="15">
        <f>'2hBatteryMWh'!S34/200</f>
        <v>68.806653404149969</v>
      </c>
      <c r="T34" s="15">
        <f>'2hBatteryMWh'!T34/200</f>
        <v>58.916371476886191</v>
      </c>
      <c r="U34" s="37">
        <f t="shared" si="2"/>
        <v>861.8760328040072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123.27935439620512</v>
      </c>
      <c r="J35" s="47">
        <f>'2hBatteryMWh'!J35/200</f>
        <v>143.38362565593354</v>
      </c>
      <c r="K35" s="47">
        <f>'2hBatteryMWh'!K35/200</f>
        <v>143.61322627630898</v>
      </c>
      <c r="L35" s="47">
        <f>'2hBatteryMWh'!L35/200</f>
        <v>120.20908076880312</v>
      </c>
      <c r="M35" s="47">
        <f>'2hBatteryMWh'!M35/200</f>
        <v>124.56136952242819</v>
      </c>
      <c r="N35" s="47">
        <f>'2hBatteryMWh'!N35/200</f>
        <v>147.6560014816356</v>
      </c>
      <c r="O35" s="47">
        <f>'2hBatteryMWh'!O35/200</f>
        <v>138.76624138277015</v>
      </c>
      <c r="P35" s="47">
        <f>'2hBatteryMWh'!P35/200</f>
        <v>146.404292282672</v>
      </c>
      <c r="Q35" s="47">
        <f>'2hBatteryMWh'!Q35/200</f>
        <v>150.39524079953742</v>
      </c>
      <c r="R35" s="47">
        <f>'2hBatteryMWh'!R35/200</f>
        <v>147.34884278185567</v>
      </c>
      <c r="S35" s="47">
        <f>'2hBatteryMWh'!S35/200</f>
        <v>156.07039803755933</v>
      </c>
      <c r="T35" s="47">
        <f>'2hBatteryMWh'!T35/200</f>
        <v>154.14634854059767</v>
      </c>
      <c r="U35" s="37">
        <f t="shared" si="2"/>
        <v>2043.6925322547402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" workbookViewId="0">
      <selection activeCell="B2" sqref="B2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9520609.1345546488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4797087.2472089455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2087643.056114797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3.1121771826292388E-9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-2251371.8705932107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-5560398.5991969854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-14431944.636252841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-152838.21671320853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15056015.572754061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6411070.6168718068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2747462.3453056416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-352.05964914322863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-3028953.1174792596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-7517011.4062134642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-18488548.14399495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-228741.06060059948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13130612.239259241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6652050.2680542292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2826147.0563919577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49719.333029153342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-3038348.1451695515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-7308376.0428715236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-15838280.671291064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-149304.86821835343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12456240.97900039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6559831.8567539956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2685143.0694942479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-73821.515324412685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-2969784.5869183023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-7260333.4279154269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-16986378.143197462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-198196.20899120491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18593785.163536575</v>
      </c>
      <c r="H37" s="73" cm="1">
        <f t="array" ref="H37">INDEX(SwapSold!$E$28:$T$35,Summary!K37,Summary!L37)</f>
        <v>15222861.374449847</v>
      </c>
      <c r="I37" s="20" cm="1">
        <f t="array" ref="I37">INDEX(DualFuelCM!$E$28:$T$35,Summary!K37,Summary!L37)</f>
        <v>12640472.42592223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10262130.483157594</v>
      </c>
      <c r="H38" s="73" cm="1">
        <f t="array" ref="H38">INDEX(SwapSold!$E$28:$T$35,Summary!K38,Summary!L38)</f>
        <v>7494898.8662188882</v>
      </c>
      <c r="I38" s="20" cm="1">
        <f t="array" ref="I38">INDEX(DualFuelCM!$E$28:$T$35,Summary!K38,Summary!L38)</f>
        <v>9538330.5364906155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5281558.5503313709</v>
      </c>
      <c r="H39" s="73" cm="1">
        <f t="array" ref="H39">INDEX(SwapSold!$E$28:$T$35,Summary!K39,Summary!L39)</f>
        <v>3245477.5329101174</v>
      </c>
      <c r="I39" s="20" cm="1">
        <f t="array" ref="I39">INDEX(DualFuelCM!$E$28:$T$35,Summary!K39,Summary!L39)</f>
        <v>7955366.32689902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1824170.1851069212</v>
      </c>
      <c r="H40" s="73" cm="1">
        <f t="array" ref="H40">INDEX(SwapSold!$E$28:$T$35,Summary!K40,Summary!L40)</f>
        <v>51692.317222691454</v>
      </c>
      <c r="I40" s="20" cm="1">
        <f t="array" ref="I40">INDEX(DualFuelCM!$E$28:$T$35,Summary!K40,Summary!L40)</f>
        <v>6867361.7375930594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-984787.43716549641</v>
      </c>
      <c r="H41" s="73" cm="1">
        <f t="array" ref="H41">INDEX(SwapSold!$E$28:$T$35,Summary!K41,Summary!L41)</f>
        <v>-3473751.8849039939</v>
      </c>
      <c r="I41" s="20" cm="1">
        <f t="array" ref="I41">INDEX(DualFuelCM!$E$28:$T$35,Summary!K41,Summary!L41)</f>
        <v>5984979.902987862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-2798811.7937330152</v>
      </c>
      <c r="H42" s="73" cm="1">
        <f t="array" ref="H42">INDEX(SwapSold!$E$28:$T$35,Summary!K42,Summary!L42)</f>
        <v>-8555739.4230408054</v>
      </c>
      <c r="I42" s="20" cm="1">
        <f t="array" ref="I42">INDEX(DualFuelCM!$E$28:$T$35,Summary!K42,Summary!L42)</f>
        <v>4795754.3068201374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-6835634.0163198262</v>
      </c>
      <c r="H43" s="73" cm="1">
        <f t="array" ref="H43">INDEX(SwapSold!$E$28:$T$35,Summary!K43,Summary!L43)</f>
        <v>-23475976.527555365</v>
      </c>
      <c r="I43" s="20" cm="1">
        <f t="array" ref="I43">INDEX(DualFuelCM!$E$28:$T$35,Summary!K43,Summary!L43)</f>
        <v>2505167.7417299682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2428579.257770156</v>
      </c>
      <c r="H44" s="73" cm="1">
        <f t="array" ref="H44">INDEX(SwapSold!$E$28:$T$35,Summary!K44,Summary!L44)</f>
        <v>-186755.87362834069</v>
      </c>
      <c r="I44" s="20" cm="1">
        <f t="array" ref="I44">INDEX(DualFuelCM!$E$28:$T$35,Summary!K44,Summary!L44)</f>
        <v>6996635.5304223755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19936177.535937529</v>
      </c>
      <c r="H45" s="73" cm="1">
        <f t="array" ref="H45">INDEX(SwapSold!$E$28:$T$35,Summary!K45,Summary!L45)</f>
        <v>17230955.848667495</v>
      </c>
      <c r="I45" s="20" cm="1">
        <f t="array" ref="I45">INDEX(DualFuelCM!$E$28:$T$35,Summary!K45,Summary!L45)</f>
        <v>13307072.301646383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10758120.660301276</v>
      </c>
      <c r="H46" s="73" cm="1">
        <f t="array" ref="H46">INDEX(SwapSold!$E$28:$T$35,Summary!K46,Summary!L46)</f>
        <v>8015781.8570509814</v>
      </c>
      <c r="I46" s="20" cm="1">
        <f t="array" ref="I46">INDEX(DualFuelCM!$E$28:$T$35,Summary!K46,Summary!L46)</f>
        <v>9517378.4011404775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5754159.7703516325</v>
      </c>
      <c r="H47" s="73" cm="1">
        <f t="array" ref="H47">INDEX(SwapSold!$E$28:$T$35,Summary!K47,Summary!L47)</f>
        <v>3393628.9151665373</v>
      </c>
      <c r="I47" s="20" cm="1">
        <f t="array" ref="I47">INDEX(DualFuelCM!$E$28:$T$35,Summary!K47,Summary!L47)</f>
        <v>7837280.4400042631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2360271.5198300397</v>
      </c>
      <c r="H48" s="73" cm="1">
        <f t="array" ref="H48">INDEX(SwapSold!$E$28:$T$35,Summary!K48,Summary!L48)</f>
        <v>-64916.591190436506</v>
      </c>
      <c r="I48" s="20" cm="1">
        <f t="array" ref="I48">INDEX(DualFuelCM!$E$28:$T$35,Summary!K48,Summary!L48)</f>
        <v>6801978.8464209298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-176601.45051009255</v>
      </c>
      <c r="H49" s="73" cm="1">
        <f t="array" ref="H49">INDEX(SwapSold!$E$28:$T$35,Summary!K49,Summary!L49)</f>
        <v>-3889237.0770094427</v>
      </c>
      <c r="I49" s="20" cm="1">
        <f t="array" ref="I49">INDEX(DualFuelCM!$E$28:$T$35,Summary!K49,Summary!L49)</f>
        <v>5903059.5583374519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-2794438.0940456348</v>
      </c>
      <c r="H50" s="73" cm="1">
        <f t="array" ref="H50">INDEX(SwapSold!$E$28:$T$35,Summary!K50,Summary!L50)</f>
        <v>-9245969.2385994438</v>
      </c>
      <c r="I50" s="20" cm="1">
        <f t="array" ref="I50">INDEX(DualFuelCM!$E$28:$T$35,Summary!K50,Summary!L50)</f>
        <v>4713789.0752817364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-7214547.3325086534</v>
      </c>
      <c r="H51" s="73" cm="1">
        <f t="array" ref="H51">INDEX(SwapSold!$E$28:$T$35,Summary!K51,Summary!L51)</f>
        <v>-19098716.46799669</v>
      </c>
      <c r="I51" s="20" cm="1">
        <f t="array" ref="I51">INDEX(DualFuelCM!$E$28:$T$35,Summary!K51,Summary!L51)</f>
        <v>3059627.2874741633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2991995.7434511348</v>
      </c>
      <c r="H52" s="73" cm="1">
        <f t="array" ref="H52">INDEX(SwapSold!$E$28:$T$35,Summary!K52,Summary!L52)</f>
        <v>-321623.49582470855</v>
      </c>
      <c r="I52" s="20" cm="1">
        <f t="array" ref="I52">INDEX(DualFuelCM!$E$28:$T$35,Summary!K52,Summary!L52)</f>
        <v>6927732.7139653517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15337436.277853223</v>
      </c>
      <c r="H53" s="73" cm="1">
        <f t="array" ref="H53">INDEX(SwapSold!$E$28:$T$35,Summary!K53,Summary!L53)</f>
        <v>15808066.094631298</v>
      </c>
      <c r="I53" s="20" cm="1">
        <f t="array" ref="I53">INDEX(DualFuelCM!$E$28:$T$35,Summary!K53,Summary!L53)</f>
        <v>11890769.133047597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8057175.3353429055</v>
      </c>
      <c r="H54" s="73" cm="1">
        <f t="array" ref="H54">INDEX(SwapSold!$E$28:$T$35,Summary!K54,Summary!L54)</f>
        <v>7696184.8783747032</v>
      </c>
      <c r="I54" s="20" cm="1">
        <f t="array" ref="I54">INDEX(DualFuelCM!$E$28:$T$35,Summary!K54,Summary!L54)</f>
        <v>8654921.6209349912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3445083.0533897723</v>
      </c>
      <c r="H55" s="73" cm="1">
        <f t="array" ref="H55">INDEX(SwapSold!$E$28:$T$35,Summary!K55,Summary!L55)</f>
        <v>3157263.7065478223</v>
      </c>
      <c r="I55" s="20" cm="1">
        <f t="array" ref="I55">INDEX(DualFuelCM!$E$28:$T$35,Summary!K55,Summary!L55)</f>
        <v>7179088.5872498965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450112.74974998517</v>
      </c>
      <c r="H56" s="73" cm="1">
        <f t="array" ref="H56">INDEX(SwapSold!$E$28:$T$35,Summary!K56,Summary!L56)</f>
        <v>-88634.244451951905</v>
      </c>
      <c r="I56" s="20" cm="1">
        <f t="array" ref="I56">INDEX(DualFuelCM!$E$28:$T$35,Summary!K56,Summary!L56)</f>
        <v>6341258.3884761389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-2179699.6429688591</v>
      </c>
      <c r="H57" s="73" cm="1">
        <f t="array" ref="H57">INDEX(SwapSold!$E$28:$T$35,Summary!K57,Summary!L57)</f>
        <v>-3674006.6402258575</v>
      </c>
      <c r="I57" s="20" cm="1">
        <f t="array" ref="I57">INDEX(DualFuelCM!$E$28:$T$35,Summary!K57,Summary!L57)</f>
        <v>5510037.0363926981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-5132296.1457995558</v>
      </c>
      <c r="H58" s="73" cm="1">
        <f t="array" ref="H58">INDEX(SwapSold!$E$28:$T$35,Summary!K58,Summary!L58)</f>
        <v>-8452778.8153426778</v>
      </c>
      <c r="I58" s="20" cm="1">
        <f t="array" ref="I58">INDEX(DualFuelCM!$E$28:$T$35,Summary!K58,Summary!L58)</f>
        <v>4418998.6927409489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-8178576.4177831905</v>
      </c>
      <c r="H59" s="73" cm="1">
        <f t="array" ref="H59">INDEX(SwapSold!$E$28:$T$35,Summary!K59,Summary!L59)</f>
        <v>-17843246.009698275</v>
      </c>
      <c r="I59" s="20" cm="1">
        <f t="array" ref="I59">INDEX(DualFuelCM!$E$28:$T$35,Summary!K59,Summary!L59)</f>
        <v>2851094.2665637932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784223.32587714051</v>
      </c>
      <c r="H60" s="73" cm="1">
        <f t="array" ref="H60">INDEX(SwapSold!$E$28:$T$35,Summary!K60,Summary!L60)</f>
        <v>-249021.4688299378</v>
      </c>
      <c r="I60" s="20" cm="1">
        <f t="array" ref="I60">INDEX(DualFuelCM!$E$28:$T$35,Summary!K60,Summary!L60)</f>
        <v>6396477.2504070178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19481992.949251581</v>
      </c>
      <c r="H61" s="73" cm="1">
        <f t="array" ref="H61">INDEX(SwapSold!$E$28:$T$35,Summary!K61,Summary!L61)</f>
        <v>16862937.508998983</v>
      </c>
      <c r="I61" s="20" cm="1">
        <f t="array" ref="I61">INDEX(DualFuelCM!$E$28:$T$35,Summary!K61,Summary!L61)</f>
        <v>14727226.298298104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9423805.4455061052</v>
      </c>
      <c r="H62" s="73" cm="1">
        <f t="array" ref="H62">INDEX(SwapSold!$E$28:$T$35,Summary!K62,Summary!L62)</f>
        <v>8626346.4238043409</v>
      </c>
      <c r="I62" s="20" cm="1">
        <f t="array" ref="I62">INDEX(DualFuelCM!$E$28:$T$35,Summary!K62,Summary!L62)</f>
        <v>9254498.4790716097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4093810.301794888</v>
      </c>
      <c r="H63" s="73" cm="1">
        <f t="array" ref="H63">INDEX(SwapSold!$E$28:$T$35,Summary!K63,Summary!L63)</f>
        <v>3663401.2949802829</v>
      </c>
      <c r="I63" s="20" cm="1">
        <f t="array" ref="I63">INDEX(DualFuelCM!$E$28:$T$35,Summary!K63,Summary!L63)</f>
        <v>7509290.7372166738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1133246.753158882</v>
      </c>
      <c r="H64" s="73" cm="1">
        <f t="array" ref="H64">INDEX(SwapSold!$E$28:$T$35,Summary!K64,Summary!L64)</f>
        <v>6028.0632146802873</v>
      </c>
      <c r="I64" s="20" cm="1">
        <f t="array" ref="I64">INDEX(DualFuelCM!$E$28:$T$35,Summary!K64,Summary!L64)</f>
        <v>6569111.4389363881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-1585438.3504815095</v>
      </c>
      <c r="H65" s="73" cm="1">
        <f t="array" ref="H65">INDEX(SwapSold!$E$28:$T$35,Summary!K65,Summary!L65)</f>
        <v>-3786847.9726099358</v>
      </c>
      <c r="I65" s="20" cm="1">
        <f t="array" ref="I65">INDEX(DualFuelCM!$E$28:$T$35,Summary!K65,Summary!L65)</f>
        <v>5651482.1519020386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-4505686.4820962176</v>
      </c>
      <c r="H66" s="73" cm="1">
        <f t="array" ref="H66">INDEX(SwapSold!$E$28:$T$35,Summary!K66,Summary!L66)</f>
        <v>-9165741.8094173912</v>
      </c>
      <c r="I66" s="20" cm="1">
        <f t="array" ref="I66">INDEX(DualFuelCM!$E$28:$T$35,Summary!K66,Summary!L66)</f>
        <v>4586128.887381698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-9001497.1029015407</v>
      </c>
      <c r="H67" s="73" cm="1">
        <f t="array" ref="H67">INDEX(SwapSold!$E$28:$T$35,Summary!K67,Summary!L67)</f>
        <v>-20545344.52728587</v>
      </c>
      <c r="I67" s="20" cm="1">
        <f t="array" ref="I67">INDEX(DualFuelCM!$E$28:$T$35,Summary!K67,Summary!L67)</f>
        <v>2362370.2372952858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1498541.0229353164</v>
      </c>
      <c r="H68" s="73" cm="1">
        <f t="array" ref="H68">INDEX(SwapSold!$E$28:$T$35,Summary!K68,Summary!L68)</f>
        <v>-107826.68543432497</v>
      </c>
      <c r="I68" s="20" cm="1">
        <f t="array" ref="I68">INDEX(DualFuelCM!$E$28:$T$35,Summary!K68,Summary!L68)</f>
        <v>6678103.8622216303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19210237.635347188</v>
      </c>
      <c r="H69" s="73" cm="1">
        <f t="array" ref="H69">INDEX(SwapSold!$E$28:$T$35,Summary!K69,Summary!L69)</f>
        <v>20549860.655135792</v>
      </c>
      <c r="I69" s="20" cm="1">
        <f t="array" ref="I69">INDEX(DualFuelCM!$E$28:$T$35,Summary!K69,Summary!L69)</f>
        <v>11868833.276813302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10061424.165744277</v>
      </c>
      <c r="H70" s="73" cm="1">
        <f t="array" ref="H70">INDEX(SwapSold!$E$28:$T$35,Summary!K70,Summary!L70)</f>
        <v>9326217.4903817829</v>
      </c>
      <c r="I70" s="20" cm="1">
        <f t="array" ref="I70">INDEX(DualFuelCM!$E$28:$T$35,Summary!K70,Summary!L70)</f>
        <v>9197009.7768162936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4254411.2840677369</v>
      </c>
      <c r="H71" s="73" cm="1">
        <f t="array" ref="H71">INDEX(SwapSold!$E$28:$T$35,Summary!K71,Summary!L71)</f>
        <v>4136729.9402556363</v>
      </c>
      <c r="I71" s="20" cm="1">
        <f t="array" ref="I71">INDEX(DualFuelCM!$E$28:$T$35,Summary!K71,Summary!L71)</f>
        <v>7422265.2367348718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746089.89009617805</v>
      </c>
      <c r="H72" s="73" cm="1">
        <f t="array" ref="H72">INDEX(SwapSold!$E$28:$T$35,Summary!K72,Summary!L72)</f>
        <v>91746.291350874584</v>
      </c>
      <c r="I72" s="20" cm="1">
        <f t="array" ref="I72">INDEX(DualFuelCM!$E$28:$T$35,Summary!K72,Summary!L72)</f>
        <v>6406747.610501444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-2024240.8926638784</v>
      </c>
      <c r="H73" s="73" cm="1">
        <f t="array" ref="H73">INDEX(SwapSold!$E$28:$T$35,Summary!K73,Summary!L73)</f>
        <v>-4347113.1731793834</v>
      </c>
      <c r="I73" s="20" cm="1">
        <f t="array" ref="I73">INDEX(DualFuelCM!$E$28:$T$35,Summary!K73,Summary!L73)</f>
        <v>5486313.0492993025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-5628490.1520709284</v>
      </c>
      <c r="H74" s="73" cm="1">
        <f t="array" ref="H74">INDEX(SwapSold!$E$28:$T$35,Summary!K74,Summary!L74)</f>
        <v>-10599072.587997608</v>
      </c>
      <c r="I74" s="20" cm="1">
        <f t="array" ref="I74">INDEX(DualFuelCM!$E$28:$T$35,Summary!K74,Summary!L74)</f>
        <v>4288682.7645035647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-9305090.1569682918</v>
      </c>
      <c r="H75" s="73" cm="1">
        <f t="array" ref="H75">INDEX(SwapSold!$E$28:$T$35,Summary!K75,Summary!L75)</f>
        <v>-24045193.957595576</v>
      </c>
      <c r="I75" s="20" cm="1">
        <f t="array" ref="I75">INDEX(DualFuelCM!$E$28:$T$35,Summary!K75,Summary!L75)</f>
        <v>2563660.9941740837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1303954.424168583</v>
      </c>
      <c r="H76" s="73" cm="1">
        <f t="array" ref="H76">INDEX(SwapSold!$E$28:$T$35,Summary!K76,Summary!L76)</f>
        <v>-206434.45167369393</v>
      </c>
      <c r="I76" s="20" cm="1">
        <f t="array" ref="I76">INDEX(DualFuelCM!$E$28:$T$35,Summary!K76,Summary!L76)</f>
        <v>6514725.5877297688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22480843.204178736</v>
      </c>
      <c r="H77" s="73" cm="1">
        <f t="array" ref="H77">INDEX(SwapSold!$E$28:$T$35,Summary!K77,Summary!L77)</f>
        <v>22735944.481225971</v>
      </c>
      <c r="I77" s="20" cm="1">
        <f t="array" ref="I77">INDEX(DualFuelCM!$E$28:$T$35,Summary!K77,Summary!L77)</f>
        <v>13876654.804888366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9858016.3703386486</v>
      </c>
      <c r="H78" s="73" cm="1">
        <f t="array" ref="H78">INDEX(SwapSold!$E$28:$T$35,Summary!K78,Summary!L78)</f>
        <v>10650475.440466886</v>
      </c>
      <c r="I78" s="20" cm="1">
        <f t="array" ref="I78">INDEX(DualFuelCM!$E$28:$T$35,Summary!K78,Summary!L78)</f>
        <v>9391205.4021856822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4674540.289196725</v>
      </c>
      <c r="H79" s="73" cm="1">
        <f t="array" ref="H79">INDEX(SwapSold!$E$28:$T$35,Summary!K79,Summary!L79)</f>
        <v>4672498.2678320576</v>
      </c>
      <c r="I79" s="20" cm="1">
        <f t="array" ref="I79">INDEX(DualFuelCM!$E$28:$T$35,Summary!K79,Summary!L79)</f>
        <v>7537009.2717272704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1131919.4829786594</v>
      </c>
      <c r="H80" s="73" cm="1">
        <f t="array" ref="H80">INDEX(SwapSold!$E$28:$T$35,Summary!K80,Summary!L80)</f>
        <v>67048.918645562997</v>
      </c>
      <c r="I80" s="20" cm="1">
        <f t="array" ref="I80">INDEX(DualFuelCM!$E$28:$T$35,Summary!K80,Summary!L80)</f>
        <v>6570717.1403893093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-1862142.0887877389</v>
      </c>
      <c r="H81" s="73" cm="1">
        <f t="array" ref="H81">INDEX(SwapSold!$E$28:$T$35,Summary!K81,Summary!L81)</f>
        <v>-5286333.4103954528</v>
      </c>
      <c r="I81" s="20" cm="1">
        <f t="array" ref="I81">INDEX(DualFuelCM!$E$28:$T$35,Summary!K81,Summary!L81)</f>
        <v>5691037.9799116049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-4975786.7143144282</v>
      </c>
      <c r="H82" s="73" cm="1">
        <f t="array" ref="H82">INDEX(SwapSold!$E$28:$T$35,Summary!K82,Summary!L82)</f>
        <v>-12778461.094504889</v>
      </c>
      <c r="I82" s="20" cm="1">
        <f t="array" ref="I82">INDEX(DualFuelCM!$E$28:$T$35,Summary!K82,Summary!L82)</f>
        <v>4571946.7464971952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-9226083.0699379817</v>
      </c>
      <c r="H83" s="73" cm="1">
        <f t="array" ref="H83">INDEX(SwapSold!$E$28:$T$35,Summary!K83,Summary!L83)</f>
        <v>-28104593.453288883</v>
      </c>
      <c r="I83" s="20" cm="1">
        <f t="array" ref="I83">INDEX(DualFuelCM!$E$28:$T$35,Summary!K83,Summary!L83)</f>
        <v>2570686.2220573188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1617403.2463028177</v>
      </c>
      <c r="H84" s="73" cm="1">
        <f t="array" ref="H84">INDEX(SwapSold!$E$28:$T$35,Summary!K84,Summary!L84)</f>
        <v>-409902.01146718551</v>
      </c>
      <c r="I84" s="20" cm="1">
        <f t="array" ref="I84">INDEX(DualFuelCM!$E$28:$T$35,Summary!K84,Summary!L84)</f>
        <v>6695761.3485535979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18067531.330391936</v>
      </c>
      <c r="H85" s="73" cm="1">
        <f t="array" ref="H85">INDEX(SwapSold!$E$28:$T$35,Summary!K85,Summary!L85)</f>
        <v>22960640.615468528</v>
      </c>
      <c r="I85" s="20" cm="1">
        <f t="array" ref="I85">INDEX(DualFuelCM!$E$28:$T$35,Summary!K85,Summary!L85)</f>
        <v>13197695.228271915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6763555.111229849</v>
      </c>
      <c r="H86" s="73" cm="1">
        <f t="array" ref="H86">INDEX(SwapSold!$E$28:$T$35,Summary!K86,Summary!L86)</f>
        <v>10620363.036384415</v>
      </c>
      <c r="I86" s="20" cm="1">
        <f t="array" ref="I86">INDEX(DualFuelCM!$E$28:$T$35,Summary!K86,Summary!L86)</f>
        <v>8872523.8910152856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2102528.5212845323</v>
      </c>
      <c r="H87" s="73" cm="1">
        <f t="array" ref="H87">INDEX(SwapSold!$E$28:$T$35,Summary!K87,Summary!L87)</f>
        <v>4690307.016834314</v>
      </c>
      <c r="I87" s="20" cm="1">
        <f t="array" ref="I87">INDEX(DualFuelCM!$E$28:$T$35,Summary!K87,Summary!L87)</f>
        <v>7240079.9747040039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-1374239.0622581209</v>
      </c>
      <c r="H88" s="73" cm="1">
        <f t="array" ref="H88">INDEX(SwapSold!$E$28:$T$35,Summary!K88,Summary!L88)</f>
        <v>74668.416573184499</v>
      </c>
      <c r="I88" s="20" cm="1">
        <f t="array" ref="I88">INDEX(DualFuelCM!$E$28:$T$35,Summary!K88,Summary!L88)</f>
        <v>6201603.0406152206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-4259294.9371084748</v>
      </c>
      <c r="H89" s="73" cm="1">
        <f t="array" ref="H89">INDEX(SwapSold!$E$28:$T$35,Summary!K89,Summary!L89)</f>
        <v>-5145705.176046567</v>
      </c>
      <c r="I89" s="20" cm="1">
        <f t="array" ref="I89">INDEX(DualFuelCM!$E$28:$T$35,Summary!K89,Summary!L89)</f>
        <v>5322459.9952633316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-7510896.271002003</v>
      </c>
      <c r="H90" s="73" cm="1">
        <f t="array" ref="H90">INDEX(SwapSold!$E$28:$T$35,Summary!K90,Summary!L90)</f>
        <v>-12576664.68299072</v>
      </c>
      <c r="I90" s="20" cm="1">
        <f t="array" ref="I90">INDEX(DualFuelCM!$E$28:$T$35,Summary!K90,Summary!L90)</f>
        <v>4187525.0221969867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-11645755.277225174</v>
      </c>
      <c r="H91" s="73" cm="1">
        <f t="array" ref="H91">INDEX(SwapSold!$E$28:$T$35,Summary!K91,Summary!L91)</f>
        <v>-28562420.422574237</v>
      </c>
      <c r="I91" s="20" cm="1">
        <f t="array" ref="I91">INDEX(DualFuelCM!$E$28:$T$35,Summary!K91,Summary!L91)</f>
        <v>2613458.2038678401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-937654.5989416705</v>
      </c>
      <c r="H92" s="73" cm="1">
        <f t="array" ref="H92">INDEX(SwapSold!$E$28:$T$35,Summary!K92,Summary!L92)</f>
        <v>-361015.20268879941</v>
      </c>
      <c r="I92" s="20" cm="1">
        <f t="array" ref="I92">INDEX(DualFuelCM!$E$28:$T$35,Summary!K92,Summary!L92)</f>
        <v>6335958.4964673677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20278115.226824477</v>
      </c>
      <c r="H93" s="73" cm="1">
        <f t="array" ref="H93">INDEX(SwapSold!$E$28:$T$35,Summary!K93,Summary!L93)</f>
        <v>27499289.686104476</v>
      </c>
      <c r="I93" s="20" cm="1">
        <f t="array" ref="I93">INDEX(DualFuelCM!$E$28:$T$35,Summary!K93,Summary!L93)</f>
        <v>13955954.120721003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9045067.9819868691</v>
      </c>
      <c r="H94" s="73" cm="1">
        <f t="array" ref="H94">INDEX(SwapSold!$E$28:$T$35,Summary!K94,Summary!L94)</f>
        <v>12895498.980537675</v>
      </c>
      <c r="I94" s="20" cm="1">
        <f t="array" ref="I94">INDEX(DualFuelCM!$E$28:$T$35,Summary!K94,Summary!L94)</f>
        <v>9557836.1069357321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4123055.5667697191</v>
      </c>
      <c r="H95" s="73" cm="1">
        <f t="array" ref="H95">INDEX(SwapSold!$E$28:$T$35,Summary!K95,Summary!L95)</f>
        <v>5442755.3147190064</v>
      </c>
      <c r="I95" s="20" cm="1">
        <f t="array" ref="I95">INDEX(DualFuelCM!$E$28:$T$35,Summary!K95,Summary!L95)</f>
        <v>7818878.2502422445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506803.70352249412</v>
      </c>
      <c r="H96" s="73" cm="1">
        <f t="array" ref="H96">INDEX(SwapSold!$E$28:$T$35,Summary!K96,Summary!L96)</f>
        <v>-152462.0471873701</v>
      </c>
      <c r="I96" s="20" cm="1">
        <f t="array" ref="I96">INDEX(DualFuelCM!$E$28:$T$35,Summary!K96,Summary!L96)</f>
        <v>6732377.5932400199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-3159689.0526849516</v>
      </c>
      <c r="H97" s="73" cm="1">
        <f t="array" ref="H97">INDEX(SwapSold!$E$28:$T$35,Summary!K97,Summary!L97)</f>
        <v>-5544358.2683954043</v>
      </c>
      <c r="I97" s="20" cm="1">
        <f t="array" ref="I97">INDEX(DualFuelCM!$E$28:$T$35,Summary!K97,Summary!L97)</f>
        <v>5681073.1774099758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-7310233.4610295547</v>
      </c>
      <c r="H98" s="73" cm="1">
        <f t="array" ref="H98">INDEX(SwapSold!$E$28:$T$35,Summary!K98,Summary!L98)</f>
        <v>-13327885.190328656</v>
      </c>
      <c r="I98" s="20" cm="1">
        <f t="array" ref="I98">INDEX(DualFuelCM!$E$28:$T$35,Summary!K98,Summary!L98)</f>
        <v>4353909.863530688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-12907779.038197501</v>
      </c>
      <c r="H99" s="73" cm="1">
        <f t="array" ref="H99">INDEX(SwapSold!$E$28:$T$35,Summary!K99,Summary!L99)</f>
        <v>-30197807.335753597</v>
      </c>
      <c r="I99" s="20" cm="1">
        <f t="array" ref="I99">INDEX(DualFuelCM!$E$28:$T$35,Summary!K99,Summary!L99)</f>
        <v>2549196.6262803576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593419.77366325865</v>
      </c>
      <c r="H100" s="73" cm="1">
        <f t="array" ref="H100">INDEX(SwapSold!$E$28:$T$35,Summary!K100,Summary!L100)</f>
        <v>-129503.91243864533</v>
      </c>
      <c r="I100" s="20" cm="1">
        <f t="array" ref="I100">INDEX(DualFuelCM!$E$28:$T$35,Summary!K100,Summary!L100)</f>
        <v>6804075.700406529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20712036.256028295</v>
      </c>
      <c r="H101" s="73" cm="1">
        <f t="array" ref="H101">INDEX(SwapSold!$E$28:$T$35,Summary!K101,Summary!L101)</f>
        <v>25329257.88430471</v>
      </c>
      <c r="I101" s="20" cm="1">
        <f t="array" ref="I101">INDEX(DualFuelCM!$E$28:$T$35,Summary!K101,Summary!L101)</f>
        <v>14174535.349320838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9287169.7141330019</v>
      </c>
      <c r="H102" s="73" cm="1">
        <f t="array" ref="H102">INDEX(SwapSold!$E$28:$T$35,Summary!K102,Summary!L102)</f>
        <v>14077955.849691601</v>
      </c>
      <c r="I102" s="20" cm="1">
        <f t="array" ref="I102">INDEX(DualFuelCM!$E$28:$T$35,Summary!K102,Summary!L102)</f>
        <v>9793008.790160086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5210706.0636575185</v>
      </c>
      <c r="H103" s="73" cm="1">
        <f t="array" ref="H103">INDEX(SwapSold!$E$28:$T$35,Summary!K103,Summary!L103)</f>
        <v>6022209.010376404</v>
      </c>
      <c r="I103" s="20" cm="1">
        <f t="array" ref="I103">INDEX(DualFuelCM!$E$28:$T$35,Summary!K103,Summary!L103)</f>
        <v>8217612.8203872479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1697169.5592343996</v>
      </c>
      <c r="H104" s="73" cm="1">
        <f t="array" ref="H104">INDEX(SwapSold!$E$28:$T$35,Summary!K104,Summary!L104)</f>
        <v>198581.41020028052</v>
      </c>
      <c r="I104" s="20" cm="1">
        <f t="array" ref="I104">INDEX(DualFuelCM!$E$28:$T$35,Summary!K104,Summary!L104)</f>
        <v>7132913.9821030749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-2443019.0623949203</v>
      </c>
      <c r="H105" s="73" cm="1">
        <f t="array" ref="H105">INDEX(SwapSold!$E$28:$T$35,Summary!K105,Summary!L105)</f>
        <v>-5067769.612932195</v>
      </c>
      <c r="I105" s="20" cm="1">
        <f t="array" ref="I105">INDEX(DualFuelCM!$E$28:$T$35,Summary!K105,Summary!L105)</f>
        <v>5975356.6007425738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-7340460.052385279</v>
      </c>
      <c r="H106" s="73" cm="1">
        <f t="array" ref="H106">INDEX(SwapSold!$E$28:$T$35,Summary!K106,Summary!L106)</f>
        <v>-12126107.854489921</v>
      </c>
      <c r="I106" s="20" cm="1">
        <f t="array" ref="I106">INDEX(DualFuelCM!$E$28:$T$35,Summary!K106,Summary!L106)</f>
        <v>4488071.1963816276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-12326730.335189588</v>
      </c>
      <c r="H107" s="73" cm="1">
        <f t="array" ref="H107">INDEX(SwapSold!$E$28:$T$35,Summary!K107,Summary!L107)</f>
        <v>-26240971.848087501</v>
      </c>
      <c r="I107" s="20" cm="1">
        <f t="array" ref="I107">INDEX(DualFuelCM!$E$28:$T$35,Summary!K107,Summary!L107)</f>
        <v>2729121.055936195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1381245.3381367722</v>
      </c>
      <c r="H108" s="73" cm="1">
        <f t="array" ref="H108">INDEX(SwapSold!$E$28:$T$35,Summary!K108,Summary!L108)</f>
        <v>539359.3417135335</v>
      </c>
      <c r="I108" s="20" cm="1">
        <f t="array" ref="I108">INDEX(DualFuelCM!$E$28:$T$35,Summary!K108,Summary!L108)</f>
        <v>7116636.0811694246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21381909.369027201</v>
      </c>
      <c r="H109" s="73" cm="1">
        <f t="array" ref="H109">INDEX(SwapSold!$E$28:$T$35,Summary!K109,Summary!L109)</f>
        <v>32931829.956236515</v>
      </c>
      <c r="I109" s="20" cm="1">
        <f t="array" ref="I109">INDEX(DualFuelCM!$E$28:$T$35,Summary!K109,Summary!L109)</f>
        <v>14516878.934562435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9535682.8036491033</v>
      </c>
      <c r="H110" s="73" cm="1">
        <f t="array" ref="H110">INDEX(SwapSold!$E$28:$T$35,Summary!K110,Summary!L110)</f>
        <v>16466231.529594837</v>
      </c>
      <c r="I110" s="20" cm="1">
        <f t="array" ref="I110">INDEX(DualFuelCM!$E$28:$T$35,Summary!K110,Summary!L110)</f>
        <v>10043336.61322562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4774403.3198873745</v>
      </c>
      <c r="H111" s="73" cm="1">
        <f t="array" ref="H111">INDEX(SwapSold!$E$28:$T$35,Summary!K111,Summary!L111)</f>
        <v>6787395.396055962</v>
      </c>
      <c r="I111" s="20" cm="1">
        <f t="array" ref="I111">INDEX(DualFuelCM!$E$28:$T$35,Summary!K111,Summary!L111)</f>
        <v>8304001.8087276686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1018485.9183084354</v>
      </c>
      <c r="H112" s="73" cm="1">
        <f t="array" ref="H112">INDEX(SwapSold!$E$28:$T$35,Summary!K112,Summary!L112)</f>
        <v>77478.063146694505</v>
      </c>
      <c r="I112" s="20" cm="1">
        <f t="array" ref="I112">INDEX(DualFuelCM!$E$28:$T$35,Summary!K112,Summary!L112)</f>
        <v>7169123.8687951714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-3666564.8423376475</v>
      </c>
      <c r="H113" s="73" cm="1">
        <f t="array" ref="H113">INDEX(SwapSold!$E$28:$T$35,Summary!K113,Summary!L113)</f>
        <v>-5715299.0672553079</v>
      </c>
      <c r="I113" s="20" cm="1">
        <f t="array" ref="I113">INDEX(DualFuelCM!$E$28:$T$35,Summary!K113,Summary!L113)</f>
        <v>5903652.5892034201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-10160922.040832499</v>
      </c>
      <c r="H114" s="73" cm="1">
        <f t="array" ref="H114">INDEX(SwapSold!$E$28:$T$35,Summary!K114,Summary!L114)</f>
        <v>-13546101.394494103</v>
      </c>
      <c r="I114" s="20" cm="1">
        <f t="array" ref="I114">INDEX(DualFuelCM!$E$28:$T$35,Summary!K114,Summary!L114)</f>
        <v>4131426.3943317207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-15180679.532795275</v>
      </c>
      <c r="H115" s="73" cm="1">
        <f t="array" ref="H115">INDEX(SwapSold!$E$28:$T$35,Summary!K115,Summary!L115)</f>
        <v>-27553980.091556698</v>
      </c>
      <c r="I115" s="20" cm="1">
        <f t="array" ref="I115">INDEX(DualFuelCM!$E$28:$T$35,Summary!K115,Summary!L115)</f>
        <v>2394928.8686032621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481094.62975125882</v>
      </c>
      <c r="H116" s="73" cm="1">
        <f t="array" ref="H116">INDEX(SwapSold!$E$28:$T$35,Summary!K116,Summary!L116)</f>
        <v>665100.85078427626</v>
      </c>
      <c r="I116" s="20" cm="1">
        <f t="array" ref="I116">INDEX(DualFuelCM!$E$28:$T$35,Summary!K116,Summary!L116)</f>
        <v>7101601.9131007763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20422259.380941804</v>
      </c>
      <c r="H117" s="73" cm="1">
        <f t="array" ref="H117">INDEX(SwapSold!$E$28:$T$35,Summary!K117,Summary!L117)</f>
        <v>31681441.561813172</v>
      </c>
      <c r="I117" s="20" cm="1">
        <f t="array" ref="I117">INDEX(DualFuelCM!$E$28:$T$35,Summary!K117,Summary!L117)</f>
        <v>14633116.496712117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10267416.424368709</v>
      </c>
      <c r="H118" s="73" cm="1">
        <f t="array" ref="H118">INDEX(SwapSold!$E$28:$T$35,Summary!K118,Summary!L118)</f>
        <v>18050521.191540964</v>
      </c>
      <c r="I118" s="20" cm="1">
        <f t="array" ref="I118">INDEX(DualFuelCM!$E$28:$T$35,Summary!K118,Summary!L118)</f>
        <v>10403194.064663295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6940911.8132434329</v>
      </c>
      <c r="H119" s="73" cm="1">
        <f t="array" ref="H119">INDEX(SwapSold!$E$28:$T$35,Summary!K119,Summary!L119)</f>
        <v>7357096.7489414001</v>
      </c>
      <c r="I119" s="20" cm="1">
        <f t="array" ref="I119">INDEX(DualFuelCM!$E$28:$T$35,Summary!K119,Summary!L119)</f>
        <v>8932766.9203575104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3810235.1816780856</v>
      </c>
      <c r="H120" s="73" cm="1">
        <f t="array" ref="H120">INDEX(SwapSold!$E$28:$T$35,Summary!K120,Summary!L120)</f>
        <v>295091.11280637834</v>
      </c>
      <c r="I120" s="20" cm="1">
        <f t="array" ref="I120">INDEX(DualFuelCM!$E$28:$T$35,Summary!K120,Summary!L120)</f>
        <v>7889693.5713280803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-1687228.6088571653</v>
      </c>
      <c r="H121" s="73" cm="1">
        <f t="array" ref="H121">INDEX(SwapSold!$E$28:$T$35,Summary!K121,Summary!L121)</f>
        <v>-4912996.0055922195</v>
      </c>
      <c r="I121" s="20" cm="1">
        <f t="array" ref="I121">INDEX(DualFuelCM!$E$28:$T$35,Summary!K121,Summary!L121)</f>
        <v>6444907.206941356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-9415027.9994959738</v>
      </c>
      <c r="H122" s="73" cm="1">
        <f t="array" ref="H122">INDEX(SwapSold!$E$28:$T$35,Summary!K122,Summary!L122)</f>
        <v>-11089152.769946901</v>
      </c>
      <c r="I122" s="20" cm="1">
        <f t="array" ref="I122">INDEX(DualFuelCM!$E$28:$T$35,Summary!K122,Summary!L122)</f>
        <v>4416672.760230707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-14187032.214841451</v>
      </c>
      <c r="H123" s="73" cm="1">
        <f t="array" ref="H123">INDEX(SwapSold!$E$28:$T$35,Summary!K123,Summary!L123)</f>
        <v>-23676253.123027571</v>
      </c>
      <c r="I123" s="20" cm="1">
        <f t="array" ref="I123">INDEX(DualFuelCM!$E$28:$T$35,Summary!K123,Summary!L123)</f>
        <v>2656371.7556497143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2375730.7941928417</v>
      </c>
      <c r="H124" s="73" cm="1">
        <f t="array" ref="H124">INDEX(SwapSold!$E$28:$T$35,Summary!K124,Summary!L124)</f>
        <v>1604624.6105124583</v>
      </c>
      <c r="I124" s="20" cm="1">
        <f t="array" ref="I124">INDEX(DualFuelCM!$E$28:$T$35,Summary!K124,Summary!L124)</f>
        <v>7663868.1176108839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18671824.589897677</v>
      </c>
      <c r="H125" s="73" cm="1">
        <f t="array" ref="H125">INDEX(SwapSold!$E$28:$T$35,Summary!K125,Summary!L125)</f>
        <v>33612858.341537744</v>
      </c>
      <c r="I125" s="20" cm="1">
        <f t="array" ref="I125">INDEX(DualFuelCM!$E$28:$T$35,Summary!K125,Summary!L125)</f>
        <v>14494576.40095412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9570852.6956587154</v>
      </c>
      <c r="H126" s="73" cm="1">
        <f t="array" ref="H126">INDEX(SwapSold!$E$28:$T$35,Summary!K126,Summary!L126)</f>
        <v>19225195.935560402</v>
      </c>
      <c r="I126" s="20" cm="1">
        <f t="array" ref="I126">INDEX(DualFuelCM!$E$28:$T$35,Summary!K126,Summary!L126)</f>
        <v>10454764.619689917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5887120.2183965966</v>
      </c>
      <c r="H127" s="73" cm="1">
        <f t="array" ref="H127">INDEX(SwapSold!$E$28:$T$35,Summary!K127,Summary!L127)</f>
        <v>7686604.6434412235</v>
      </c>
      <c r="I127" s="20" cm="1">
        <f t="array" ref="I127">INDEX(DualFuelCM!$E$28:$T$35,Summary!K127,Summary!L127)</f>
        <v>8905342.5892548002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2479398.8314285628</v>
      </c>
      <c r="H128" s="73" cm="1">
        <f t="array" ref="H128">INDEX(SwapSold!$E$28:$T$35,Summary!K128,Summary!L128)</f>
        <v>218440.65857542978</v>
      </c>
      <c r="I128" s="20" cm="1">
        <f t="array" ref="I128">INDEX(DualFuelCM!$E$28:$T$35,Summary!K128,Summary!L128)</f>
        <v>7808708.2758654682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-3252735.2029748228</v>
      </c>
      <c r="H129" s="73" cm="1">
        <f t="array" ref="H129">INDEX(SwapSold!$E$28:$T$35,Summary!K129,Summary!L129)</f>
        <v>-5359562.392477815</v>
      </c>
      <c r="I129" s="20" cm="1">
        <f t="array" ref="I129">INDEX(DualFuelCM!$E$28:$T$35,Summary!K129,Summary!L129)</f>
        <v>6316523.1725417208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-11576149.486416705</v>
      </c>
      <c r="H130" s="73" cm="1">
        <f t="array" ref="H130">INDEX(SwapSold!$E$28:$T$35,Summary!K130,Summary!L130)</f>
        <v>-12050368.959350271</v>
      </c>
      <c r="I130" s="20" cm="1">
        <f t="array" ref="I130">INDEX(DualFuelCM!$E$28:$T$35,Summary!K130,Summary!L130)</f>
        <v>4179972.2701527164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-17847929.239745587</v>
      </c>
      <c r="H131" s="73" cm="1">
        <f t="array" ref="H131">INDEX(SwapSold!$E$28:$T$35,Summary!K131,Summary!L131)</f>
        <v>-24694929.59426802</v>
      </c>
      <c r="I131" s="20" cm="1">
        <f t="array" ref="I131">INDEX(DualFuelCM!$E$28:$T$35,Summary!K131,Summary!L131)</f>
        <v>2274544.3557225475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1031779.6305393182</v>
      </c>
      <c r="H132" s="73" cm="1">
        <f t="array" ref="H132">INDEX(SwapSold!$E$28:$T$35,Summary!K132,Summary!L132)</f>
        <v>1601737.9499942649</v>
      </c>
      <c r="I132" s="20" cm="1">
        <f t="array" ref="I132">INDEX(DualFuelCM!$E$28:$T$35,Summary!K132,Summary!L132)</f>
        <v>7569387.2821553284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9520609.1345546488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4797087.2472089455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2087643.056114797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3.1121771826292388E-9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-2251371.8705932107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-5560398.5991969854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-14431944.636252841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-152838.21671320853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15056015.572754061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6411070.6168718068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2747462.3453056416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-352.05964914322863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-3028953.1174792596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-7517011.4062134642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-18488548.14399495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-228741.06060059948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13130612.239259241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6652050.2680542292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2826147.0563919577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49719.333029153342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-3038348.1451695515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-7308376.0428715236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-15838280.671291064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-149304.86821835343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12456240.97900039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6559831.8567539956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2685143.0694942479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-73821.515324412685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-2969784.5869183023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-7260333.4279154269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-16986378.143197462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-198196.20899120491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18593785.163536575</v>
      </c>
      <c r="H165" s="73" cm="1">
        <f t="array" ref="H165">INDEX(SwapSold!$E$28:$T$35,Summary!K165,Summary!L165)</f>
        <v>15222861.374449847</v>
      </c>
      <c r="I165" s="20" cm="1">
        <f t="array" ref="I165">INDEX('2hBatteryCM'!$E$28:$T$35,Summary!K165,Summary!L165)</f>
        <v>11306205.188570285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10262130.483157594</v>
      </c>
      <c r="H166" s="73" cm="1">
        <f t="array" ref="H166">INDEX(SwapSold!$E$28:$T$35,Summary!K166,Summary!L166)</f>
        <v>7494898.8662188882</v>
      </c>
      <c r="I166" s="20" cm="1">
        <f t="array" ref="I166">INDEX('2hBatteryCM'!$E$28:$T$35,Summary!K166,Summary!L166)</f>
        <v>8543519.692129178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5281558.5503313709</v>
      </c>
      <c r="H167" s="73" cm="1">
        <f t="array" ref="H167">INDEX(SwapSold!$E$28:$T$35,Summary!K167,Summary!L167)</f>
        <v>3245477.5329101174</v>
      </c>
      <c r="I167" s="20" cm="1">
        <f t="array" ref="I167">INDEX('2hBatteryCM'!$E$28:$T$35,Summary!K167,Summary!L167)</f>
        <v>7080258.0756201595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1824170.1851069212</v>
      </c>
      <c r="H168" s="73" cm="1">
        <f t="array" ref="H168">INDEX(SwapSold!$E$28:$T$35,Summary!K168,Summary!L168)</f>
        <v>51692.317222691454</v>
      </c>
      <c r="I168" s="20" cm="1">
        <f t="array" ref="I168">INDEX('2hBatteryCM'!$E$28:$T$35,Summary!K168,Summary!L168)</f>
        <v>6034664.829258576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-984787.43716549641</v>
      </c>
      <c r="H169" s="73" cm="1">
        <f t="array" ref="H169">INDEX(SwapSold!$E$28:$T$35,Summary!K169,Summary!L169)</f>
        <v>-3473751.8849039939</v>
      </c>
      <c r="I169" s="20" cm="1">
        <f t="array" ref="I169">INDEX('2hBatteryCM'!$E$28:$T$35,Summary!K169,Summary!L169)</f>
        <v>5050861.9928755546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-2798811.7937330152</v>
      </c>
      <c r="H170" s="73" cm="1">
        <f t="array" ref="H170">INDEX(SwapSold!$E$28:$T$35,Summary!K170,Summary!L170)</f>
        <v>-8555739.4230408054</v>
      </c>
      <c r="I170" s="20" cm="1">
        <f t="array" ref="I170">INDEX('2hBatteryCM'!$E$28:$T$35,Summary!K170,Summary!L170)</f>
        <v>3936925.8073981479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-6835634.0163198262</v>
      </c>
      <c r="H171" s="73" cm="1">
        <f t="array" ref="H171">INDEX(SwapSold!$E$28:$T$35,Summary!K171,Summary!L171)</f>
        <v>-23475976.527555365</v>
      </c>
      <c r="I171" s="20" cm="1">
        <f t="array" ref="I171">INDEX('2hBatteryCM'!$E$28:$T$35,Summary!K171,Summary!L171)</f>
        <v>1989312.2258198252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2428579.257770156</v>
      </c>
      <c r="H172" s="73" cm="1">
        <f t="array" ref="H172">INDEX(SwapSold!$E$28:$T$35,Summary!K172,Summary!L172)</f>
        <v>-186755.87362834069</v>
      </c>
      <c r="I172" s="20" cm="1">
        <f t="array" ref="I172">INDEX('2hBatteryCM'!$E$28:$T$35,Summary!K172,Summary!L172)</f>
        <v>6112363.8728145165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19936177.535937529</v>
      </c>
      <c r="H173" s="73" cm="1">
        <f t="array" ref="H173">INDEX(SwapSold!$E$28:$T$35,Summary!K173,Summary!L173)</f>
        <v>17230955.848667495</v>
      </c>
      <c r="I173" s="20" cm="1">
        <f t="array" ref="I173">INDEX('2hBatteryCM'!$E$28:$T$35,Summary!K173,Summary!L173)</f>
        <v>12798638.644403562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10758120.660301276</v>
      </c>
      <c r="H174" s="73" cm="1">
        <f t="array" ref="H174">INDEX(SwapSold!$E$28:$T$35,Summary!K174,Summary!L174)</f>
        <v>8015781.8570509814</v>
      </c>
      <c r="I174" s="20" cm="1">
        <f t="array" ref="I174">INDEX('2hBatteryCM'!$E$28:$T$35,Summary!K174,Summary!L174)</f>
        <v>9235810.3453103136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5754159.7703516325</v>
      </c>
      <c r="H175" s="73" cm="1">
        <f t="array" ref="H175">INDEX(SwapSold!$E$28:$T$35,Summary!K175,Summary!L175)</f>
        <v>3393628.9151665373</v>
      </c>
      <c r="I175" s="20" cm="1">
        <f t="array" ref="I175">INDEX('2hBatteryCM'!$E$28:$T$35,Summary!K175,Summary!L175)</f>
        <v>7742566.1249687411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2360271.5198300397</v>
      </c>
      <c r="H176" s="73" cm="1">
        <f t="array" ref="H176">INDEX(SwapSold!$E$28:$T$35,Summary!K176,Summary!L176)</f>
        <v>-64916.591190436506</v>
      </c>
      <c r="I176" s="20" cm="1">
        <f t="array" ref="I176">INDEX('2hBatteryCM'!$E$28:$T$35,Summary!K176,Summary!L176)</f>
        <v>6646740.812319288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-176601.45051009255</v>
      </c>
      <c r="H177" s="73" cm="1">
        <f t="array" ref="H177">INDEX(SwapSold!$E$28:$T$35,Summary!K177,Summary!L177)</f>
        <v>-3889237.0770094427</v>
      </c>
      <c r="I177" s="20" cm="1">
        <f t="array" ref="I177">INDEX('2hBatteryCM'!$E$28:$T$35,Summary!K177,Summary!L177)</f>
        <v>5561207.8535117395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-2794438.0940456348</v>
      </c>
      <c r="H178" s="73" cm="1">
        <f t="array" ref="H178">INDEX(SwapSold!$E$28:$T$35,Summary!K178,Summary!L178)</f>
        <v>-9245969.2385994438</v>
      </c>
      <c r="I178" s="20" cm="1">
        <f t="array" ref="I178">INDEX('2hBatteryCM'!$E$28:$T$35,Summary!K178,Summary!L178)</f>
        <v>4285323.2526687356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-7214547.3325086534</v>
      </c>
      <c r="H179" s="73" cm="1">
        <f t="array" ref="H179">INDEX(SwapSold!$E$28:$T$35,Summary!K179,Summary!L179)</f>
        <v>-19098716.46799669</v>
      </c>
      <c r="I179" s="20" cm="1">
        <f t="array" ref="I179">INDEX('2hBatteryCM'!$E$28:$T$35,Summary!K179,Summary!L179)</f>
        <v>2549108.4900179543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2991995.7434511348</v>
      </c>
      <c r="H180" s="73" cm="1">
        <f t="array" ref="H180">INDEX(SwapSold!$E$28:$T$35,Summary!K180,Summary!L180)</f>
        <v>-321623.49582470855</v>
      </c>
      <c r="I180" s="20" cm="1">
        <f t="array" ref="I180">INDEX('2hBatteryCM'!$E$28:$T$35,Summary!K180,Summary!L180)</f>
        <v>6688749.8381187338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15337436.277853223</v>
      </c>
      <c r="H181" s="73" cm="1">
        <f t="array" ref="H181">INDEX(SwapSold!$E$28:$T$35,Summary!K181,Summary!L181)</f>
        <v>15808066.094631298</v>
      </c>
      <c r="I181" s="20" cm="1">
        <f t="array" ref="I181">INDEX('2hBatteryCM'!$E$28:$T$35,Summary!K181,Summary!L181)</f>
        <v>11933699.706052229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8057175.3353429055</v>
      </c>
      <c r="H182" s="73" cm="1">
        <f t="array" ref="H182">INDEX(SwapSold!$E$28:$T$35,Summary!K182,Summary!L182)</f>
        <v>7696184.8783747032</v>
      </c>
      <c r="I182" s="20" cm="1">
        <f t="array" ref="I182">INDEX('2hBatteryCM'!$E$28:$T$35,Summary!K182,Summary!L182)</f>
        <v>8926719.969687812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3445083.0533897723</v>
      </c>
      <c r="H183" s="73" cm="1">
        <f t="array" ref="H183">INDEX(SwapSold!$E$28:$T$35,Summary!K183,Summary!L183)</f>
        <v>3157263.7065478223</v>
      </c>
      <c r="I183" s="20" cm="1">
        <f t="array" ref="I183">INDEX('2hBatteryCM'!$E$28:$T$35,Summary!K183,Summary!L183)</f>
        <v>7577961.3462033384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450112.74974998517</v>
      </c>
      <c r="H184" s="73" cm="1">
        <f t="array" ref="H184">INDEX(SwapSold!$E$28:$T$35,Summary!K184,Summary!L184)</f>
        <v>-88634.244451951905</v>
      </c>
      <c r="I184" s="20" cm="1">
        <f t="array" ref="I184">INDEX('2hBatteryCM'!$E$28:$T$35,Summary!K184,Summary!L184)</f>
        <v>6616196.422309109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-2179699.6429688591</v>
      </c>
      <c r="H185" s="73" cm="1">
        <f t="array" ref="H185">INDEX(SwapSold!$E$28:$T$35,Summary!K185,Summary!L185)</f>
        <v>-3674006.6402258575</v>
      </c>
      <c r="I185" s="20" cm="1">
        <f t="array" ref="I185">INDEX('2hBatteryCM'!$E$28:$T$35,Summary!K185,Summary!L185)</f>
        <v>5584672.6784461662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-5132296.1457995558</v>
      </c>
      <c r="H186" s="73" cm="1">
        <f t="array" ref="H186">INDEX(SwapSold!$E$28:$T$35,Summary!K186,Summary!L186)</f>
        <v>-8452778.8153426778</v>
      </c>
      <c r="I186" s="20" cm="1">
        <f t="array" ref="I186">INDEX('2hBatteryCM'!$E$28:$T$35,Summary!K186,Summary!L186)</f>
        <v>4297382.2928011306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-8178576.4177831905</v>
      </c>
      <c r="H187" s="73" cm="1">
        <f t="array" ref="H187">INDEX(SwapSold!$E$28:$T$35,Summary!K187,Summary!L187)</f>
        <v>-17843246.009698275</v>
      </c>
      <c r="I187" s="20" cm="1">
        <f t="array" ref="I187">INDEX('2hBatteryCM'!$E$28:$T$35,Summary!K187,Summary!L187)</f>
        <v>2587441.805533912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784223.32587714051</v>
      </c>
      <c r="H188" s="73" cm="1">
        <f t="array" ref="H188">INDEX(SwapSold!$E$28:$T$35,Summary!K188,Summary!L188)</f>
        <v>-249021.4688299378</v>
      </c>
      <c r="I188" s="20" cm="1">
        <f t="array" ref="I188">INDEX('2hBatteryCM'!$E$28:$T$35,Summary!K188,Summary!L188)</f>
        <v>6597857.2924654782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19481992.949251581</v>
      </c>
      <c r="H189" s="73" cm="1">
        <f t="array" ref="H189">INDEX(SwapSold!$E$28:$T$35,Summary!K189,Summary!L189)</f>
        <v>16862937.508998983</v>
      </c>
      <c r="I189" s="20" cm="1">
        <f t="array" ref="I189">INDEX('2hBatteryCM'!$E$28:$T$35,Summary!K189,Summary!L189)</f>
        <v>11043997.343756523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9423805.4455061052</v>
      </c>
      <c r="H190" s="73" cm="1">
        <f t="array" ref="H190">INDEX(SwapSold!$E$28:$T$35,Summary!K190,Summary!L190)</f>
        <v>8626346.4238043409</v>
      </c>
      <c r="I190" s="20" cm="1">
        <f t="array" ref="I190">INDEX('2hBatteryCM'!$E$28:$T$35,Summary!K190,Summary!L190)</f>
        <v>7340053.1085019363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4093810.301794888</v>
      </c>
      <c r="H191" s="73" cm="1">
        <f t="array" ref="H191">INDEX(SwapSold!$E$28:$T$35,Summary!K191,Summary!L191)</f>
        <v>3663401.2949802829</v>
      </c>
      <c r="I191" s="20" cm="1">
        <f t="array" ref="I191">INDEX('2hBatteryCM'!$E$28:$T$35,Summary!K191,Summary!L191)</f>
        <v>6210147.8571997257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1133246.753158882</v>
      </c>
      <c r="H192" s="73" cm="1">
        <f t="array" ref="H192">INDEX(SwapSold!$E$28:$T$35,Summary!K192,Summary!L192)</f>
        <v>6028.0632146802873</v>
      </c>
      <c r="I192" s="20" cm="1">
        <f t="array" ref="I192">INDEX('2hBatteryCM'!$E$28:$T$35,Summary!K192,Summary!L192)</f>
        <v>5435928.4203747734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-1585438.3504815095</v>
      </c>
      <c r="H193" s="73" cm="1">
        <f t="array" ref="H193">INDEX(SwapSold!$E$28:$T$35,Summary!K193,Summary!L193)</f>
        <v>-3786847.9726099358</v>
      </c>
      <c r="I193" s="20" cm="1">
        <f t="array" ref="I193">INDEX('2hBatteryCM'!$E$28:$T$35,Summary!K193,Summary!L193)</f>
        <v>4663111.8737977147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-4505686.4820962176</v>
      </c>
      <c r="H194" s="73" cm="1">
        <f t="array" ref="H194">INDEX(SwapSold!$E$28:$T$35,Summary!K194,Summary!L194)</f>
        <v>-9165741.8094173912</v>
      </c>
      <c r="I194" s="20" cm="1">
        <f t="array" ref="I194">INDEX('2hBatteryCM'!$E$28:$T$35,Summary!K194,Summary!L194)</f>
        <v>3594956.7985688788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-9001497.1029015407</v>
      </c>
      <c r="H195" s="73" cm="1">
        <f t="array" ref="H195">INDEX(SwapSold!$E$28:$T$35,Summary!K195,Summary!L195)</f>
        <v>-20545344.52728587</v>
      </c>
      <c r="I195" s="20" cm="1">
        <f t="array" ref="I195">INDEX('2hBatteryCM'!$E$28:$T$35,Summary!K195,Summary!L195)</f>
        <v>1929529.2074062664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1498541.0229353164</v>
      </c>
      <c r="H196" s="73" cm="1">
        <f t="array" ref="H196">INDEX(SwapSold!$E$28:$T$35,Summary!K196,Summary!L196)</f>
        <v>-107826.68543432497</v>
      </c>
      <c r="I196" s="20" cm="1">
        <f t="array" ref="I196">INDEX('2hBatteryCM'!$E$28:$T$35,Summary!K196,Summary!L196)</f>
        <v>5444398.9476834023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19210237.635347188</v>
      </c>
      <c r="H197" s="73" cm="1">
        <f t="array" ref="H197">INDEX(SwapSold!$E$28:$T$35,Summary!K197,Summary!L197)</f>
        <v>20549860.655135792</v>
      </c>
      <c r="I197" s="20" cm="1">
        <f t="array" ref="I197">INDEX('2hBatteryCM'!$E$28:$T$35,Summary!K197,Summary!L197)</f>
        <v>10204134.02839205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10061424.165744277</v>
      </c>
      <c r="H198" s="73" cm="1">
        <f t="array" ref="H198">INDEX(SwapSold!$E$28:$T$35,Summary!K198,Summary!L198)</f>
        <v>9326217.4903817829</v>
      </c>
      <c r="I198" s="20" cm="1">
        <f t="array" ref="I198">INDEX('2hBatteryCM'!$E$28:$T$35,Summary!K198,Summary!L198)</f>
        <v>7555431.5736014908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4254411.2840677369</v>
      </c>
      <c r="H199" s="73" cm="1">
        <f t="array" ref="H199">INDEX(SwapSold!$E$28:$T$35,Summary!K199,Summary!L199)</f>
        <v>4136729.9402556363</v>
      </c>
      <c r="I199" s="20" cm="1">
        <f t="array" ref="I199">INDEX('2hBatteryCM'!$E$28:$T$35,Summary!K199,Summary!L199)</f>
        <v>6386190.6054629898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746089.89009617805</v>
      </c>
      <c r="H200" s="73" cm="1">
        <f t="array" ref="H200">INDEX(SwapSold!$E$28:$T$35,Summary!K200,Summary!L200)</f>
        <v>91746.291350874584</v>
      </c>
      <c r="I200" s="20" cm="1">
        <f t="array" ref="I200">INDEX('2hBatteryCM'!$E$28:$T$35,Summary!K200,Summary!L200)</f>
        <v>5555546.3401269363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-2024240.8926638784</v>
      </c>
      <c r="H201" s="73" cm="1">
        <f t="array" ref="H201">INDEX(SwapSold!$E$28:$T$35,Summary!K201,Summary!L201)</f>
        <v>-4347113.1731793834</v>
      </c>
      <c r="I201" s="20" cm="1">
        <f t="array" ref="I201">INDEX('2hBatteryCM'!$E$28:$T$35,Summary!K201,Summary!L201)</f>
        <v>4792838.796610618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-5628490.1520709284</v>
      </c>
      <c r="H202" s="73" cm="1">
        <f t="array" ref="H202">INDEX(SwapSold!$E$28:$T$35,Summary!K202,Summary!L202)</f>
        <v>-10599072.587997608</v>
      </c>
      <c r="I202" s="20" cm="1">
        <f t="array" ref="I202">INDEX('2hBatteryCM'!$E$28:$T$35,Summary!K202,Summary!L202)</f>
        <v>3730515.5927590067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-9305090.1569682918</v>
      </c>
      <c r="H203" s="73" cm="1">
        <f t="array" ref="H203">INDEX(SwapSold!$E$28:$T$35,Summary!K203,Summary!L203)</f>
        <v>-24045193.957595576</v>
      </c>
      <c r="I203" s="20" cm="1">
        <f t="array" ref="I203">INDEX('2hBatteryCM'!$E$28:$T$35,Summary!K203,Summary!L203)</f>
        <v>2337817.925803815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1303954.424168583</v>
      </c>
      <c r="H204" s="73" cm="1">
        <f t="array" ref="H204">INDEX(SwapSold!$E$28:$T$35,Summary!K204,Summary!L204)</f>
        <v>-206434.45167369393</v>
      </c>
      <c r="I204" s="20" cm="1">
        <f t="array" ref="I204">INDEX('2hBatteryCM'!$E$28:$T$35,Summary!K204,Summary!L204)</f>
        <v>5593350.9898951547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22480843.204178736</v>
      </c>
      <c r="H205" s="73" cm="1">
        <f t="array" ref="H205">INDEX(SwapSold!$E$28:$T$35,Summary!K205,Summary!L205)</f>
        <v>22735944.481225971</v>
      </c>
      <c r="I205" s="20" cm="1">
        <f t="array" ref="I205">INDEX('2hBatteryCM'!$E$28:$T$35,Summary!K205,Summary!L205)</f>
        <v>12067033.680461477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9858016.3703386486</v>
      </c>
      <c r="H206" s="73" cm="1">
        <f t="array" ref="H206">INDEX(SwapSold!$E$28:$T$35,Summary!K206,Summary!L206)</f>
        <v>10650475.440466886</v>
      </c>
      <c r="I206" s="20" cm="1">
        <f t="array" ref="I206">INDEX('2hBatteryCM'!$E$28:$T$35,Summary!K206,Summary!L206)</f>
        <v>8653611.6204030607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4674540.289196725</v>
      </c>
      <c r="H207" s="73" cm="1">
        <f t="array" ref="H207">INDEX(SwapSold!$E$28:$T$35,Summary!K207,Summary!L207)</f>
        <v>4672498.2678320576</v>
      </c>
      <c r="I207" s="20" cm="1">
        <f t="array" ref="I207">INDEX('2hBatteryCM'!$E$28:$T$35,Summary!K207,Summary!L207)</f>
        <v>7354639.9941373589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1131919.4829786594</v>
      </c>
      <c r="H208" s="73" cm="1">
        <f t="array" ref="H208">INDEX(SwapSold!$E$28:$T$35,Summary!K208,Summary!L208)</f>
        <v>67048.918645562997</v>
      </c>
      <c r="I208" s="20" cm="1">
        <f t="array" ref="I208">INDEX('2hBatteryCM'!$E$28:$T$35,Summary!K208,Summary!L208)</f>
        <v>6397875.4012333732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-1862142.0887877389</v>
      </c>
      <c r="H209" s="73" cm="1">
        <f t="array" ref="H209">INDEX(SwapSold!$E$28:$T$35,Summary!K209,Summary!L209)</f>
        <v>-5286333.4103954528</v>
      </c>
      <c r="I209" s="20" cm="1">
        <f t="array" ref="I209">INDEX('2hBatteryCM'!$E$28:$T$35,Summary!K209,Summary!L209)</f>
        <v>5503667.3895919733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-4975786.7143144282</v>
      </c>
      <c r="H210" s="73" cm="1">
        <f t="array" ref="H210">INDEX(SwapSold!$E$28:$T$35,Summary!K210,Summary!L210)</f>
        <v>-12778461.094504889</v>
      </c>
      <c r="I210" s="20" cm="1">
        <f t="array" ref="I210">INDEX('2hBatteryCM'!$E$28:$T$35,Summary!K210,Summary!L210)</f>
        <v>4445689.5870654965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-9226083.0699379817</v>
      </c>
      <c r="H211" s="73" cm="1">
        <f t="array" ref="H211">INDEX(SwapSold!$E$28:$T$35,Summary!K211,Summary!L211)</f>
        <v>-28104593.453288883</v>
      </c>
      <c r="I211" s="20" cm="1">
        <f t="array" ref="I211">INDEX('2hBatteryCM'!$E$28:$T$35,Summary!K211,Summary!L211)</f>
        <v>2951104.2505290653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1617403.2463028177</v>
      </c>
      <c r="H212" s="73" cm="1">
        <f t="array" ref="H212">INDEX(SwapSold!$E$28:$T$35,Summary!K212,Summary!L212)</f>
        <v>-409902.01146718551</v>
      </c>
      <c r="I212" s="20" cm="1">
        <f t="array" ref="I212">INDEX('2hBatteryCM'!$E$28:$T$35,Summary!K212,Summary!L212)</f>
        <v>6451728.6607487956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18067531.330391936</v>
      </c>
      <c r="H213" s="73" cm="1">
        <f t="array" ref="H213">INDEX(SwapSold!$E$28:$T$35,Summary!K213,Summary!L213)</f>
        <v>22960640.615468528</v>
      </c>
      <c r="I213" s="20" cm="1">
        <f t="array" ref="I213">INDEX('2hBatteryCM'!$E$28:$T$35,Summary!K213,Summary!L213)</f>
        <v>11132890.394083193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6763555.111229849</v>
      </c>
      <c r="H214" s="73" cm="1">
        <f t="array" ref="H214">INDEX(SwapSold!$E$28:$T$35,Summary!K214,Summary!L214)</f>
        <v>10620363.036384415</v>
      </c>
      <c r="I214" s="20" cm="1">
        <f t="array" ref="I214">INDEX('2hBatteryCM'!$E$28:$T$35,Summary!K214,Summary!L214)</f>
        <v>8032359.2898762869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2102528.5212845323</v>
      </c>
      <c r="H215" s="73" cm="1">
        <f t="array" ref="H215">INDEX(SwapSold!$E$28:$T$35,Summary!K215,Summary!L215)</f>
        <v>4690307.016834314</v>
      </c>
      <c r="I215" s="20" cm="1">
        <f t="array" ref="I215">INDEX('2hBatteryCM'!$E$28:$T$35,Summary!K215,Summary!L215)</f>
        <v>6887122.5691758124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-1374239.0622581209</v>
      </c>
      <c r="H216" s="73" cm="1">
        <f t="array" ref="H216">INDEX(SwapSold!$E$28:$T$35,Summary!K216,Summary!L216)</f>
        <v>74668.416573184499</v>
      </c>
      <c r="I216" s="20" cm="1">
        <f t="array" ref="I216">INDEX('2hBatteryCM'!$E$28:$T$35,Summary!K216,Summary!L216)</f>
        <v>5992000.26199775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-4259294.9371084748</v>
      </c>
      <c r="H217" s="73" cm="1">
        <f t="array" ref="H217">INDEX(SwapSold!$E$28:$T$35,Summary!K217,Summary!L217)</f>
        <v>-5145705.176046567</v>
      </c>
      <c r="I217" s="20" cm="1">
        <f t="array" ref="I217">INDEX('2hBatteryCM'!$E$28:$T$35,Summary!K217,Summary!L217)</f>
        <v>5159078.7056886386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-7510896.271002003</v>
      </c>
      <c r="H218" s="73" cm="1">
        <f t="array" ref="H218">INDEX(SwapSold!$E$28:$T$35,Summary!K218,Summary!L218)</f>
        <v>-12576664.68299072</v>
      </c>
      <c r="I218" s="20" cm="1">
        <f t="array" ref="I218">INDEX('2hBatteryCM'!$E$28:$T$35,Summary!K218,Summary!L218)</f>
        <v>4114577.2439601128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-11645755.277225174</v>
      </c>
      <c r="H219" s="73" cm="1">
        <f t="array" ref="H219">INDEX(SwapSold!$E$28:$T$35,Summary!K219,Summary!L219)</f>
        <v>-28562420.422574237</v>
      </c>
      <c r="I219" s="20" cm="1">
        <f t="array" ref="I219">INDEX('2hBatteryCM'!$E$28:$T$35,Summary!K219,Summary!L219)</f>
        <v>2805261.1331917052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-937654.5989416705</v>
      </c>
      <c r="H220" s="73" cm="1">
        <f t="array" ref="H220">INDEX(SwapSold!$E$28:$T$35,Summary!K220,Summary!L220)</f>
        <v>-361015.20268879941</v>
      </c>
      <c r="I220" s="20" cm="1">
        <f t="array" ref="I220">INDEX('2hBatteryCM'!$E$28:$T$35,Summary!K220,Summary!L220)</f>
        <v>6030091.8674591221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20278115.226824477</v>
      </c>
      <c r="H221" s="73" cm="1">
        <f t="array" ref="H221">INDEX(SwapSold!$E$28:$T$35,Summary!K221,Summary!L221)</f>
        <v>27499289.686104476</v>
      </c>
      <c r="I221" s="20" cm="1">
        <f t="array" ref="I221">INDEX('2hBatteryCM'!$E$28:$T$35,Summary!K221,Summary!L221)</f>
        <v>11565982.815162772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9045067.9819868691</v>
      </c>
      <c r="H222" s="73" cm="1">
        <f t="array" ref="H222">INDEX(SwapSold!$E$28:$T$35,Summary!K222,Summary!L222)</f>
        <v>12895498.980537675</v>
      </c>
      <c r="I222" s="20" cm="1">
        <f t="array" ref="I222">INDEX('2hBatteryCM'!$E$28:$T$35,Summary!K222,Summary!L222)</f>
        <v>8500974.2256575916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4123055.5667697191</v>
      </c>
      <c r="H223" s="73" cm="1">
        <f t="array" ref="H223">INDEX(SwapSold!$E$28:$T$35,Summary!K223,Summary!L223)</f>
        <v>5442755.3147190064</v>
      </c>
      <c r="I223" s="20" cm="1">
        <f t="array" ref="I223">INDEX('2hBatteryCM'!$E$28:$T$35,Summary!K223,Summary!L223)</f>
        <v>7307218.1107464284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506803.70352249412</v>
      </c>
      <c r="H224" s="73" cm="1">
        <f t="array" ref="H224">INDEX(SwapSold!$E$28:$T$35,Summary!K224,Summary!L224)</f>
        <v>-152462.0471873701</v>
      </c>
      <c r="I224" s="20" cm="1">
        <f t="array" ref="I224">INDEX('2hBatteryCM'!$E$28:$T$35,Summary!K224,Summary!L224)</f>
        <v>6390715.6877912367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-3159689.0526849516</v>
      </c>
      <c r="H225" s="73" cm="1">
        <f t="array" ref="H225">INDEX(SwapSold!$E$28:$T$35,Summary!K225,Summary!L225)</f>
        <v>-5544358.2683954043</v>
      </c>
      <c r="I225" s="20" cm="1">
        <f t="array" ref="I225">INDEX('2hBatteryCM'!$E$28:$T$35,Summary!K225,Summary!L225)</f>
        <v>5410075.2057685554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-7310233.4610295547</v>
      </c>
      <c r="H226" s="73" cm="1">
        <f t="array" ref="H226">INDEX(SwapSold!$E$28:$T$35,Summary!K226,Summary!L226)</f>
        <v>-13327885.190328656</v>
      </c>
      <c r="I226" s="20" cm="1">
        <f t="array" ref="I226">INDEX('2hBatteryCM'!$E$28:$T$35,Summary!K226,Summary!L226)</f>
        <v>4203009.8702715123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-12907779.038197501</v>
      </c>
      <c r="H227" s="73" cm="1">
        <f t="array" ref="H227">INDEX(SwapSold!$E$28:$T$35,Summary!K227,Summary!L227)</f>
        <v>-30197807.335753597</v>
      </c>
      <c r="I227" s="20" cm="1">
        <f t="array" ref="I227">INDEX('2hBatteryCM'!$E$28:$T$35,Summary!K227,Summary!L227)</f>
        <v>2688278.3967672801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593419.77366325865</v>
      </c>
      <c r="H228" s="73" cm="1">
        <f t="array" ref="H228">INDEX(SwapSold!$E$28:$T$35,Summary!K228,Summary!L228)</f>
        <v>-129503.91243864533</v>
      </c>
      <c r="I228" s="20" cm="1">
        <f t="array" ref="I228">INDEX('2hBatteryCM'!$E$28:$T$35,Summary!K228,Summary!L228)</f>
        <v>6362003.6361701516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20712036.256028295</v>
      </c>
      <c r="H229" s="73" cm="1">
        <f t="array" ref="H229">INDEX(SwapSold!$E$28:$T$35,Summary!K229,Summary!L229)</f>
        <v>25329257.88430471</v>
      </c>
      <c r="I229" s="20" cm="1">
        <f t="array" ref="I229">INDEX('2hBatteryCM'!$E$28:$T$35,Summary!K229,Summary!L229)</f>
        <v>11537361.576076377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9287169.7141330019</v>
      </c>
      <c r="H230" s="73" cm="1">
        <f t="array" ref="H230">INDEX(SwapSold!$E$28:$T$35,Summary!K230,Summary!L230)</f>
        <v>14077955.849691601</v>
      </c>
      <c r="I230" s="20" cm="1">
        <f t="array" ref="I230">INDEX('2hBatteryCM'!$E$28:$T$35,Summary!K230,Summary!L230)</f>
        <v>8554604.3267441224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5210706.0636575185</v>
      </c>
      <c r="H231" s="73" cm="1">
        <f t="array" ref="H231">INDEX(SwapSold!$E$28:$T$35,Summary!K231,Summary!L231)</f>
        <v>6022209.010376404</v>
      </c>
      <c r="I231" s="20" cm="1">
        <f t="array" ref="I231">INDEX('2hBatteryCM'!$E$28:$T$35,Summary!K231,Summary!L231)</f>
        <v>7542719.5058562336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1697169.5592343996</v>
      </c>
      <c r="H232" s="73" cm="1">
        <f t="array" ref="H232">INDEX(SwapSold!$E$28:$T$35,Summary!K232,Summary!L232)</f>
        <v>198581.41020028052</v>
      </c>
      <c r="I232" s="20" cm="1">
        <f t="array" ref="I232">INDEX('2hBatteryCM'!$E$28:$T$35,Summary!K232,Summary!L232)</f>
        <v>6650015.8481409186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-2443019.0623949203</v>
      </c>
      <c r="H233" s="73" cm="1">
        <f t="array" ref="H233">INDEX(SwapSold!$E$28:$T$35,Summary!K233,Summary!L233)</f>
        <v>-5067769.612932195</v>
      </c>
      <c r="I233" s="20" cm="1">
        <f t="array" ref="I233">INDEX('2hBatteryCM'!$E$28:$T$35,Summary!K233,Summary!L233)</f>
        <v>5588707.8807813646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-7340460.052385279</v>
      </c>
      <c r="H234" s="73" cm="1">
        <f t="array" ref="H234">INDEX(SwapSold!$E$28:$T$35,Summary!K234,Summary!L234)</f>
        <v>-12126107.854489921</v>
      </c>
      <c r="I234" s="20" cm="1">
        <f t="array" ref="I234">INDEX('2hBatteryCM'!$E$28:$T$35,Summary!K234,Summary!L234)</f>
        <v>4255154.9192364719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-12326730.335189588</v>
      </c>
      <c r="H235" s="73" cm="1">
        <f t="array" ref="H235">INDEX(SwapSold!$E$28:$T$35,Summary!K235,Summary!L235)</f>
        <v>-26240971.848087501</v>
      </c>
      <c r="I235" s="20" cm="1">
        <f t="array" ref="I235">INDEX('2hBatteryCM'!$E$28:$T$35,Summary!K235,Summary!L235)</f>
        <v>2826626.1316971197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1381245.3381367722</v>
      </c>
      <c r="H236" s="73" cm="1">
        <f t="array" ref="H236">INDEX(SwapSold!$E$28:$T$35,Summary!K236,Summary!L236)</f>
        <v>539359.3417135335</v>
      </c>
      <c r="I236" s="20" cm="1">
        <f t="array" ref="I236">INDEX('2hBatteryCM'!$E$28:$T$35,Summary!K236,Summary!L236)</f>
        <v>6535430.4434050303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21381909.369027201</v>
      </c>
      <c r="H237" s="73" cm="1">
        <f t="array" ref="H237">INDEX(SwapSold!$E$28:$T$35,Summary!K237,Summary!L237)</f>
        <v>32931829.956236515</v>
      </c>
      <c r="I237" s="20" cm="1">
        <f t="array" ref="I237">INDEX('2hBatteryCM'!$E$28:$T$35,Summary!K237,Summary!L237)</f>
        <v>11601175.518075932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9535682.8036491033</v>
      </c>
      <c r="H238" s="73" cm="1">
        <f t="array" ref="H238">INDEX(SwapSold!$E$28:$T$35,Summary!K238,Summary!L238)</f>
        <v>16466231.529594837</v>
      </c>
      <c r="I238" s="20" cm="1">
        <f t="array" ref="I238">INDEX('2hBatteryCM'!$E$28:$T$35,Summary!K238,Summary!L238)</f>
        <v>8613762.0773818959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4774403.3198873745</v>
      </c>
      <c r="H239" s="73" cm="1">
        <f t="array" ref="H239">INDEX(SwapSold!$E$28:$T$35,Summary!K239,Summary!L239)</f>
        <v>6787395.396055962</v>
      </c>
      <c r="I239" s="20" cm="1">
        <f t="array" ref="I239">INDEX('2hBatteryCM'!$E$28:$T$35,Summary!K239,Summary!L239)</f>
        <v>7483431.5038194377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1018485.9183084354</v>
      </c>
      <c r="H240" s="73" cm="1">
        <f t="array" ref="H240">INDEX(SwapSold!$E$28:$T$35,Summary!K240,Summary!L240)</f>
        <v>77478.063146694505</v>
      </c>
      <c r="I240" s="20" cm="1">
        <f t="array" ref="I240">INDEX('2hBatteryCM'!$E$28:$T$35,Summary!K240,Summary!L240)</f>
        <v>6562251.1566602131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-3666564.8423376475</v>
      </c>
      <c r="H241" s="73" cm="1">
        <f t="array" ref="H241">INDEX(SwapSold!$E$28:$T$35,Summary!K241,Summary!L241)</f>
        <v>-5715299.0672553079</v>
      </c>
      <c r="I241" s="20" cm="1">
        <f t="array" ref="I241">INDEX('2hBatteryCM'!$E$28:$T$35,Summary!K241,Summary!L241)</f>
        <v>5421250.115896822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-10160922.040832499</v>
      </c>
      <c r="H242" s="73" cm="1">
        <f t="array" ref="H242">INDEX(SwapSold!$E$28:$T$35,Summary!K242,Summary!L242)</f>
        <v>-13546101.394494103</v>
      </c>
      <c r="I242" s="20" cm="1">
        <f t="array" ref="I242">INDEX('2hBatteryCM'!$E$28:$T$35,Summary!K242,Summary!L242)</f>
        <v>3845800.2967825695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-15180679.532795275</v>
      </c>
      <c r="H243" s="73" cm="1">
        <f t="array" ref="H243">INDEX(SwapSold!$E$28:$T$35,Summary!K243,Summary!L243)</f>
        <v>-27553980.091556698</v>
      </c>
      <c r="I243" s="20" cm="1">
        <f t="array" ref="I243">INDEX('2hBatteryCM'!$E$28:$T$35,Summary!K243,Summary!L243)</f>
        <v>2435394.1519113937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481094.62975125882</v>
      </c>
      <c r="H244" s="73" cm="1">
        <f t="array" ref="H244">INDEX(SwapSold!$E$28:$T$35,Summary!K244,Summary!L244)</f>
        <v>665100.85078427626</v>
      </c>
      <c r="I244" s="20" cm="1">
        <f t="array" ref="I244">INDEX('2hBatteryCM'!$E$28:$T$35,Summary!K244,Summary!L244)</f>
        <v>6403049.1111125834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20422259.380941804</v>
      </c>
      <c r="H245" s="73" cm="1">
        <f t="array" ref="H245">INDEX(SwapSold!$E$28:$T$35,Summary!K245,Summary!L245)</f>
        <v>31681441.561813172</v>
      </c>
      <c r="I245" s="20" cm="1">
        <f t="array" ref="I245">INDEX('2hBatteryCM'!$E$28:$T$35,Summary!K245,Summary!L245)</f>
        <v>11477510.065992799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10267416.424368709</v>
      </c>
      <c r="H246" s="73" cm="1">
        <f t="array" ref="H246">INDEX(SwapSold!$E$28:$T$35,Summary!K246,Summary!L246)</f>
        <v>18050521.191540964</v>
      </c>
      <c r="I246" s="20" cm="1">
        <f t="array" ref="I246">INDEX('2hBatteryCM'!$E$28:$T$35,Summary!K246,Summary!L246)</f>
        <v>8757167.6262620967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6940911.8132434329</v>
      </c>
      <c r="H247" s="73" cm="1">
        <f t="array" ref="H247">INDEX(SwapSold!$E$28:$T$35,Summary!K247,Summary!L247)</f>
        <v>7357096.7489414001</v>
      </c>
      <c r="I247" s="20" cm="1">
        <f t="array" ref="I247">INDEX('2hBatteryCM'!$E$28:$T$35,Summary!K247,Summary!L247)</f>
        <v>7900989.1392554706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3810235.1816780856</v>
      </c>
      <c r="H248" s="73" cm="1">
        <f t="array" ref="H248">INDEX(SwapSold!$E$28:$T$35,Summary!K248,Summary!L248)</f>
        <v>295091.11280637834</v>
      </c>
      <c r="I248" s="20" cm="1">
        <f t="array" ref="I248">INDEX('2hBatteryCM'!$E$28:$T$35,Summary!K248,Summary!L248)</f>
        <v>7088086.5116054891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-1687228.6088571653</v>
      </c>
      <c r="H249" s="73" cm="1">
        <f t="array" ref="H249">INDEX(SwapSold!$E$28:$T$35,Summary!K249,Summary!L249)</f>
        <v>-4912996.0055922195</v>
      </c>
      <c r="I249" s="20" cm="1">
        <f t="array" ref="I249">INDEX('2hBatteryCM'!$E$28:$T$35,Summary!K249,Summary!L249)</f>
        <v>5808679.7113411557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-9415027.9994959738</v>
      </c>
      <c r="H250" s="73" cm="1">
        <f t="array" ref="H250">INDEX(SwapSold!$E$28:$T$35,Summary!K250,Summary!L250)</f>
        <v>-11089152.769946901</v>
      </c>
      <c r="I250" s="20" cm="1">
        <f t="array" ref="I250">INDEX('2hBatteryCM'!$E$28:$T$35,Summary!K250,Summary!L250)</f>
        <v>4035190.4901224161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-14187032.214841451</v>
      </c>
      <c r="H251" s="73" cm="1">
        <f t="array" ref="H251">INDEX(SwapSold!$E$28:$T$35,Summary!K251,Summary!L251)</f>
        <v>-23676253.123027571</v>
      </c>
      <c r="I251" s="20" cm="1">
        <f t="array" ref="I251">INDEX('2hBatteryCM'!$E$28:$T$35,Summary!K251,Summary!L251)</f>
        <v>2651231.2093071765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2375730.7941928417</v>
      </c>
      <c r="H252" s="73" cm="1">
        <f t="array" ref="H252">INDEX(SwapSold!$E$28:$T$35,Summary!K252,Summary!L252)</f>
        <v>1604624.6105124583</v>
      </c>
      <c r="I252" s="20" cm="1">
        <f t="array" ref="I252">INDEX('2hBatteryCM'!$E$28:$T$35,Summary!K252,Summary!L252)</f>
        <v>6782044.5994601129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18671824.589897677</v>
      </c>
      <c r="H253" s="73" cm="1">
        <f t="array" ref="H253">INDEX(SwapSold!$E$28:$T$35,Summary!K253,Summary!L253)</f>
        <v>33612858.341537744</v>
      </c>
      <c r="I253" s="20" cm="1">
        <f t="array" ref="I253">INDEX('2hBatteryCM'!$E$28:$T$35,Summary!K253,Summary!L253)</f>
        <v>11368845.903853223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9570852.6956587154</v>
      </c>
      <c r="H254" s="73" cm="1">
        <f t="array" ref="H254">INDEX(SwapSold!$E$28:$T$35,Summary!K254,Summary!L254)</f>
        <v>19225195.935560402</v>
      </c>
      <c r="I254" s="20" cm="1">
        <f t="array" ref="I254">INDEX('2hBatteryCM'!$E$28:$T$35,Summary!K254,Summary!L254)</f>
        <v>8800578.5241210032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5887120.2183965966</v>
      </c>
      <c r="H255" s="73" cm="1">
        <f t="array" ref="H255">INDEX(SwapSold!$E$28:$T$35,Summary!K255,Summary!L255)</f>
        <v>7686604.6434412235</v>
      </c>
      <c r="I255" s="20" cm="1">
        <f t="array" ref="I255">INDEX('2hBatteryCM'!$E$28:$T$35,Summary!K255,Summary!L255)</f>
        <v>7876732.4510282166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2479398.8314285628</v>
      </c>
      <c r="H256" s="73" cm="1">
        <f t="array" ref="H256">INDEX(SwapSold!$E$28:$T$35,Summary!K256,Summary!L256)</f>
        <v>218440.65857542978</v>
      </c>
      <c r="I256" s="20" cm="1">
        <f t="array" ref="I256">INDEX('2hBatteryCM'!$E$28:$T$35,Summary!K256,Summary!L256)</f>
        <v>7015329.4678474125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-3252735.2029748228</v>
      </c>
      <c r="H257" s="73" cm="1">
        <f t="array" ref="H257">INDEX(SwapSold!$E$28:$T$35,Summary!K257,Summary!L257)</f>
        <v>-5359562.392477815</v>
      </c>
      <c r="I257" s="20" cm="1">
        <f t="array" ref="I257">INDEX('2hBatteryCM'!$E$28:$T$35,Summary!K257,Summary!L257)</f>
        <v>5692969.475036419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-11576149.486416705</v>
      </c>
      <c r="H258" s="73" cm="1">
        <f t="array" ref="H258">INDEX(SwapSold!$E$28:$T$35,Summary!K258,Summary!L258)</f>
        <v>-12050368.959350271</v>
      </c>
      <c r="I258" s="20" cm="1">
        <f t="array" ref="I258">INDEX('2hBatteryCM'!$E$28:$T$35,Summary!K258,Summary!L258)</f>
        <v>3818934.5847335523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-17847929.239745587</v>
      </c>
      <c r="H259" s="73" cm="1">
        <f t="array" ref="H259">INDEX(SwapSold!$E$28:$T$35,Summary!K259,Summary!L259)</f>
        <v>-24694929.59426802</v>
      </c>
      <c r="I259" s="20" cm="1">
        <f t="array" ref="I259">INDEX('2hBatteryCM'!$E$28:$T$35,Summary!K259,Summary!L259)</f>
        <v>2270142.7125248732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1031779.6305393182</v>
      </c>
      <c r="H260" s="73" cm="1">
        <f t="array" ref="H260">INDEX(SwapSold!$E$28:$T$35,Summary!K260,Summary!L260)</f>
        <v>1601737.9499942649</v>
      </c>
      <c r="I260" s="20" cm="1">
        <f t="array" ref="I260">INDEX('2hBatteryCM'!$E$28:$T$35,Summary!K260,Summary!L260)</f>
        <v>6698434.9613478137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D379-AD46-4F8A-BF8A-27239ACCD9AE}">
  <dimension ref="B2:AU39"/>
  <sheetViews>
    <sheetView workbookViewId="0">
      <selection activeCell="A13" sqref="A13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90" t="s">
        <v>102</v>
      </c>
      <c r="N2" s="90" t="s">
        <v>103</v>
      </c>
      <c r="V2" s="90" t="s">
        <v>104</v>
      </c>
      <c r="Z2" s="90" t="s">
        <v>87</v>
      </c>
      <c r="AC2" s="90" t="s">
        <v>105</v>
      </c>
      <c r="AK2" s="90" t="s">
        <v>106</v>
      </c>
      <c r="AO2" s="90" t="s">
        <v>107</v>
      </c>
    </row>
    <row r="3" spans="2:47" ht="15.05" customHeight="1" x14ac:dyDescent="0.45">
      <c r="B3" s="90"/>
      <c r="N3" s="90"/>
      <c r="V3" s="90"/>
      <c r="Z3" s="90"/>
      <c r="AC3" s="90"/>
      <c r="AK3" s="90"/>
      <c r="AO3" s="90"/>
    </row>
    <row r="4" spans="2:47" ht="15.05" customHeight="1" x14ac:dyDescent="0.45">
      <c r="B4" s="91"/>
      <c r="L4" s="91"/>
      <c r="V4" s="1" t="s">
        <v>108</v>
      </c>
      <c r="W4" s="92" t="s">
        <v>44</v>
      </c>
      <c r="X4" s="107">
        <v>0.11</v>
      </c>
      <c r="AO4" t="s">
        <v>109</v>
      </c>
      <c r="AP4" s="14">
        <f>SUMPRODUCT(AT4:AU4,AT8:AU8)/SUM(AT8:AU8)</f>
        <v>0.13593600035856931</v>
      </c>
      <c r="AQ4" s="93">
        <v>6.7500000000000004E-2</v>
      </c>
      <c r="AT4" s="93">
        <v>6.7500000000000004E-2</v>
      </c>
      <c r="AU4" s="3">
        <v>0.27</v>
      </c>
    </row>
    <row r="5" spans="2:47" ht="15.05" customHeight="1" x14ac:dyDescent="0.45">
      <c r="B5" s="91"/>
      <c r="L5" s="91"/>
      <c r="W5" s="92" t="s">
        <v>110</v>
      </c>
      <c r="X5" s="107">
        <v>0.1</v>
      </c>
      <c r="AC5" s="1" t="s">
        <v>111</v>
      </c>
      <c r="AD5" s="93">
        <v>2.5000000000000001E-2</v>
      </c>
      <c r="AO5" t="s">
        <v>112</v>
      </c>
      <c r="AP5" s="20">
        <f>AP23</f>
        <v>14751207.355692042</v>
      </c>
      <c r="AQ5" s="20">
        <f>AQ23</f>
        <v>24188735.601319138</v>
      </c>
    </row>
    <row r="6" spans="2:47" x14ac:dyDescent="0.3">
      <c r="B6" s="94"/>
      <c r="C6" s="94"/>
      <c r="D6" s="94"/>
      <c r="E6" s="94"/>
      <c r="F6" s="95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AO6" t="s">
        <v>113</v>
      </c>
      <c r="AP6" s="96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7" t="s">
        <v>20</v>
      </c>
      <c r="C7" s="97" t="s">
        <v>60</v>
      </c>
      <c r="D7" s="97" t="s">
        <v>114</v>
      </c>
      <c r="E7" s="97" t="s">
        <v>115</v>
      </c>
      <c r="F7" s="97" t="s">
        <v>87</v>
      </c>
      <c r="G7" s="97" t="s">
        <v>116</v>
      </c>
      <c r="H7" s="97" t="s">
        <v>108</v>
      </c>
      <c r="I7" s="97" t="s">
        <v>117</v>
      </c>
      <c r="J7" s="97" t="s">
        <v>118</v>
      </c>
      <c r="K7" s="97" t="s">
        <v>119</v>
      </c>
      <c r="L7" s="97" t="s">
        <v>131</v>
      </c>
      <c r="M7" s="98"/>
      <c r="N7" s="97" t="s">
        <v>33</v>
      </c>
      <c r="O7" s="97" t="s">
        <v>59</v>
      </c>
      <c r="P7" s="97" t="s">
        <v>120</v>
      </c>
      <c r="Q7" s="97" t="s">
        <v>121</v>
      </c>
      <c r="R7" s="97" t="s">
        <v>122</v>
      </c>
      <c r="S7" s="97" t="s">
        <v>123</v>
      </c>
      <c r="V7" s="97" t="s">
        <v>33</v>
      </c>
      <c r="W7" s="97" t="s">
        <v>60</v>
      </c>
      <c r="X7" s="97" t="s">
        <v>124</v>
      </c>
      <c r="Z7" s="97" t="s">
        <v>60</v>
      </c>
      <c r="AA7" s="97" t="s">
        <v>125</v>
      </c>
      <c r="AC7" s="97" t="s">
        <v>33</v>
      </c>
      <c r="AD7" s="97" t="s">
        <v>60</v>
      </c>
      <c r="AE7" s="97" t="s">
        <v>126</v>
      </c>
      <c r="AF7" s="97" t="s">
        <v>127</v>
      </c>
      <c r="AG7" s="97" t="s">
        <v>106</v>
      </c>
      <c r="AH7" s="97" t="s">
        <v>86</v>
      </c>
      <c r="AI7" s="97" t="s">
        <v>115</v>
      </c>
      <c r="AK7" s="97" t="s">
        <v>128</v>
      </c>
      <c r="AL7" s="97" t="s">
        <v>106</v>
      </c>
      <c r="AO7" s="97" t="s">
        <v>33</v>
      </c>
      <c r="AP7" s="97" t="s">
        <v>44</v>
      </c>
      <c r="AQ7" s="97" t="s">
        <v>110</v>
      </c>
      <c r="AS7" s="97" t="s">
        <v>33</v>
      </c>
      <c r="AT7" s="99" t="s">
        <v>129</v>
      </c>
      <c r="AU7" s="99" t="s">
        <v>130</v>
      </c>
    </row>
    <row r="8" spans="2:47" x14ac:dyDescent="0.3">
      <c r="B8" s="92" t="s">
        <v>3</v>
      </c>
      <c r="C8" s="92" t="s">
        <v>44</v>
      </c>
      <c r="D8" s="100">
        <f>AH8</f>
        <v>2000000</v>
      </c>
      <c r="E8" s="100">
        <f>AI8</f>
        <v>2000000</v>
      </c>
      <c r="F8" s="100">
        <f>$AA$8</f>
        <v>73600000</v>
      </c>
      <c r="G8" s="21">
        <f>AP8/H8</f>
        <v>50928800.422043659</v>
      </c>
      <c r="H8" s="101">
        <f>SUMIFS($X$8:$X$39,$V$8:$V$39,B8,$W$8:$W$39,C8)</f>
        <v>1.2321000000000002</v>
      </c>
      <c r="I8" s="102">
        <v>8760</v>
      </c>
      <c r="J8" s="102">
        <f>I8</f>
        <v>8760</v>
      </c>
      <c r="K8" s="103">
        <v>100</v>
      </c>
      <c r="L8" s="103">
        <f>(1+AD5)^2</f>
        <v>1.0506249999999999</v>
      </c>
      <c r="M8" s="94"/>
      <c r="N8" s="94" t="s">
        <v>3</v>
      </c>
      <c r="O8" s="94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92" t="s">
        <v>3</v>
      </c>
      <c r="W8" s="92" t="s">
        <v>44</v>
      </c>
      <c r="X8" s="104">
        <f>(1+$X$4)^2</f>
        <v>1.2321000000000002</v>
      </c>
      <c r="Z8" s="92" t="s">
        <v>44</v>
      </c>
      <c r="AA8" s="60">
        <f>147200000/2</f>
        <v>73600000</v>
      </c>
      <c r="AC8" s="92" t="s">
        <v>3</v>
      </c>
      <c r="AD8" s="92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92" t="s">
        <v>3</v>
      </c>
      <c r="AP8" s="100">
        <f>SUM(AT8:AU8)</f>
        <v>62749375</v>
      </c>
      <c r="AQ8" s="111">
        <f>AA9*(1-$AQ$4)</f>
        <v>69005000</v>
      </c>
      <c r="AS8" s="92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92" t="s">
        <v>4</v>
      </c>
      <c r="C9" s="92" t="s">
        <v>44</v>
      </c>
      <c r="D9" s="100">
        <f t="shared" ref="D9:E23" si="0">AH9</f>
        <v>958750</v>
      </c>
      <c r="E9" s="100">
        <f t="shared" si="0"/>
        <v>2958750</v>
      </c>
      <c r="F9" s="100">
        <f>F8</f>
        <v>73600000</v>
      </c>
      <c r="G9" s="21">
        <f t="shared" ref="G9:G23" si="1">AP9/H9</f>
        <v>39644813.504154257</v>
      </c>
      <c r="H9" s="101">
        <f t="shared" ref="H9:H39" si="2">SUMIFS($X$8:$X$39,$V$8:$V$39,B9,$W$8:$W$39,C9)</f>
        <v>1.3676310000000003</v>
      </c>
      <c r="I9" s="102">
        <v>8760</v>
      </c>
      <c r="J9" s="102">
        <f>I9+J8</f>
        <v>17520</v>
      </c>
      <c r="K9" s="103">
        <v>100</v>
      </c>
      <c r="L9" s="103">
        <f>L8*(1+$AD$5)</f>
        <v>1.0768906249999999</v>
      </c>
      <c r="M9" s="94"/>
      <c r="N9" s="94" t="s">
        <v>4</v>
      </c>
      <c r="O9" s="94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92" t="s">
        <v>4</v>
      </c>
      <c r="W9" s="92" t="s">
        <v>44</v>
      </c>
      <c r="X9" s="104">
        <f t="shared" ref="X9:X23" si="3">X8*(1+$X$4)</f>
        <v>1.3676310000000003</v>
      </c>
      <c r="Z9" s="92" t="s">
        <v>110</v>
      </c>
      <c r="AA9" s="60">
        <f>148000000/2</f>
        <v>74000000</v>
      </c>
      <c r="AC9" s="92" t="s">
        <v>4</v>
      </c>
      <c r="AD9" s="92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92" t="s">
        <v>4</v>
      </c>
      <c r="AP9" s="100">
        <f>SUM(AT9:AU9)</f>
        <v>54219475.9375</v>
      </c>
      <c r="AQ9" s="111">
        <f>AQ8*(1-$AQ$4)</f>
        <v>64347162.5</v>
      </c>
      <c r="AS9" s="92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92" t="s">
        <v>5</v>
      </c>
      <c r="C10" s="92" t="s">
        <v>44</v>
      </c>
      <c r="D10" s="100">
        <f t="shared" si="0"/>
        <v>967718.74999999988</v>
      </c>
      <c r="E10" s="100">
        <f t="shared" si="0"/>
        <v>3926468.75</v>
      </c>
      <c r="F10" s="100">
        <f t="shared" ref="F10:F23" si="5">F9</f>
        <v>73600000</v>
      </c>
      <c r="G10" s="21">
        <f t="shared" si="1"/>
        <v>31240191.585855849</v>
      </c>
      <c r="H10" s="101">
        <f t="shared" si="2"/>
        <v>1.5180704100000004</v>
      </c>
      <c r="I10" s="102">
        <v>8784</v>
      </c>
      <c r="J10" s="102">
        <f t="shared" ref="J10:J23" si="6">I10+J9</f>
        <v>26304</v>
      </c>
      <c r="K10" s="103">
        <v>100</v>
      </c>
      <c r="L10" s="103">
        <f t="shared" ref="L10:L23" si="7">L9*(1+$AD$5)</f>
        <v>1.1038128906249998</v>
      </c>
      <c r="M10" s="94"/>
      <c r="N10" s="94" t="s">
        <v>5</v>
      </c>
      <c r="O10" s="94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92" t="s">
        <v>5</v>
      </c>
      <c r="W10" s="92" t="s">
        <v>44</v>
      </c>
      <c r="X10" s="104">
        <f t="shared" si="3"/>
        <v>1.5180704100000004</v>
      </c>
      <c r="AC10" s="92" t="s">
        <v>5</v>
      </c>
      <c r="AD10" s="92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92" t="s">
        <v>5</v>
      </c>
      <c r="AP10" s="100">
        <f t="shared" ref="AP10:AP23" si="12">SUM(AT10:AU10)</f>
        <v>47424810.44921875</v>
      </c>
      <c r="AQ10" s="111">
        <f t="shared" ref="AQ10:AQ23" si="13">AQ9*(1-$AQ$4)</f>
        <v>60003729.03125</v>
      </c>
      <c r="AS10" s="92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92" t="s">
        <v>6</v>
      </c>
      <c r="C11" s="92" t="s">
        <v>44</v>
      </c>
      <c r="D11" s="100">
        <f t="shared" si="0"/>
        <v>976911.71874999977</v>
      </c>
      <c r="E11" s="100">
        <f t="shared" si="0"/>
        <v>4903380.46875</v>
      </c>
      <c r="F11" s="100">
        <f t="shared" si="5"/>
        <v>73600000</v>
      </c>
      <c r="G11" s="21">
        <f t="shared" si="1"/>
        <v>24886496.936233528</v>
      </c>
      <c r="H11" s="101">
        <f t="shared" si="2"/>
        <v>1.6850581551000006</v>
      </c>
      <c r="I11" s="102">
        <v>8760</v>
      </c>
      <c r="J11" s="102">
        <f t="shared" si="6"/>
        <v>35064</v>
      </c>
      <c r="K11" s="103">
        <v>100</v>
      </c>
      <c r="L11" s="103">
        <f t="shared" si="7"/>
        <v>1.1314082128906247</v>
      </c>
      <c r="M11" s="94"/>
      <c r="N11" s="94" t="s">
        <v>6</v>
      </c>
      <c r="O11" s="94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92" t="s">
        <v>6</v>
      </c>
      <c r="W11" s="92" t="s">
        <v>44</v>
      </c>
      <c r="X11" s="104">
        <f t="shared" si="3"/>
        <v>1.6850581551000006</v>
      </c>
      <c r="AC11" s="92" t="s">
        <v>6</v>
      </c>
      <c r="AD11" s="92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92" t="s">
        <v>6</v>
      </c>
      <c r="AP11" s="100">
        <f t="shared" si="12"/>
        <v>41935194.614271484</v>
      </c>
      <c r="AQ11" s="111">
        <f t="shared" si="13"/>
        <v>55953477.321640626</v>
      </c>
      <c r="AS11" s="92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92" t="s">
        <v>7</v>
      </c>
      <c r="C12" s="92" t="s">
        <v>44</v>
      </c>
      <c r="D12" s="100">
        <f t="shared" si="0"/>
        <v>986334.51171874977</v>
      </c>
      <c r="E12" s="100">
        <f t="shared" si="0"/>
        <v>5889714.98046875</v>
      </c>
      <c r="F12" s="100">
        <f t="shared" si="5"/>
        <v>73600000</v>
      </c>
      <c r="G12" s="21">
        <f t="shared" si="1"/>
        <v>20013748.77560281</v>
      </c>
      <c r="H12" s="101">
        <f t="shared" si="2"/>
        <v>1.8704145521610007</v>
      </c>
      <c r="I12" s="102">
        <v>8760</v>
      </c>
      <c r="J12" s="102">
        <f t="shared" si="6"/>
        <v>43824</v>
      </c>
      <c r="K12" s="103">
        <v>100</v>
      </c>
      <c r="L12" s="103">
        <f t="shared" si="7"/>
        <v>1.1596934182128902</v>
      </c>
      <c r="M12" s="94"/>
      <c r="N12" s="94" t="s">
        <v>7</v>
      </c>
      <c r="O12" s="94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92" t="s">
        <v>7</v>
      </c>
      <c r="W12" s="92" t="s">
        <v>44</v>
      </c>
      <c r="X12" s="104">
        <f t="shared" si="3"/>
        <v>1.8704145521610007</v>
      </c>
      <c r="AC12" s="92" t="s">
        <v>7</v>
      </c>
      <c r="AD12" s="92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92" t="s">
        <v>7</v>
      </c>
      <c r="AP12" s="100">
        <f t="shared" si="12"/>
        <v>37434006.953181908</v>
      </c>
      <c r="AQ12" s="111">
        <f t="shared" si="13"/>
        <v>52176617.602429882</v>
      </c>
      <c r="AS12" s="92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92" t="s">
        <v>8</v>
      </c>
      <c r="C13" s="92" t="s">
        <v>44</v>
      </c>
      <c r="D13" s="100">
        <f t="shared" si="0"/>
        <v>995992.87451171852</v>
      </c>
      <c r="E13" s="100">
        <f t="shared" si="0"/>
        <v>6885707.8549804688</v>
      </c>
      <c r="F13" s="100">
        <f t="shared" si="5"/>
        <v>73600000</v>
      </c>
      <c r="G13" s="21">
        <f t="shared" si="1"/>
        <v>16225964.629381113</v>
      </c>
      <c r="H13" s="101">
        <f t="shared" si="2"/>
        <v>2.0761601528987108</v>
      </c>
      <c r="I13" s="102">
        <v>8760</v>
      </c>
      <c r="J13" s="102">
        <f t="shared" si="6"/>
        <v>52584</v>
      </c>
      <c r="K13" s="103">
        <v>100</v>
      </c>
      <c r="L13" s="103">
        <f t="shared" si="7"/>
        <v>1.1886857536682123</v>
      </c>
      <c r="M13" s="94"/>
      <c r="N13" s="94" t="s">
        <v>8</v>
      </c>
      <c r="O13" s="94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92" t="s">
        <v>8</v>
      </c>
      <c r="W13" s="92" t="s">
        <v>44</v>
      </c>
      <c r="X13" s="104">
        <f t="shared" si="3"/>
        <v>2.0761601528987108</v>
      </c>
      <c r="AC13" s="92" t="s">
        <v>8</v>
      </c>
      <c r="AD13" s="92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92" t="s">
        <v>8</v>
      </c>
      <c r="AP13" s="100">
        <f t="shared" si="12"/>
        <v>33687701.205864966</v>
      </c>
      <c r="AQ13" s="111">
        <f t="shared" si="13"/>
        <v>48654695.914265864</v>
      </c>
      <c r="AS13" s="92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92" t="s">
        <v>9</v>
      </c>
      <c r="C14" s="92" t="s">
        <v>44</v>
      </c>
      <c r="D14" s="100">
        <f t="shared" si="0"/>
        <v>1005892.6963745113</v>
      </c>
      <c r="E14" s="100">
        <f t="shared" si="0"/>
        <v>7891600.5513549801</v>
      </c>
      <c r="F14" s="100">
        <f t="shared" si="5"/>
        <v>73600000</v>
      </c>
      <c r="G14" s="21">
        <f t="shared" si="1"/>
        <v>13244972.277146295</v>
      </c>
      <c r="H14" s="101">
        <f t="shared" si="2"/>
        <v>2.3045377697175691</v>
      </c>
      <c r="I14" s="102">
        <f>I10</f>
        <v>8784</v>
      </c>
      <c r="J14" s="102">
        <f t="shared" si="6"/>
        <v>61368</v>
      </c>
      <c r="K14" s="103">
        <v>100</v>
      </c>
      <c r="L14" s="103">
        <f t="shared" si="7"/>
        <v>1.2184028975099175</v>
      </c>
      <c r="M14" s="94"/>
      <c r="N14" s="94" t="s">
        <v>9</v>
      </c>
      <c r="O14" s="94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92" t="s">
        <v>9</v>
      </c>
      <c r="W14" s="92" t="s">
        <v>44</v>
      </c>
      <c r="X14" s="104">
        <f t="shared" si="3"/>
        <v>2.3045377697175691</v>
      </c>
      <c r="AC14" s="92" t="s">
        <v>9</v>
      </c>
      <c r="AD14" s="92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92" t="s">
        <v>9</v>
      </c>
      <c r="AP14" s="100">
        <f t="shared" si="12"/>
        <v>30523538.871545754</v>
      </c>
      <c r="AQ14" s="111">
        <f t="shared" si="13"/>
        <v>45370503.940052919</v>
      </c>
      <c r="AS14" s="92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92" t="s">
        <v>10</v>
      </c>
      <c r="C15" s="92" t="s">
        <v>44</v>
      </c>
      <c r="D15" s="100">
        <f t="shared" si="0"/>
        <v>1016040.0137838742</v>
      </c>
      <c r="E15" s="100">
        <f t="shared" si="0"/>
        <v>8907640.5651388541</v>
      </c>
      <c r="F15" s="100">
        <f t="shared" si="5"/>
        <v>73600000</v>
      </c>
      <c r="G15" s="21">
        <f t="shared" si="1"/>
        <v>10872916.92525232</v>
      </c>
      <c r="H15" s="101">
        <f t="shared" si="2"/>
        <v>2.558036924386502</v>
      </c>
      <c r="I15" s="102">
        <f t="shared" ref="I15:I23" si="16">I11</f>
        <v>8760</v>
      </c>
      <c r="J15" s="102">
        <f t="shared" si="6"/>
        <v>70128</v>
      </c>
      <c r="K15" s="103">
        <v>100</v>
      </c>
      <c r="L15" s="103">
        <f t="shared" si="7"/>
        <v>1.2488629699476652</v>
      </c>
      <c r="M15" s="94"/>
      <c r="N15" s="94" t="s">
        <v>10</v>
      </c>
      <c r="O15" s="94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92" t="s">
        <v>10</v>
      </c>
      <c r="W15" s="92" t="s">
        <v>44</v>
      </c>
      <c r="X15" s="104">
        <f t="shared" si="3"/>
        <v>2.558036924386502</v>
      </c>
      <c r="AC15" s="92" t="s">
        <v>10</v>
      </c>
      <c r="AD15" s="92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92" t="s">
        <v>10</v>
      </c>
      <c r="AP15" s="100">
        <f t="shared" si="12"/>
        <v>27813322.970582388</v>
      </c>
      <c r="AQ15" s="111">
        <f t="shared" si="13"/>
        <v>42307994.924099348</v>
      </c>
      <c r="AS15" s="92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92" t="s">
        <v>11</v>
      </c>
      <c r="C16" s="92" t="s">
        <v>44</v>
      </c>
      <c r="D16" s="100">
        <f t="shared" si="0"/>
        <v>1026441.014128471</v>
      </c>
      <c r="E16" s="100">
        <f t="shared" si="0"/>
        <v>9934081.5792673249</v>
      </c>
      <c r="F16" s="100">
        <f t="shared" si="5"/>
        <v>73600000</v>
      </c>
      <c r="G16" s="21">
        <f t="shared" si="1"/>
        <v>8967149.8397671357</v>
      </c>
      <c r="H16" s="101">
        <f t="shared" si="2"/>
        <v>2.8394209860690176</v>
      </c>
      <c r="I16" s="102">
        <f t="shared" si="16"/>
        <v>8760</v>
      </c>
      <c r="J16" s="102">
        <f t="shared" si="6"/>
        <v>78888</v>
      </c>
      <c r="K16" s="103">
        <v>100</v>
      </c>
      <c r="L16" s="103">
        <f t="shared" si="7"/>
        <v>1.2800845441963566</v>
      </c>
      <c r="M16" s="94"/>
      <c r="N16" s="94" t="s">
        <v>11</v>
      </c>
      <c r="O16" s="94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92" t="s">
        <v>11</v>
      </c>
      <c r="W16" s="92" t="s">
        <v>44</v>
      </c>
      <c r="X16" s="104">
        <f t="shared" si="3"/>
        <v>2.8394209860690176</v>
      </c>
      <c r="AC16" s="92" t="s">
        <v>11</v>
      </c>
      <c r="AD16" s="92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92" t="s">
        <v>11</v>
      </c>
      <c r="AP16" s="100">
        <f t="shared" si="12"/>
        <v>25461513.440260231</v>
      </c>
      <c r="AQ16" s="111">
        <f t="shared" si="13"/>
        <v>39452205.266722642</v>
      </c>
      <c r="AS16" s="92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92" t="s">
        <v>12</v>
      </c>
      <c r="C17" s="92" t="s">
        <v>44</v>
      </c>
      <c r="D17" s="100">
        <f t="shared" si="0"/>
        <v>1037102.0394816827</v>
      </c>
      <c r="E17" s="100">
        <f t="shared" si="0"/>
        <v>10971183.618749008</v>
      </c>
      <c r="F17" s="100">
        <f t="shared" si="5"/>
        <v>73600000</v>
      </c>
      <c r="G17" s="21">
        <f t="shared" si="1"/>
        <v>7423332.3282346334</v>
      </c>
      <c r="H17" s="101">
        <f t="shared" si="2"/>
        <v>3.1517572945366097</v>
      </c>
      <c r="I17" s="102">
        <f t="shared" si="16"/>
        <v>8760</v>
      </c>
      <c r="J17" s="102">
        <f t="shared" si="6"/>
        <v>87648</v>
      </c>
      <c r="K17" s="103">
        <v>100</v>
      </c>
      <c r="L17" s="103">
        <f t="shared" si="7"/>
        <v>1.3120866578012655</v>
      </c>
      <c r="M17" s="94"/>
      <c r="N17" s="94" t="s">
        <v>12</v>
      </c>
      <c r="O17" s="94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92" t="s">
        <v>12</v>
      </c>
      <c r="W17" s="92" t="s">
        <v>44</v>
      </c>
      <c r="X17" s="104">
        <f t="shared" si="3"/>
        <v>3.1517572945366097</v>
      </c>
      <c r="AC17" s="92" t="s">
        <v>12</v>
      </c>
      <c r="AD17" s="92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92" t="s">
        <v>12</v>
      </c>
      <c r="AP17" s="100">
        <f t="shared" si="12"/>
        <v>23396541.815282941</v>
      </c>
      <c r="AQ17" s="111">
        <f t="shared" si="13"/>
        <v>36789181.411218867</v>
      </c>
      <c r="AS17" s="92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92" t="s">
        <v>13</v>
      </c>
      <c r="C18" s="92" t="s">
        <v>44</v>
      </c>
      <c r="D18" s="100">
        <f t="shared" si="0"/>
        <v>1063029.5904687247</v>
      </c>
      <c r="E18" s="100">
        <f t="shared" si="0"/>
        <v>12034213.209217733</v>
      </c>
      <c r="F18" s="100">
        <f t="shared" si="5"/>
        <v>73600000</v>
      </c>
      <c r="G18" s="21">
        <f t="shared" si="1"/>
        <v>6164003.5878098402</v>
      </c>
      <c r="H18" s="101">
        <f t="shared" si="2"/>
        <v>3.498450596935637</v>
      </c>
      <c r="I18" s="102">
        <f t="shared" si="16"/>
        <v>8784</v>
      </c>
      <c r="J18" s="102">
        <f t="shared" si="6"/>
        <v>96432</v>
      </c>
      <c r="K18" s="103">
        <v>100</v>
      </c>
      <c r="L18" s="103">
        <f t="shared" si="7"/>
        <v>1.3448888242462971</v>
      </c>
      <c r="M18" s="102"/>
      <c r="N18" s="94" t="s">
        <v>13</v>
      </c>
      <c r="O18" s="94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92" t="s">
        <v>13</v>
      </c>
      <c r="W18" s="92" t="s">
        <v>44</v>
      </c>
      <c r="X18" s="104">
        <f t="shared" si="3"/>
        <v>3.498450596935637</v>
      </c>
      <c r="AC18" s="92" t="s">
        <v>13</v>
      </c>
      <c r="AD18" s="92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92" t="s">
        <v>13</v>
      </c>
      <c r="AP18" s="100">
        <f t="shared" si="12"/>
        <v>21564462.031286743</v>
      </c>
      <c r="AQ18" s="111">
        <f t="shared" si="13"/>
        <v>34305911.665961593</v>
      </c>
      <c r="AS18" s="92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92" t="s">
        <v>14</v>
      </c>
      <c r="C19" s="92" t="s">
        <v>44</v>
      </c>
      <c r="D19" s="100">
        <f t="shared" si="0"/>
        <v>1089605.3302304428</v>
      </c>
      <c r="E19" s="100">
        <f t="shared" si="0"/>
        <v>13123818.539448176</v>
      </c>
      <c r="F19" s="100">
        <f t="shared" si="5"/>
        <v>73600000</v>
      </c>
      <c r="G19" s="21">
        <f t="shared" si="1"/>
        <v>5130793.1350678215</v>
      </c>
      <c r="H19" s="101">
        <f t="shared" si="2"/>
        <v>3.8832801625985574</v>
      </c>
      <c r="I19" s="102">
        <f t="shared" si="16"/>
        <v>8760</v>
      </c>
      <c r="J19" s="102">
        <f t="shared" si="6"/>
        <v>105192</v>
      </c>
      <c r="K19" s="103">
        <v>100</v>
      </c>
      <c r="L19" s="103">
        <f t="shared" si="7"/>
        <v>1.3785110448524545</v>
      </c>
      <c r="M19" s="102"/>
      <c r="N19" s="94" t="s">
        <v>14</v>
      </c>
      <c r="O19" s="94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92" t="s">
        <v>14</v>
      </c>
      <c r="W19" s="92" t="s">
        <v>44</v>
      </c>
      <c r="X19" s="104">
        <f t="shared" si="3"/>
        <v>3.8832801625985574</v>
      </c>
      <c r="AC19" s="92" t="s">
        <v>14</v>
      </c>
      <c r="AD19" s="92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92" t="s">
        <v>14</v>
      </c>
      <c r="AP19" s="100">
        <f t="shared" si="12"/>
        <v>19924307.199805733</v>
      </c>
      <c r="AQ19" s="111">
        <f t="shared" si="13"/>
        <v>31990262.628509186</v>
      </c>
      <c r="AS19" s="92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92" t="s">
        <v>15</v>
      </c>
      <c r="C20" s="92" t="s">
        <v>44</v>
      </c>
      <c r="D20" s="100">
        <f t="shared" si="0"/>
        <v>1116845.4634862039</v>
      </c>
      <c r="E20" s="100">
        <f t="shared" si="0"/>
        <v>14240664.00293438</v>
      </c>
      <c r="F20" s="100">
        <f t="shared" si="5"/>
        <v>73600000</v>
      </c>
      <c r="G20" s="21">
        <f t="shared" si="1"/>
        <v>4279073.1590893008</v>
      </c>
      <c r="H20" s="101">
        <f t="shared" si="2"/>
        <v>4.3104409804843993</v>
      </c>
      <c r="I20" s="102">
        <f t="shared" si="16"/>
        <v>8760</v>
      </c>
      <c r="J20" s="102">
        <f t="shared" si="6"/>
        <v>113952</v>
      </c>
      <c r="K20" s="103">
        <v>100</v>
      </c>
      <c r="L20" s="103">
        <f t="shared" si="7"/>
        <v>1.4129738209737657</v>
      </c>
      <c r="M20" s="102"/>
      <c r="N20" s="94" t="s">
        <v>15</v>
      </c>
      <c r="O20" s="94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92" t="s">
        <v>15</v>
      </c>
      <c r="W20" s="92" t="s">
        <v>44</v>
      </c>
      <c r="X20" s="104">
        <f t="shared" si="3"/>
        <v>4.3104409804843993</v>
      </c>
      <c r="AC20" s="92" t="s">
        <v>15</v>
      </c>
      <c r="AD20" s="92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92" t="s">
        <v>15</v>
      </c>
      <c r="AP20" s="100">
        <f t="shared" si="12"/>
        <v>18444692.303429361</v>
      </c>
      <c r="AQ20" s="111">
        <f t="shared" si="13"/>
        <v>29830919.901084814</v>
      </c>
      <c r="AS20" s="92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92" t="s">
        <v>16</v>
      </c>
      <c r="C21" s="92" t="s">
        <v>44</v>
      </c>
      <c r="D21" s="100">
        <f t="shared" si="0"/>
        <v>1144766.600073359</v>
      </c>
      <c r="E21" s="100">
        <f t="shared" si="0"/>
        <v>15385430.603007738</v>
      </c>
      <c r="F21" s="100">
        <f t="shared" si="5"/>
        <v>73600000</v>
      </c>
      <c r="G21" s="21">
        <f t="shared" si="1"/>
        <v>3574251.663083659</v>
      </c>
      <c r="H21" s="101">
        <f t="shared" si="2"/>
        <v>4.7845894883376836</v>
      </c>
      <c r="I21" s="102">
        <f t="shared" si="16"/>
        <v>8760</v>
      </c>
      <c r="J21" s="102">
        <f t="shared" si="6"/>
        <v>122712</v>
      </c>
      <c r="K21" s="103">
        <v>100</v>
      </c>
      <c r="L21" s="103">
        <f t="shared" si="7"/>
        <v>1.4482981664981096</v>
      </c>
      <c r="M21" s="102"/>
      <c r="N21" s="94" t="s">
        <v>16</v>
      </c>
      <c r="O21" s="94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92" t="s">
        <v>16</v>
      </c>
      <c r="W21" s="92" t="s">
        <v>44</v>
      </c>
      <c r="X21" s="104">
        <f t="shared" si="3"/>
        <v>4.7845894883376836</v>
      </c>
      <c r="AC21" s="92" t="s">
        <v>16</v>
      </c>
      <c r="AD21" s="92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92" t="s">
        <v>16</v>
      </c>
      <c r="AP21" s="100">
        <f t="shared" si="12"/>
        <v>17101326.935863558</v>
      </c>
      <c r="AQ21" s="111">
        <f t="shared" si="13"/>
        <v>27817332.807761591</v>
      </c>
      <c r="AS21" s="92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92" t="s">
        <v>17</v>
      </c>
      <c r="C22" s="92" t="s">
        <v>44</v>
      </c>
      <c r="D22" s="100">
        <f t="shared" si="0"/>
        <v>1173385.7650751928</v>
      </c>
      <c r="E22" s="100">
        <f t="shared" si="0"/>
        <v>16558816.368082929</v>
      </c>
      <c r="F22" s="100">
        <f t="shared" si="5"/>
        <v>73600000</v>
      </c>
      <c r="G22" s="21">
        <f t="shared" si="1"/>
        <v>2989175.056035989</v>
      </c>
      <c r="H22" s="101">
        <f t="shared" si="2"/>
        <v>5.3108943320548292</v>
      </c>
      <c r="I22" s="102">
        <f t="shared" si="16"/>
        <v>8784</v>
      </c>
      <c r="J22" s="102">
        <f t="shared" si="6"/>
        <v>131496</v>
      </c>
      <c r="K22" s="103">
        <v>100</v>
      </c>
      <c r="L22" s="103">
        <f t="shared" si="7"/>
        <v>1.4845056206605622</v>
      </c>
      <c r="M22" s="102"/>
      <c r="N22" s="94" t="s">
        <v>17</v>
      </c>
      <c r="O22" s="94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92" t="s">
        <v>17</v>
      </c>
      <c r="W22" s="92" t="s">
        <v>44</v>
      </c>
      <c r="X22" s="104">
        <f t="shared" si="3"/>
        <v>5.3108943320548292</v>
      </c>
      <c r="AC22" s="92" t="s">
        <v>17</v>
      </c>
      <c r="AD22" s="92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92" t="s">
        <v>17</v>
      </c>
      <c r="AP22" s="100">
        <f t="shared" si="12"/>
        <v>15875192.862621211</v>
      </c>
      <c r="AQ22" s="111">
        <f t="shared" si="13"/>
        <v>25939662.843237683</v>
      </c>
      <c r="AS22" s="92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92" t="s">
        <v>18</v>
      </c>
      <c r="C23" s="92" t="s">
        <v>44</v>
      </c>
      <c r="D23" s="100">
        <f t="shared" si="0"/>
        <v>1202720.4092020723</v>
      </c>
      <c r="E23" s="100">
        <f t="shared" si="0"/>
        <v>17761536.777285002</v>
      </c>
      <c r="F23" s="100">
        <f t="shared" si="5"/>
        <v>73600000</v>
      </c>
      <c r="G23" s="21">
        <f t="shared" si="1"/>
        <v>2502285.8986119549</v>
      </c>
      <c r="H23" s="101">
        <f t="shared" si="2"/>
        <v>5.8950927085808607</v>
      </c>
      <c r="I23" s="102">
        <f t="shared" si="16"/>
        <v>8760</v>
      </c>
      <c r="J23" s="102">
        <f t="shared" si="6"/>
        <v>140256</v>
      </c>
      <c r="K23" s="103">
        <v>100</v>
      </c>
      <c r="L23" s="103">
        <f t="shared" si="7"/>
        <v>1.5216182611770761</v>
      </c>
      <c r="M23" s="102"/>
      <c r="N23" s="94" t="s">
        <v>18</v>
      </c>
      <c r="O23" s="94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92" t="s">
        <v>18</v>
      </c>
      <c r="W23" s="92" t="s">
        <v>44</v>
      </c>
      <c r="X23" s="104">
        <f t="shared" si="3"/>
        <v>5.8950927085808607</v>
      </c>
      <c r="AC23" s="92" t="s">
        <v>18</v>
      </c>
      <c r="AD23" s="92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92" t="s">
        <v>18</v>
      </c>
      <c r="AP23" s="100">
        <f t="shared" si="12"/>
        <v>14751207.355692042</v>
      </c>
      <c r="AQ23" s="111">
        <f t="shared" si="13"/>
        <v>24188735.601319138</v>
      </c>
      <c r="AS23" s="92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92" t="s">
        <v>3</v>
      </c>
      <c r="C24" t="s">
        <v>34</v>
      </c>
      <c r="D24" s="100">
        <f>AH24</f>
        <v>2650000</v>
      </c>
      <c r="E24" s="100">
        <f>AI24</f>
        <v>2650000</v>
      </c>
      <c r="F24" s="100">
        <f>$AA$9</f>
        <v>74000000</v>
      </c>
      <c r="G24" s="21">
        <f>AQ8/H24</f>
        <v>57028925.619834699</v>
      </c>
      <c r="H24" s="101">
        <f t="shared" si="2"/>
        <v>1.2100000000000002</v>
      </c>
      <c r="I24" s="102">
        <f>I8</f>
        <v>8760</v>
      </c>
      <c r="J24" s="102">
        <f>J8</f>
        <v>8760</v>
      </c>
      <c r="K24" s="103">
        <v>95.8</v>
      </c>
      <c r="L24" s="103">
        <f>L8</f>
        <v>1.0506249999999999</v>
      </c>
      <c r="M24" s="102"/>
      <c r="V24" s="92" t="s">
        <v>3</v>
      </c>
      <c r="W24" t="s">
        <v>34</v>
      </c>
      <c r="X24" s="104">
        <f>(1+$X$5)^2</f>
        <v>1.2100000000000002</v>
      </c>
      <c r="AC24" s="92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92"/>
      <c r="AP24" s="92"/>
    </row>
    <row r="25" spans="2:47" x14ac:dyDescent="0.3">
      <c r="B25" s="92" t="s">
        <v>4</v>
      </c>
      <c r="C25" t="s">
        <v>34</v>
      </c>
      <c r="D25" s="100">
        <f t="shared" ref="D25:E39" si="18">AH25</f>
        <v>1625000</v>
      </c>
      <c r="E25" s="100">
        <f t="shared" si="18"/>
        <v>4275000</v>
      </c>
      <c r="F25" s="100">
        <f>F24</f>
        <v>74000000</v>
      </c>
      <c r="G25" s="21">
        <f t="shared" ref="G25:G39" si="19">AQ9/H25</f>
        <v>48344975.582268953</v>
      </c>
      <c r="H25" s="101">
        <f t="shared" si="2"/>
        <v>1.3310000000000004</v>
      </c>
      <c r="I25" s="102">
        <f t="shared" ref="I25:J39" si="20">I9</f>
        <v>8760</v>
      </c>
      <c r="J25" s="102">
        <f t="shared" si="20"/>
        <v>17520</v>
      </c>
      <c r="K25" s="103">
        <v>95.8</v>
      </c>
      <c r="L25" s="103">
        <f t="shared" ref="L25:L39" si="21">L9</f>
        <v>1.0768906249999999</v>
      </c>
      <c r="M25" s="102"/>
      <c r="V25" s="92" t="s">
        <v>4</v>
      </c>
      <c r="W25" t="s">
        <v>34</v>
      </c>
      <c r="X25" s="104">
        <f t="shared" ref="X25:X39" si="22">X24*(1+$X$5)</f>
        <v>1.3310000000000004</v>
      </c>
      <c r="AC25" s="92" t="s">
        <v>4</v>
      </c>
      <c r="AD25" t="s">
        <v>34</v>
      </c>
      <c r="AE25" s="60">
        <f t="shared" ref="AE25:AE39" si="23">AE24*(1+$AD$5)</f>
        <v>1024999.9999999999</v>
      </c>
      <c r="AF25" s="104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92"/>
      <c r="AP25" s="92"/>
    </row>
    <row r="26" spans="2:47" x14ac:dyDescent="0.3">
      <c r="B26" s="92" t="s">
        <v>5</v>
      </c>
      <c r="C26" t="s">
        <v>34</v>
      </c>
      <c r="D26" s="100">
        <f t="shared" si="18"/>
        <v>1650624.9999999998</v>
      </c>
      <c r="E26" s="100">
        <f t="shared" si="18"/>
        <v>5925625</v>
      </c>
      <c r="F26" s="100">
        <f t="shared" ref="F26:F39" si="25">F25</f>
        <v>74000000</v>
      </c>
      <c r="G26" s="21">
        <f t="shared" si="19"/>
        <v>40983354.300423451</v>
      </c>
      <c r="H26" s="101">
        <f t="shared" si="2"/>
        <v>1.4641000000000006</v>
      </c>
      <c r="I26" s="102">
        <f t="shared" si="20"/>
        <v>8784</v>
      </c>
      <c r="J26" s="102">
        <f t="shared" si="20"/>
        <v>26304</v>
      </c>
      <c r="K26" s="103">
        <v>95.8</v>
      </c>
      <c r="L26" s="103">
        <f t="shared" si="21"/>
        <v>1.1038128906249998</v>
      </c>
      <c r="M26" s="102"/>
      <c r="V26" s="92" t="s">
        <v>5</v>
      </c>
      <c r="W26" t="s">
        <v>34</v>
      </c>
      <c r="X26" s="104">
        <f t="shared" si="22"/>
        <v>1.4641000000000006</v>
      </c>
      <c r="AC26" s="92" t="s">
        <v>5</v>
      </c>
      <c r="AD26" t="s">
        <v>34</v>
      </c>
      <c r="AE26" s="60">
        <f t="shared" si="23"/>
        <v>1050624.9999999998</v>
      </c>
      <c r="AF26" s="104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92"/>
      <c r="AP26" s="92"/>
    </row>
    <row r="27" spans="2:47" x14ac:dyDescent="0.3">
      <c r="B27" s="92" t="s">
        <v>6</v>
      </c>
      <c r="C27" t="s">
        <v>34</v>
      </c>
      <c r="D27" s="100">
        <f t="shared" si="18"/>
        <v>1676890.6249999998</v>
      </c>
      <c r="E27" s="100">
        <f t="shared" si="18"/>
        <v>7602515.625</v>
      </c>
      <c r="F27" s="100">
        <f t="shared" si="25"/>
        <v>74000000</v>
      </c>
      <c r="G27" s="21">
        <f t="shared" si="19"/>
        <v>34742707.168313518</v>
      </c>
      <c r="H27" s="101">
        <f t="shared" si="2"/>
        <v>1.6105100000000008</v>
      </c>
      <c r="I27" s="102">
        <f t="shared" si="20"/>
        <v>8760</v>
      </c>
      <c r="J27" s="102">
        <f t="shared" si="20"/>
        <v>35064</v>
      </c>
      <c r="K27" s="103">
        <v>95.8</v>
      </c>
      <c r="L27" s="103">
        <f t="shared" si="21"/>
        <v>1.1314082128906247</v>
      </c>
      <c r="M27" s="102"/>
      <c r="V27" s="92" t="s">
        <v>6</v>
      </c>
      <c r="W27" t="s">
        <v>34</v>
      </c>
      <c r="X27" s="104">
        <f t="shared" si="22"/>
        <v>1.6105100000000008</v>
      </c>
      <c r="AC27" s="92" t="s">
        <v>6</v>
      </c>
      <c r="AD27" t="s">
        <v>34</v>
      </c>
      <c r="AE27" s="60">
        <f t="shared" si="23"/>
        <v>1076890.6249999998</v>
      </c>
      <c r="AF27" s="104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92"/>
      <c r="AP27" s="92"/>
    </row>
    <row r="28" spans="2:47" x14ac:dyDescent="0.3">
      <c r="B28" s="92" t="s">
        <v>7</v>
      </c>
      <c r="C28" t="s">
        <v>34</v>
      </c>
      <c r="D28" s="100">
        <f t="shared" si="18"/>
        <v>1703812.8906249998</v>
      </c>
      <c r="E28" s="100">
        <f t="shared" si="18"/>
        <v>9306328.515625</v>
      </c>
      <c r="F28" s="100">
        <f t="shared" si="25"/>
        <v>74000000</v>
      </c>
      <c r="G28" s="21">
        <f t="shared" si="19"/>
        <v>29452340.394956678</v>
      </c>
      <c r="H28" s="101">
        <f t="shared" si="2"/>
        <v>1.7715610000000011</v>
      </c>
      <c r="I28" s="102">
        <f t="shared" si="20"/>
        <v>8760</v>
      </c>
      <c r="J28" s="102">
        <f t="shared" si="20"/>
        <v>43824</v>
      </c>
      <c r="K28" s="103">
        <v>95.8</v>
      </c>
      <c r="L28" s="103">
        <f t="shared" si="21"/>
        <v>1.1596934182128902</v>
      </c>
      <c r="V28" s="92" t="s">
        <v>7</v>
      </c>
      <c r="W28" t="s">
        <v>34</v>
      </c>
      <c r="X28" s="104">
        <f t="shared" si="22"/>
        <v>1.7715610000000011</v>
      </c>
      <c r="AC28" s="92" t="s">
        <v>7</v>
      </c>
      <c r="AD28" t="s">
        <v>34</v>
      </c>
      <c r="AE28" s="60">
        <f t="shared" si="23"/>
        <v>1103812.8906249998</v>
      </c>
      <c r="AF28" s="104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92"/>
      <c r="AP28" s="92"/>
    </row>
    <row r="29" spans="2:47" x14ac:dyDescent="0.3">
      <c r="B29" s="92" t="s">
        <v>8</v>
      </c>
      <c r="C29" t="s">
        <v>34</v>
      </c>
      <c r="D29" s="100">
        <f t="shared" si="18"/>
        <v>1731408.2128906248</v>
      </c>
      <c r="E29" s="100">
        <f t="shared" si="18"/>
        <v>11037736.728515625</v>
      </c>
      <c r="F29" s="100">
        <f t="shared" si="25"/>
        <v>74000000</v>
      </c>
      <c r="G29" s="21">
        <f t="shared" si="19"/>
        <v>24967552.19845191</v>
      </c>
      <c r="H29" s="101">
        <f t="shared" si="2"/>
        <v>1.9487171000000014</v>
      </c>
      <c r="I29" s="102">
        <f t="shared" si="20"/>
        <v>8760</v>
      </c>
      <c r="J29" s="102">
        <f t="shared" si="20"/>
        <v>52584</v>
      </c>
      <c r="K29" s="103">
        <v>95.8</v>
      </c>
      <c r="L29" s="103">
        <f t="shared" si="21"/>
        <v>1.1886857536682123</v>
      </c>
      <c r="V29" s="92" t="s">
        <v>8</v>
      </c>
      <c r="W29" t="s">
        <v>34</v>
      </c>
      <c r="X29" s="104">
        <f t="shared" si="22"/>
        <v>1.9487171000000014</v>
      </c>
      <c r="AC29" s="92" t="s">
        <v>8</v>
      </c>
      <c r="AD29" t="s">
        <v>34</v>
      </c>
      <c r="AE29" s="60">
        <f t="shared" si="23"/>
        <v>1131408.2128906248</v>
      </c>
      <c r="AF29" s="104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92"/>
      <c r="AP29" s="92"/>
    </row>
    <row r="30" spans="2:47" x14ac:dyDescent="0.3">
      <c r="B30" s="92" t="s">
        <v>9</v>
      </c>
      <c r="C30" t="s">
        <v>34</v>
      </c>
      <c r="D30" s="100">
        <f t="shared" si="18"/>
        <v>1759693.4182128904</v>
      </c>
      <c r="E30" s="100">
        <f t="shared" si="18"/>
        <v>12797430.146728516</v>
      </c>
      <c r="F30" s="100">
        <f t="shared" si="25"/>
        <v>74000000</v>
      </c>
      <c r="G30" s="21">
        <f t="shared" si="19"/>
        <v>21165674.931869458</v>
      </c>
      <c r="H30" s="101">
        <f t="shared" si="2"/>
        <v>2.1435888100000016</v>
      </c>
      <c r="I30" s="102">
        <f t="shared" si="20"/>
        <v>8784</v>
      </c>
      <c r="J30" s="102">
        <f t="shared" si="20"/>
        <v>61368</v>
      </c>
      <c r="K30" s="103">
        <v>95.8</v>
      </c>
      <c r="L30" s="103">
        <f t="shared" si="21"/>
        <v>1.2184028975099175</v>
      </c>
      <c r="V30" s="92" t="s">
        <v>9</v>
      </c>
      <c r="W30" t="s">
        <v>34</v>
      </c>
      <c r="X30" s="104">
        <f t="shared" si="22"/>
        <v>2.1435888100000016</v>
      </c>
      <c r="AC30" s="92" t="s">
        <v>9</v>
      </c>
      <c r="AD30" t="s">
        <v>34</v>
      </c>
      <c r="AE30" s="60">
        <f t="shared" si="23"/>
        <v>1159693.4182128904</v>
      </c>
      <c r="AF30" s="104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92"/>
      <c r="AP30" s="92"/>
    </row>
    <row r="31" spans="2:47" x14ac:dyDescent="0.3">
      <c r="B31" s="92" t="s">
        <v>10</v>
      </c>
      <c r="C31" t="s">
        <v>34</v>
      </c>
      <c r="D31" s="100">
        <f t="shared" si="18"/>
        <v>1788685.7536682126</v>
      </c>
      <c r="E31" s="100">
        <f t="shared" si="18"/>
        <v>14586115.900396729</v>
      </c>
      <c r="F31" s="100">
        <f t="shared" si="25"/>
        <v>74000000</v>
      </c>
      <c r="G31" s="21">
        <f t="shared" si="19"/>
        <v>17942719.885425702</v>
      </c>
      <c r="H31" s="101">
        <f t="shared" si="2"/>
        <v>2.3579476910000019</v>
      </c>
      <c r="I31" s="102">
        <f t="shared" si="20"/>
        <v>8760</v>
      </c>
      <c r="J31" s="102">
        <f t="shared" si="20"/>
        <v>70128</v>
      </c>
      <c r="K31" s="103">
        <v>95.8</v>
      </c>
      <c r="L31" s="103">
        <f t="shared" si="21"/>
        <v>1.2488629699476652</v>
      </c>
      <c r="V31" s="92" t="s">
        <v>10</v>
      </c>
      <c r="W31" t="s">
        <v>34</v>
      </c>
      <c r="X31" s="104">
        <f t="shared" si="22"/>
        <v>2.3579476910000019</v>
      </c>
      <c r="AC31" s="92" t="s">
        <v>10</v>
      </c>
      <c r="AD31" t="s">
        <v>34</v>
      </c>
      <c r="AE31" s="60">
        <f t="shared" si="23"/>
        <v>1188685.7536682126</v>
      </c>
      <c r="AF31" s="104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92"/>
      <c r="AP31" s="92"/>
    </row>
    <row r="32" spans="2:47" x14ac:dyDescent="0.3">
      <c r="B32" s="92" t="s">
        <v>11</v>
      </c>
      <c r="C32" t="s">
        <v>34</v>
      </c>
      <c r="D32" s="100">
        <f t="shared" si="18"/>
        <v>1818402.8975099178</v>
      </c>
      <c r="E32" s="100">
        <f t="shared" si="18"/>
        <v>16404518.797906647</v>
      </c>
      <c r="F32" s="100">
        <f t="shared" si="25"/>
        <v>74000000</v>
      </c>
      <c r="G32" s="21">
        <f t="shared" si="19"/>
        <v>15210532.99378133</v>
      </c>
      <c r="H32" s="101">
        <f t="shared" si="2"/>
        <v>2.5937424601000023</v>
      </c>
      <c r="I32" s="102">
        <f t="shared" si="20"/>
        <v>8760</v>
      </c>
      <c r="J32" s="102">
        <f t="shared" si="20"/>
        <v>78888</v>
      </c>
      <c r="K32" s="103">
        <v>95.8</v>
      </c>
      <c r="L32" s="103">
        <f t="shared" si="21"/>
        <v>1.2800845441963566</v>
      </c>
      <c r="V32" s="92" t="s">
        <v>11</v>
      </c>
      <c r="W32" t="s">
        <v>34</v>
      </c>
      <c r="X32" s="104">
        <f t="shared" si="22"/>
        <v>2.5937424601000023</v>
      </c>
      <c r="AC32" s="92" t="s">
        <v>11</v>
      </c>
      <c r="AD32" t="s">
        <v>34</v>
      </c>
      <c r="AE32" s="60">
        <f t="shared" si="23"/>
        <v>1218402.8975099178</v>
      </c>
      <c r="AF32" s="104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92"/>
      <c r="AP32" s="92"/>
    </row>
    <row r="33" spans="2:42" x14ac:dyDescent="0.3">
      <c r="B33" s="92" t="s">
        <v>12</v>
      </c>
      <c r="C33" t="s">
        <v>34</v>
      </c>
      <c r="D33" s="100">
        <f t="shared" si="18"/>
        <v>1848862.9699476657</v>
      </c>
      <c r="E33" s="100">
        <f t="shared" si="18"/>
        <v>18253381.767854311</v>
      </c>
      <c r="F33" s="100">
        <f t="shared" si="25"/>
        <v>74000000</v>
      </c>
      <c r="G33" s="21">
        <f t="shared" si="19"/>
        <v>12894383.651546447</v>
      </c>
      <c r="H33" s="101">
        <f t="shared" si="2"/>
        <v>2.8531167061100029</v>
      </c>
      <c r="I33" s="102">
        <f t="shared" si="20"/>
        <v>8760</v>
      </c>
      <c r="J33" s="102">
        <f t="shared" si="20"/>
        <v>87648</v>
      </c>
      <c r="K33" s="103">
        <v>95.8</v>
      </c>
      <c r="L33" s="103">
        <f t="shared" si="21"/>
        <v>1.3120866578012655</v>
      </c>
      <c r="V33" s="92" t="s">
        <v>12</v>
      </c>
      <c r="W33" t="s">
        <v>34</v>
      </c>
      <c r="X33" s="104">
        <f t="shared" si="22"/>
        <v>2.8531167061100029</v>
      </c>
      <c r="AC33" s="92" t="s">
        <v>12</v>
      </c>
      <c r="AD33" t="s">
        <v>34</v>
      </c>
      <c r="AE33" s="60">
        <f t="shared" si="23"/>
        <v>1248862.9699476657</v>
      </c>
      <c r="AF33" s="104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92"/>
      <c r="AP33" s="92"/>
    </row>
    <row r="34" spans="2:42" x14ac:dyDescent="0.3">
      <c r="B34" s="92" t="s">
        <v>13</v>
      </c>
      <c r="C34" t="s">
        <v>34</v>
      </c>
      <c r="D34" s="100">
        <f t="shared" si="18"/>
        <v>3020084.544196357</v>
      </c>
      <c r="E34" s="100">
        <f t="shared" si="18"/>
        <v>21273466.312050667</v>
      </c>
      <c r="F34" s="100">
        <f t="shared" si="25"/>
        <v>74000000</v>
      </c>
      <c r="G34" s="21">
        <f t="shared" si="19"/>
        <v>10930920.6864246</v>
      </c>
      <c r="H34" s="101">
        <f t="shared" si="2"/>
        <v>3.1384283767210035</v>
      </c>
      <c r="I34" s="102">
        <f t="shared" si="20"/>
        <v>8784</v>
      </c>
      <c r="J34" s="102">
        <f t="shared" si="20"/>
        <v>96432</v>
      </c>
      <c r="K34" s="103">
        <v>95.8</v>
      </c>
      <c r="L34" s="103">
        <f t="shared" si="21"/>
        <v>1.3448888242462971</v>
      </c>
      <c r="V34" s="92" t="s">
        <v>13</v>
      </c>
      <c r="W34" t="s">
        <v>34</v>
      </c>
      <c r="X34" s="104">
        <f t="shared" si="22"/>
        <v>3.1384283767210035</v>
      </c>
      <c r="AC34" s="92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92"/>
      <c r="AP34" s="92"/>
    </row>
    <row r="35" spans="2:42" x14ac:dyDescent="0.3">
      <c r="B35" s="92" t="s">
        <v>14</v>
      </c>
      <c r="C35" t="s">
        <v>34</v>
      </c>
      <c r="D35" s="100">
        <f t="shared" si="18"/>
        <v>1942461.6578012661</v>
      </c>
      <c r="E35" s="100">
        <f t="shared" si="18"/>
        <v>23215927.969851933</v>
      </c>
      <c r="F35" s="100">
        <f t="shared" si="25"/>
        <v>74000000</v>
      </c>
      <c r="G35" s="21">
        <f t="shared" si="19"/>
        <v>9266439.5819008537</v>
      </c>
      <c r="H35" s="101">
        <f t="shared" si="2"/>
        <v>3.4522712143931042</v>
      </c>
      <c r="I35" s="102">
        <f t="shared" si="20"/>
        <v>8760</v>
      </c>
      <c r="J35" s="102">
        <f t="shared" si="20"/>
        <v>105192</v>
      </c>
      <c r="K35" s="103">
        <v>95.8</v>
      </c>
      <c r="L35" s="103">
        <f t="shared" si="21"/>
        <v>1.3785110448524545</v>
      </c>
      <c r="V35" s="92" t="s">
        <v>14</v>
      </c>
      <c r="W35" t="s">
        <v>34</v>
      </c>
      <c r="X35" s="104">
        <f t="shared" si="22"/>
        <v>3.4522712143931042</v>
      </c>
      <c r="AC35" s="92" t="s">
        <v>14</v>
      </c>
      <c r="AD35" t="s">
        <v>34</v>
      </c>
      <c r="AE35" s="60">
        <f t="shared" si="23"/>
        <v>1312086.6578012661</v>
      </c>
      <c r="AF35" s="104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92"/>
      <c r="AP35" s="92"/>
    </row>
    <row r="36" spans="2:42" x14ac:dyDescent="0.3">
      <c r="B36" s="92" t="s">
        <v>15</v>
      </c>
      <c r="C36" t="s">
        <v>34</v>
      </c>
      <c r="D36" s="100">
        <f t="shared" si="18"/>
        <v>1991023.1992462976</v>
      </c>
      <c r="E36" s="100">
        <f t="shared" si="18"/>
        <v>25206951.169098232</v>
      </c>
      <c r="F36" s="100">
        <f t="shared" si="25"/>
        <v>74000000</v>
      </c>
      <c r="G36" s="21">
        <f t="shared" si="19"/>
        <v>7855413.5546568586</v>
      </c>
      <c r="H36" s="101">
        <f t="shared" si="2"/>
        <v>3.7974983358324148</v>
      </c>
      <c r="I36" s="102">
        <f t="shared" si="20"/>
        <v>8760</v>
      </c>
      <c r="J36" s="102">
        <f t="shared" si="20"/>
        <v>113952</v>
      </c>
      <c r="K36" s="103">
        <v>95.8</v>
      </c>
      <c r="L36" s="103">
        <f t="shared" si="21"/>
        <v>1.4129738209737657</v>
      </c>
      <c r="V36" s="92" t="s">
        <v>15</v>
      </c>
      <c r="W36" t="s">
        <v>34</v>
      </c>
      <c r="X36" s="104">
        <f t="shared" si="22"/>
        <v>3.7974983358324148</v>
      </c>
      <c r="AC36" s="92" t="s">
        <v>15</v>
      </c>
      <c r="AD36" t="s">
        <v>34</v>
      </c>
      <c r="AE36" s="60">
        <f t="shared" si="23"/>
        <v>1344888.8242462976</v>
      </c>
      <c r="AF36" s="104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92"/>
      <c r="AP36" s="92"/>
    </row>
    <row r="37" spans="2:42" x14ac:dyDescent="0.3">
      <c r="B37" s="92" t="s">
        <v>16</v>
      </c>
      <c r="C37" t="s">
        <v>34</v>
      </c>
      <c r="D37" s="100">
        <f t="shared" si="18"/>
        <v>2040798.7792274549</v>
      </c>
      <c r="E37" s="100">
        <f t="shared" si="18"/>
        <v>27247749.948325686</v>
      </c>
      <c r="F37" s="100">
        <f t="shared" si="25"/>
        <v>74000000</v>
      </c>
      <c r="G37" s="21">
        <f t="shared" si="19"/>
        <v>6659248.3088341104</v>
      </c>
      <c r="H37" s="101">
        <f t="shared" si="2"/>
        <v>4.1772481694156562</v>
      </c>
      <c r="I37" s="102">
        <f t="shared" si="20"/>
        <v>8760</v>
      </c>
      <c r="J37" s="102">
        <f t="shared" si="20"/>
        <v>122712</v>
      </c>
      <c r="K37" s="103">
        <v>95.8</v>
      </c>
      <c r="L37" s="103">
        <f t="shared" si="21"/>
        <v>1.4482981664981096</v>
      </c>
      <c r="V37" s="92" t="s">
        <v>16</v>
      </c>
      <c r="W37" t="s">
        <v>34</v>
      </c>
      <c r="X37" s="104">
        <f t="shared" si="22"/>
        <v>4.1772481694156562</v>
      </c>
      <c r="AC37" s="92" t="s">
        <v>16</v>
      </c>
      <c r="AD37" t="s">
        <v>34</v>
      </c>
      <c r="AE37" s="60">
        <f t="shared" si="23"/>
        <v>1378511.0448524549</v>
      </c>
      <c r="AF37" s="104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92"/>
      <c r="AP37" s="92"/>
    </row>
    <row r="38" spans="2:42" x14ac:dyDescent="0.3">
      <c r="B38" s="92" t="s">
        <v>17</v>
      </c>
      <c r="C38" t="s">
        <v>34</v>
      </c>
      <c r="D38" s="100">
        <f t="shared" si="18"/>
        <v>2091818.748708141</v>
      </c>
      <c r="E38" s="100">
        <f t="shared" si="18"/>
        <v>29339568.697033826</v>
      </c>
      <c r="F38" s="100">
        <f t="shared" si="25"/>
        <v>74000000</v>
      </c>
      <c r="G38" s="21">
        <f t="shared" si="19"/>
        <v>5645226.4072616436</v>
      </c>
      <c r="H38" s="101">
        <f t="shared" si="2"/>
        <v>4.594972986357222</v>
      </c>
      <c r="I38" s="102">
        <f t="shared" si="20"/>
        <v>8784</v>
      </c>
      <c r="J38" s="102">
        <f t="shared" si="20"/>
        <v>131496</v>
      </c>
      <c r="K38" s="103">
        <v>95.8</v>
      </c>
      <c r="L38" s="103">
        <f t="shared" si="21"/>
        <v>1.4845056206605622</v>
      </c>
      <c r="V38" s="92" t="s">
        <v>17</v>
      </c>
      <c r="W38" t="s">
        <v>34</v>
      </c>
      <c r="X38" s="104">
        <f t="shared" si="22"/>
        <v>4.594972986357222</v>
      </c>
      <c r="AC38" s="92" t="s">
        <v>17</v>
      </c>
      <c r="AD38" t="s">
        <v>34</v>
      </c>
      <c r="AE38" s="60">
        <f t="shared" si="23"/>
        <v>1412973.8209737663</v>
      </c>
      <c r="AF38" s="104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92"/>
      <c r="AP38" s="92"/>
    </row>
    <row r="39" spans="2:42" x14ac:dyDescent="0.3">
      <c r="B39" s="92" t="s">
        <v>18</v>
      </c>
      <c r="C39" t="s">
        <v>34</v>
      </c>
      <c r="D39" s="100">
        <f t="shared" si="18"/>
        <v>2144114.2174258446</v>
      </c>
      <c r="E39" s="100">
        <f t="shared" si="18"/>
        <v>31483682.914459672</v>
      </c>
      <c r="F39" s="100">
        <f t="shared" si="25"/>
        <v>74000000</v>
      </c>
      <c r="G39" s="21">
        <f t="shared" si="19"/>
        <v>4785612.3861558922</v>
      </c>
      <c r="H39" s="101">
        <f t="shared" si="2"/>
        <v>5.0544702849929442</v>
      </c>
      <c r="I39" s="102">
        <f t="shared" si="20"/>
        <v>8760</v>
      </c>
      <c r="J39" s="102">
        <f t="shared" si="20"/>
        <v>140256</v>
      </c>
      <c r="K39" s="103">
        <v>95.8</v>
      </c>
      <c r="L39" s="103">
        <f t="shared" si="21"/>
        <v>1.5216182611770761</v>
      </c>
      <c r="V39" s="92" t="s">
        <v>18</v>
      </c>
      <c r="W39" t="s">
        <v>34</v>
      </c>
      <c r="X39" s="104">
        <f t="shared" si="22"/>
        <v>5.0544702849929442</v>
      </c>
      <c r="AC39" s="92" t="s">
        <v>18</v>
      </c>
      <c r="AD39" t="s">
        <v>34</v>
      </c>
      <c r="AE39" s="60">
        <f t="shared" si="23"/>
        <v>1448298.1664981104</v>
      </c>
      <c r="AF39" s="104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92"/>
      <c r="AP39" s="9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187B-2141-436B-92B6-CD9F05D02088}">
  <dimension ref="A2:AZ260"/>
  <sheetViews>
    <sheetView tabSelected="1" topLeftCell="Y1" workbookViewId="0">
      <selection activeCell="AF5" sqref="AF5:AF260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80</v>
      </c>
      <c r="AL2" s="1" t="s">
        <v>81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83" t="s">
        <v>58</v>
      </c>
      <c r="C4" s="83" t="s">
        <v>59</v>
      </c>
      <c r="D4" s="83" t="s">
        <v>0</v>
      </c>
      <c r="E4" s="83" t="s">
        <v>20</v>
      </c>
      <c r="F4" s="83" t="s">
        <v>60</v>
      </c>
      <c r="G4" s="83" t="s">
        <v>61</v>
      </c>
      <c r="H4" s="83" t="s">
        <v>82</v>
      </c>
      <c r="I4" s="83" t="s">
        <v>63</v>
      </c>
      <c r="J4" s="83" t="s">
        <v>83</v>
      </c>
      <c r="K4" s="83" t="s">
        <v>84</v>
      </c>
      <c r="L4" s="83" t="s">
        <v>85</v>
      </c>
      <c r="M4" s="83" t="s">
        <v>86</v>
      </c>
      <c r="N4" s="83" t="s">
        <v>87</v>
      </c>
      <c r="O4" s="83" t="s">
        <v>88</v>
      </c>
      <c r="P4" s="84" t="s">
        <v>89</v>
      </c>
      <c r="Q4" s="84" t="s">
        <v>90</v>
      </c>
      <c r="R4" s="84" t="s">
        <v>91</v>
      </c>
      <c r="S4" s="85" t="s">
        <v>92</v>
      </c>
      <c r="T4" s="112" t="s">
        <v>132</v>
      </c>
      <c r="U4" s="112" t="s">
        <v>133</v>
      </c>
      <c r="V4" s="112" t="s">
        <v>134</v>
      </c>
      <c r="W4" s="112" t="s">
        <v>135</v>
      </c>
      <c r="X4" s="86" t="s">
        <v>93</v>
      </c>
      <c r="Y4" s="86" t="s">
        <v>94</v>
      </c>
      <c r="Z4" s="86" t="s">
        <v>95</v>
      </c>
      <c r="AA4" s="86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87" t="s">
        <v>96</v>
      </c>
      <c r="AG4" s="87" t="s">
        <v>97</v>
      </c>
      <c r="AH4" s="87" t="s">
        <v>98</v>
      </c>
      <c r="AI4" s="87" t="s">
        <v>141</v>
      </c>
      <c r="AL4" s="88" t="s">
        <v>99</v>
      </c>
      <c r="AM4" s="88" t="s">
        <v>100</v>
      </c>
      <c r="AN4" s="88" t="s">
        <v>101</v>
      </c>
      <c r="AP4" s="113" t="s">
        <v>144</v>
      </c>
      <c r="AX4" s="118"/>
    </row>
    <row r="5" spans="1:52" x14ac:dyDescent="0.3">
      <c r="A5">
        <v>1</v>
      </c>
      <c r="B5" t="str">
        <f>Summary!B5</f>
        <v>Marinus</v>
      </c>
      <c r="C5" t="str">
        <f>Summary!C5</f>
        <v>Wind</v>
      </c>
      <c r="D5" s="89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-14431944.636252841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40391867.15816322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4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4">
        <f>H5*AP5</f>
        <v>-14431944.636252841</v>
      </c>
      <c r="AC5" s="73">
        <f>AB5/SUMIFS(FinParameters!$L$8:$L$39,FinParameters!$B$8:$B$39,Financials!$E5,FinParameters!$C$8:$C$39,Financials!$F5)</f>
        <v>-13736532.669842087</v>
      </c>
      <c r="AD5" s="73">
        <f>AC5</f>
        <v>-13736532.669842087</v>
      </c>
      <c r="AE5" s="12"/>
      <c r="AF5" s="73">
        <f>X5+AB5</f>
        <v>37741867.15816322</v>
      </c>
      <c r="AG5" s="73">
        <f>Y5+AC5</f>
        <v>34763313.796322681</v>
      </c>
      <c r="AH5" s="73">
        <f>Z5+AD5</f>
        <v>19398003.972639628</v>
      </c>
      <c r="AI5" s="12">
        <f>-AH5/SUM($N5,$O5)</f>
        <v>1.1430038863839267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-14431944.636252841</v>
      </c>
      <c r="AN5" s="20">
        <f>Summary!I5</f>
        <v>11902262.444492944</v>
      </c>
      <c r="AP5" s="12">
        <v>1</v>
      </c>
      <c r="AU5" s="89"/>
      <c r="AX5" s="20"/>
      <c r="AY5" s="119"/>
      <c r="AZ5" s="120"/>
    </row>
    <row r="6" spans="1:52" x14ac:dyDescent="0.3">
      <c r="A6">
        <v>2</v>
      </c>
      <c r="B6" t="str">
        <f>Summary!B6</f>
        <v>Marinus</v>
      </c>
      <c r="C6" t="str">
        <f>Summary!C6</f>
        <v>Wind</v>
      </c>
      <c r="D6" s="89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-5560398.5991969854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32531062.248578016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4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4">
        <f t="shared" ref="AB6:AB69" si="10">H6*AP6</f>
        <v>-5560398.5991969854</v>
      </c>
      <c r="AC6" s="73">
        <f>AB6/SUMIFS(FinParameters!$L$8:$L$39,FinParameters!$B$8:$B$39,Financials!$E6,FinParameters!$C$8:$C$39,Financials!$F6)</f>
        <v>-5292467.4352856502</v>
      </c>
      <c r="AD6" s="73">
        <f t="shared" ref="AD6:AD69" si="11">AC6</f>
        <v>-5292467.4352856502</v>
      </c>
      <c r="AE6" s="12"/>
      <c r="AF6" s="73">
        <f t="shared" ref="AF6:AF69" si="12">X6+AB6</f>
        <v>29881062.248578019</v>
      </c>
      <c r="AG6" s="73">
        <f t="shared" ref="AG6:AH69" si="13">Y6+AC6</f>
        <v>27786282.165115632</v>
      </c>
      <c r="AH6" s="73">
        <f t="shared" si="13"/>
        <v>11721880.131674826</v>
      </c>
      <c r="AI6" s="12">
        <f t="shared" ref="AI6:AI69" si="14">-AH6/SUM($N6,$O6)</f>
        <v>0.69069758750068322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-5560398.5991969854</v>
      </c>
      <c r="AN6" s="20">
        <f>Summary!I6</f>
        <v>7874159.7120792056</v>
      </c>
      <c r="AP6" s="12">
        <v>1</v>
      </c>
      <c r="AU6" s="89"/>
      <c r="AX6" s="20"/>
      <c r="AY6" s="119"/>
      <c r="AZ6" s="120"/>
    </row>
    <row r="7" spans="1:52" x14ac:dyDescent="0.3">
      <c r="A7">
        <v>3</v>
      </c>
      <c r="B7" t="str">
        <f>Summary!B7</f>
        <v>Marinus</v>
      </c>
      <c r="C7" t="str">
        <f>Summary!C7</f>
        <v>Wind</v>
      </c>
      <c r="D7" s="89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-2251371.8705932107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27557181.697453938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4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4">
        <f t="shared" si="10"/>
        <v>-2251371.8705932107</v>
      </c>
      <c r="AC7" s="73">
        <f>AB7/SUMIFS(FinParameters!$L$8:$L$39,FinParameters!$B$8:$B$39,Financials!$E7,FinParameters!$C$8:$C$39,Financials!$F7)</f>
        <v>-2142888.157614002</v>
      </c>
      <c r="AD7" s="73">
        <f t="shared" si="11"/>
        <v>-2142888.157614002</v>
      </c>
      <c r="AE7" s="12"/>
      <c r="AF7" s="73">
        <f t="shared" si="12"/>
        <v>24907181.697453938</v>
      </c>
      <c r="AG7" s="73">
        <f t="shared" si="13"/>
        <v>23263300.851628505</v>
      </c>
      <c r="AH7" s="73">
        <f t="shared" si="13"/>
        <v>6906482.2232716139</v>
      </c>
      <c r="AI7" s="12">
        <f t="shared" si="14"/>
        <v>0.40695609886333806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-2251371.8705932107</v>
      </c>
      <c r="AN7" s="20">
        <f>Summary!I7</f>
        <v>6189283.1413722942</v>
      </c>
      <c r="AP7" s="12">
        <v>1</v>
      </c>
      <c r="AU7" s="89"/>
      <c r="AX7" s="20"/>
      <c r="AY7" s="119"/>
      <c r="AZ7" s="120"/>
    </row>
    <row r="8" spans="1:52" x14ac:dyDescent="0.3">
      <c r="A8">
        <v>4</v>
      </c>
      <c r="B8" t="str">
        <f>Summary!B8</f>
        <v>Marinus</v>
      </c>
      <c r="C8" t="str">
        <f>Summary!C8</f>
        <v>Wind</v>
      </c>
      <c r="D8" s="89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3.1121771826292388E-9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23106141.272938319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4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4">
        <f t="shared" si="10"/>
        <v>3.1121771826292388E-9</v>
      </c>
      <c r="AC8" s="73">
        <f>AB8/SUMIFS(FinParameters!$L$8:$L$39,FinParameters!$B$8:$B$39,Financials!$E8,FinParameters!$C$8:$C$39,Financials!$F8)</f>
        <v>2.9622150459290792E-9</v>
      </c>
      <c r="AD8" s="73">
        <f t="shared" si="11"/>
        <v>2.9622150459290792E-9</v>
      </c>
      <c r="AE8" s="12"/>
      <c r="AF8" s="73">
        <f t="shared" si="12"/>
        <v>20456141.272938315</v>
      </c>
      <c r="AG8" s="73">
        <f t="shared" si="13"/>
        <v>19154144.467368629</v>
      </c>
      <c r="AH8" s="73">
        <f t="shared" si="13"/>
        <v>2620948.2412483236</v>
      </c>
      <c r="AI8" s="12">
        <f t="shared" si="14"/>
        <v>0.15443620023912683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3.1121771826292388E-9</v>
      </c>
      <c r="AN8" s="20">
        <f>Summary!I8</f>
        <v>5173012.2209259439</v>
      </c>
      <c r="AP8" s="12">
        <v>1</v>
      </c>
      <c r="AU8" s="89"/>
      <c r="AX8" s="20"/>
      <c r="AY8" s="119"/>
      <c r="AZ8" s="120"/>
    </row>
    <row r="9" spans="1:52" x14ac:dyDescent="0.3">
      <c r="A9">
        <v>5</v>
      </c>
      <c r="B9" t="str">
        <f>Summary!B9</f>
        <v>Marinus</v>
      </c>
      <c r="C9" t="str">
        <f>Summary!C9</f>
        <v>Wind</v>
      </c>
      <c r="D9" s="89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2087643.056114797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20464612.226009749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4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4">
        <f t="shared" si="10"/>
        <v>2087643.056114797</v>
      </c>
      <c r="AC9" s="73">
        <f>AB9/SUMIFS(FinParameters!$L$8:$L$39,FinParameters!$B$8:$B$39,Financials!$E9,FinParameters!$C$8:$C$39,Financials!$F9)</f>
        <v>1987048.7149218773</v>
      </c>
      <c r="AD9" s="73">
        <f t="shared" si="11"/>
        <v>1987048.7149218773</v>
      </c>
      <c r="AE9" s="12"/>
      <c r="AF9" s="73">
        <f t="shared" si="12"/>
        <v>17814612.226009749</v>
      </c>
      <c r="AG9" s="73">
        <f t="shared" si="13"/>
        <v>16736804.653548302</v>
      </c>
      <c r="AH9" s="73">
        <f t="shared" si="13"/>
        <v>69456.929030808154</v>
      </c>
      <c r="AI9" s="12">
        <f t="shared" si="14"/>
        <v>4.0926654067337627E-3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2087643.056114797</v>
      </c>
      <c r="AN9" s="20">
        <f>Summary!I9</f>
        <v>4400044.0634945026</v>
      </c>
      <c r="AP9" s="12">
        <v>1</v>
      </c>
      <c r="AU9" s="89"/>
      <c r="AX9" s="20"/>
      <c r="AY9" s="119"/>
      <c r="AZ9" s="120"/>
    </row>
    <row r="10" spans="1:52" x14ac:dyDescent="0.3">
      <c r="A10">
        <v>6</v>
      </c>
      <c r="B10" t="str">
        <f>Summary!B10</f>
        <v>Marinus</v>
      </c>
      <c r="C10" t="str">
        <f>Summary!C10</f>
        <v>Wind</v>
      </c>
      <c r="D10" s="89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4797087.2472089455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18578930.807095591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4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4">
        <f t="shared" si="10"/>
        <v>4797087.2472089455</v>
      </c>
      <c r="AC10" s="73">
        <f>AB10/SUMIFS(FinParameters!$L$8:$L$39,FinParameters!$B$8:$B$39,Financials!$E10,FinParameters!$C$8:$C$39,Financials!$F10)</f>
        <v>4565936.701686088</v>
      </c>
      <c r="AD10" s="73">
        <f t="shared" si="11"/>
        <v>4565936.701686088</v>
      </c>
      <c r="AE10" s="12"/>
      <c r="AF10" s="73">
        <f t="shared" si="12"/>
        <v>15928930.807095591</v>
      </c>
      <c r="AG10" s="73">
        <f t="shared" si="13"/>
        <v>15060820.711873397</v>
      </c>
      <c r="AH10" s="73">
        <f t="shared" si="13"/>
        <v>-1771036.2891323324</v>
      </c>
      <c r="AI10" s="12">
        <f t="shared" si="14"/>
        <v>-0.10435616799854495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4797087.2472089455</v>
      </c>
      <c r="AN10" s="20">
        <f>Summary!I10</f>
        <v>3452157.2799194478</v>
      </c>
      <c r="AP10" s="12">
        <v>1</v>
      </c>
      <c r="AU10" s="89"/>
      <c r="AX10" s="20"/>
      <c r="AY10" s="119"/>
      <c r="AZ10" s="120"/>
    </row>
    <row r="11" spans="1:52" x14ac:dyDescent="0.3">
      <c r="A11">
        <v>7</v>
      </c>
      <c r="B11" t="str">
        <f>Summary!B11</f>
        <v>Marinus</v>
      </c>
      <c r="C11" t="str">
        <f>Summary!C11</f>
        <v>Wind</v>
      </c>
      <c r="D11" s="89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9520609.1345546488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15108925.041654604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4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4">
        <f t="shared" si="10"/>
        <v>9520609.1345546488</v>
      </c>
      <c r="AC11" s="73">
        <f>AB11/SUMIFS(FinParameters!$L$8:$L$39,FinParameters!$B$8:$B$39,Financials!$E11,FinParameters!$C$8:$C$39,Financials!$F11)</f>
        <v>9061852.8347932417</v>
      </c>
      <c r="AD11" s="73">
        <f t="shared" si="11"/>
        <v>9061852.8347932417</v>
      </c>
      <c r="AE11" s="12"/>
      <c r="AF11" s="73">
        <f t="shared" si="12"/>
        <v>12458925.041654604</v>
      </c>
      <c r="AG11" s="73">
        <f t="shared" si="13"/>
        <v>11958240.204287808</v>
      </c>
      <c r="AH11" s="73">
        <f t="shared" si="13"/>
        <v>-5150793.2367390357</v>
      </c>
      <c r="AI11" s="12">
        <f t="shared" si="14"/>
        <v>-0.30350425207958259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9520609.1345546488</v>
      </c>
      <c r="AN11" s="20">
        <f>Summary!I11</f>
        <v>1855093.030273994</v>
      </c>
      <c r="AP11" s="12">
        <v>1</v>
      </c>
      <c r="AU11" s="89"/>
      <c r="AX11" s="20"/>
      <c r="AY11" s="119"/>
      <c r="AZ11" s="120"/>
    </row>
    <row r="12" spans="1:52" x14ac:dyDescent="0.3">
      <c r="A12">
        <v>8</v>
      </c>
      <c r="B12" t="str">
        <f>Summary!B12</f>
        <v>Marinus</v>
      </c>
      <c r="C12" t="str">
        <f>Summary!C12</f>
        <v>Wind</v>
      </c>
      <c r="D12" s="89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-152838.21671320853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24221955.691831984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4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4">
        <f t="shared" si="10"/>
        <v>-152838.21671320853</v>
      </c>
      <c r="AC12" s="73">
        <f>AB12/SUMIFS(FinParameters!$L$8:$L$39,FinParameters!$B$8:$B$39,Financials!$E12,FinParameters!$C$8:$C$39,Financials!$F12)</f>
        <v>-145473.6149560581</v>
      </c>
      <c r="AD12" s="73">
        <f t="shared" si="11"/>
        <v>-145473.6149560581</v>
      </c>
      <c r="AE12" s="12"/>
      <c r="AF12" s="73">
        <f t="shared" si="12"/>
        <v>21571955.691831984</v>
      </c>
      <c r="AG12" s="73">
        <f t="shared" si="13"/>
        <v>20192606.103998572</v>
      </c>
      <c r="AH12" s="73">
        <f t="shared" si="13"/>
        <v>3692062.0441588056</v>
      </c>
      <c r="AI12" s="12">
        <f t="shared" si="14"/>
        <v>0.21755028358569037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-152838.21671320853</v>
      </c>
      <c r="AN12" s="20">
        <f>Summary!I12</f>
        <v>5361150.893304239</v>
      </c>
      <c r="AP12" s="12">
        <v>1</v>
      </c>
      <c r="AU12" s="89"/>
      <c r="AX12" s="20"/>
      <c r="AY12" s="119"/>
    </row>
    <row r="13" spans="1:52" x14ac:dyDescent="0.3">
      <c r="A13">
        <v>9</v>
      </c>
      <c r="B13" t="str">
        <f>Summary!B13</f>
        <v>Marinus</v>
      </c>
      <c r="C13" t="str">
        <f>Summary!C13</f>
        <v>Wind</v>
      </c>
      <c r="D13" s="89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-32920492.780247793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64751907.320459485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4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4">
        <f t="shared" si="10"/>
        <v>-32920492.780247793</v>
      </c>
      <c r="AC13" s="73">
        <f>AB13/SUMIFS(FinParameters!$L$8:$L$39,FinParameters!$B$8:$B$39,Financials!$E13,FinParameters!$C$8:$C$39,Financials!$F13)</f>
        <v>-30569950.202925943</v>
      </c>
      <c r="AD13" s="73">
        <f t="shared" si="11"/>
        <v>-30569950.202925943</v>
      </c>
      <c r="AE13" s="12"/>
      <c r="AF13" s="73">
        <f t="shared" si="12"/>
        <v>60476907.320459485</v>
      </c>
      <c r="AG13" s="73">
        <f t="shared" si="13"/>
        <v>52274548.212262519</v>
      </c>
      <c r="AH13" s="73">
        <f t="shared" si="13"/>
        <v>32068169.506758764</v>
      </c>
      <c r="AI13" s="12">
        <f t="shared" si="14"/>
        <v>1.2499761834019296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-18488548.14399495</v>
      </c>
      <c r="AN13" s="20">
        <f>Summary!I13</f>
        <v>14282548.56147233</v>
      </c>
      <c r="AP13" s="12">
        <v>1</v>
      </c>
      <c r="AU13" s="89"/>
      <c r="AX13" s="20"/>
      <c r="AY13" s="119"/>
      <c r="AZ13" s="120"/>
    </row>
    <row r="14" spans="1:52" x14ac:dyDescent="0.3">
      <c r="A14">
        <v>10</v>
      </c>
      <c r="B14" t="str">
        <f>Summary!B14</f>
        <v>Marinus</v>
      </c>
      <c r="C14" t="str">
        <f>Summary!C14</f>
        <v>Wind</v>
      </c>
      <c r="D14" s="89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-13077410.00541045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55673207.094351873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4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4">
        <f t="shared" si="10"/>
        <v>-13077410.00541045</v>
      </c>
      <c r="AC14" s="73">
        <f>AB14/SUMIFS(FinParameters!$L$8:$L$39,FinParameters!$B$8:$B$39,Financials!$E14,FinParameters!$C$8:$C$39,Financials!$F14)</f>
        <v>-12143675.227380173</v>
      </c>
      <c r="AD14" s="73">
        <f t="shared" si="11"/>
        <v>-12143675.227380173</v>
      </c>
      <c r="AE14" s="12"/>
      <c r="AF14" s="73">
        <f t="shared" si="12"/>
        <v>51398207.094351873</v>
      </c>
      <c r="AG14" s="73">
        <f t="shared" si="13"/>
        <v>45210031.465084396</v>
      </c>
      <c r="AH14" s="73">
        <f t="shared" si="13"/>
        <v>23087559.932335705</v>
      </c>
      <c r="AI14" s="12">
        <f t="shared" si="14"/>
        <v>0.89992352205204362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-7517011.4062134642</v>
      </c>
      <c r="AN14" s="20">
        <f>Summary!I14</f>
        <v>10605758.384330196</v>
      </c>
      <c r="AP14" s="12">
        <v>1</v>
      </c>
      <c r="AU14" s="89"/>
      <c r="AX14" s="20"/>
      <c r="AY14" s="119"/>
      <c r="AZ14" s="120"/>
    </row>
    <row r="15" spans="1:52" x14ac:dyDescent="0.3">
      <c r="A15">
        <v>11</v>
      </c>
      <c r="B15" t="str">
        <f>Summary!B15</f>
        <v>Marinus</v>
      </c>
      <c r="C15" t="str">
        <f>Summary!C15</f>
        <v>Wind</v>
      </c>
      <c r="D15" s="89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-5280324.9880724698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46915100.824608169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4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4">
        <f t="shared" si="10"/>
        <v>-5280324.9880724698</v>
      </c>
      <c r="AC15" s="73">
        <f>AB15/SUMIFS(FinParameters!$L$8:$L$39,FinParameters!$B$8:$B$39,Financials!$E15,FinParameters!$C$8:$C$39,Financials!$F15)</f>
        <v>-4903306.6733889254</v>
      </c>
      <c r="AD15" s="73">
        <f t="shared" si="11"/>
        <v>-4903306.6733889254</v>
      </c>
      <c r="AE15" s="12"/>
      <c r="AF15" s="73">
        <f t="shared" si="12"/>
        <v>42640100.824608169</v>
      </c>
      <c r="AG15" s="73">
        <f t="shared" si="13"/>
        <v>37701051.448062837</v>
      </c>
      <c r="AH15" s="73">
        <f t="shared" si="13"/>
        <v>14703558.029563647</v>
      </c>
      <c r="AI15" s="12">
        <f t="shared" si="14"/>
        <v>0.5731258637743305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-3028953.1174792596</v>
      </c>
      <c r="AN15" s="20">
        <f>Summary!I15</f>
        <v>8772042.4174723849</v>
      </c>
      <c r="AP15" s="12">
        <v>1</v>
      </c>
      <c r="AU15" s="89"/>
      <c r="AX15" s="20"/>
      <c r="AY15" s="119"/>
      <c r="AZ15" s="120"/>
    </row>
    <row r="16" spans="1:52" x14ac:dyDescent="0.3">
      <c r="A16">
        <v>12</v>
      </c>
      <c r="B16" t="str">
        <f>Summary!B16</f>
        <v>Marinus</v>
      </c>
      <c r="C16" t="str">
        <f>Summary!C16</f>
        <v>Wind</v>
      </c>
      <c r="D16" s="89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-352.05964914011645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39074923.328747638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4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4">
        <f t="shared" si="10"/>
        <v>-352.05964914011645</v>
      </c>
      <c r="AC16" s="73">
        <f>AB16/SUMIFS(FinParameters!$L$8:$L$39,FinParameters!$B$8:$B$39,Financials!$E16,FinParameters!$C$8:$C$39,Financials!$F16)</f>
        <v>-326.9223828001256</v>
      </c>
      <c r="AD16" s="73">
        <f t="shared" si="11"/>
        <v>-326.9223828001256</v>
      </c>
      <c r="AE16" s="12"/>
      <c r="AF16" s="73">
        <f t="shared" si="12"/>
        <v>34799923.328747638</v>
      </c>
      <c r="AG16" s="73">
        <f t="shared" si="13"/>
        <v>30795136.482123598</v>
      </c>
      <c r="AH16" s="73">
        <f t="shared" si="13"/>
        <v>7272358.0033238772</v>
      </c>
      <c r="AI16" s="12">
        <f t="shared" si="14"/>
        <v>0.28346720256082497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-352.05964914322863</v>
      </c>
      <c r="AN16" s="20">
        <f>Summary!I16</f>
        <v>7676064.3492178209</v>
      </c>
      <c r="AP16" s="12">
        <v>1</v>
      </c>
      <c r="AU16" s="89"/>
      <c r="AX16" s="20"/>
      <c r="AY16" s="119"/>
      <c r="AZ16" s="120"/>
    </row>
    <row r="17" spans="1:52" x14ac:dyDescent="0.3">
      <c r="A17">
        <v>13</v>
      </c>
      <c r="B17" t="str">
        <f>Summary!B17</f>
        <v>Marinus</v>
      </c>
      <c r="C17" t="str">
        <f>Summary!C17</f>
        <v>Wind</v>
      </c>
      <c r="D17" s="89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4835105.4014204387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35922890.851092622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4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4">
        <f t="shared" si="10"/>
        <v>4835105.4014204387</v>
      </c>
      <c r="AC17" s="73">
        <f>AB17/SUMIFS(FinParameters!$L$8:$L$39,FinParameters!$B$8:$B$39,Financials!$E17,FinParameters!$C$8:$C$39,Financials!$F17)</f>
        <v>4489876.0274939146</v>
      </c>
      <c r="AD17" s="73">
        <f t="shared" si="11"/>
        <v>4489876.0274939146</v>
      </c>
      <c r="AE17" s="12"/>
      <c r="AF17" s="73">
        <f t="shared" si="12"/>
        <v>31647890.851092629</v>
      </c>
      <c r="AG17" s="73">
        <f t="shared" si="13"/>
        <v>28182283.539428271</v>
      </c>
      <c r="AH17" s="73">
        <f t="shared" si="13"/>
        <v>4218871.0361543614</v>
      </c>
      <c r="AI17" s="12">
        <f t="shared" si="14"/>
        <v>0.16444619063541246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2747462.3453056416</v>
      </c>
      <c r="AN17" s="20">
        <f>Summary!I17</f>
        <v>6677177.8644283172</v>
      </c>
      <c r="AP17" s="12">
        <v>1</v>
      </c>
      <c r="AU17" s="89"/>
      <c r="AX17" s="20"/>
      <c r="AY17" s="119"/>
      <c r="AZ17" s="120"/>
    </row>
    <row r="18" spans="1:52" x14ac:dyDescent="0.3">
      <c r="A18">
        <v>14</v>
      </c>
      <c r="B18" t="str">
        <f>Summary!B18</f>
        <v>Marinus</v>
      </c>
      <c r="C18" t="str">
        <f>Summary!C18</f>
        <v>Wind</v>
      </c>
      <c r="D18" s="89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11208157.864080753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32644534.200161684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4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4">
        <f t="shared" si="10"/>
        <v>11208157.864080753</v>
      </c>
      <c r="AC18" s="73">
        <f>AB18/SUMIFS(FinParameters!$L$8:$L$39,FinParameters!$B$8:$B$39,Financials!$E18,FinParameters!$C$8:$C$39,Financials!$F18)</f>
        <v>10407888.790080937</v>
      </c>
      <c r="AD18" s="73">
        <f t="shared" si="11"/>
        <v>10407888.790080937</v>
      </c>
      <c r="AE18" s="12"/>
      <c r="AF18" s="73">
        <f t="shared" si="12"/>
        <v>28369534.200161684</v>
      </c>
      <c r="AG18" s="73">
        <f t="shared" si="13"/>
        <v>25526946.145908676</v>
      </c>
      <c r="AH18" s="73">
        <f t="shared" si="13"/>
        <v>1017946.0523851104</v>
      </c>
      <c r="AI18" s="12">
        <f t="shared" si="14"/>
        <v>3.9678233620451121E-2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6411070.6168718068</v>
      </c>
      <c r="AN18" s="20">
        <f>Summary!I18</f>
        <v>5431176.1808665041</v>
      </c>
      <c r="AP18" s="12">
        <v>1</v>
      </c>
      <c r="AU18" s="89"/>
      <c r="AX18" s="20"/>
      <c r="AY18" s="119"/>
      <c r="AZ18" s="120"/>
    </row>
    <row r="19" spans="1:52" x14ac:dyDescent="0.3">
      <c r="A19">
        <v>15</v>
      </c>
      <c r="B19" t="str">
        <f>Summary!B19</f>
        <v>Marinus</v>
      </c>
      <c r="C19" t="str">
        <f>Summary!C19</f>
        <v>Wind</v>
      </c>
      <c r="D19" s="89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24576624.70730871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30256714.053654276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4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4">
        <f t="shared" si="10"/>
        <v>24576624.70730871</v>
      </c>
      <c r="AC19" s="73">
        <f>AB19/SUMIFS(FinParameters!$L$8:$L$39,FinParameters!$B$8:$B$39,Financials!$E19,FinParameters!$C$8:$C$39,Financials!$F19)</f>
        <v>22821839.225602612</v>
      </c>
      <c r="AD19" s="73">
        <f t="shared" si="11"/>
        <v>22821839.225602612</v>
      </c>
      <c r="AE19" s="12"/>
      <c r="AF19" s="73">
        <f t="shared" si="12"/>
        <v>25981714.053654272</v>
      </c>
      <c r="AG19" s="73">
        <f t="shared" si="13"/>
        <v>24049891.572099086</v>
      </c>
      <c r="AH19" s="73">
        <f t="shared" si="13"/>
        <v>-1497524.3163224943</v>
      </c>
      <c r="AI19" s="12">
        <f t="shared" si="14"/>
        <v>-5.8371580238586913E-2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15056015.572754061</v>
      </c>
      <c r="AN19" s="20">
        <f>Summary!I19</f>
        <v>2852616.7960429494</v>
      </c>
      <c r="AP19" s="12">
        <v>1</v>
      </c>
      <c r="AU19" s="89"/>
      <c r="AX19" s="20"/>
      <c r="AY19" s="119"/>
      <c r="AZ19" s="120"/>
    </row>
    <row r="20" spans="1:52" x14ac:dyDescent="0.3">
      <c r="A20">
        <v>16</v>
      </c>
      <c r="B20" t="str">
        <f>Summary!B20</f>
        <v>Marinus</v>
      </c>
      <c r="C20" t="str">
        <f>Summary!C20</f>
        <v>Wind</v>
      </c>
      <c r="D20" s="89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-381579.27731380798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41705109.881075583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4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4">
        <f t="shared" si="10"/>
        <v>-381579.27731380798</v>
      </c>
      <c r="AC20" s="73">
        <f>AB20/SUMIFS(FinParameters!$L$8:$L$39,FinParameters!$B$8:$B$39,Financials!$E20,FinParameters!$C$8:$C$39,Financials!$F20)</f>
        <v>-354334.29213278554</v>
      </c>
      <c r="AD20" s="73">
        <f t="shared" si="11"/>
        <v>-354334.29213278554</v>
      </c>
      <c r="AE20" s="12"/>
      <c r="AF20" s="73">
        <f t="shared" si="12"/>
        <v>37430109.881075583</v>
      </c>
      <c r="AG20" s="73">
        <f t="shared" si="13"/>
        <v>33183104.674711615</v>
      </c>
      <c r="AH20" s="73">
        <f t="shared" si="13"/>
        <v>9736665.6999557633</v>
      </c>
      <c r="AI20" s="12">
        <f t="shared" si="14"/>
        <v>0.37952276097723875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-228741.06060059948</v>
      </c>
      <c r="AN20" s="20">
        <f>Summary!I20</f>
        <v>7794898.1236141296</v>
      </c>
      <c r="AP20" s="12">
        <v>1</v>
      </c>
      <c r="AU20" s="89"/>
      <c r="AX20" s="20"/>
      <c r="AY20" s="119"/>
    </row>
    <row r="21" spans="1:52" x14ac:dyDescent="0.3">
      <c r="A21">
        <v>17</v>
      </c>
      <c r="B21" t="str">
        <f>Summary!B21</f>
        <v>Marinus</v>
      </c>
      <c r="C21" t="str">
        <f>Summary!C21</f>
        <v>Wind</v>
      </c>
      <c r="D21" s="89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-48758773.451538861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80724470.256397694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4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4">
        <f t="shared" si="10"/>
        <v>-48758773.451538861</v>
      </c>
      <c r="AC21" s="73">
        <f>AB21/SUMIFS(FinParameters!$L$8:$L$39,FinParameters!$B$8:$B$39,Financials!$E21,FinParameters!$C$8:$C$39,Financials!$F21)</f>
        <v>-44173042.248066805</v>
      </c>
      <c r="AD21" s="73">
        <f t="shared" si="11"/>
        <v>-44173042.248066805</v>
      </c>
      <c r="AE21" s="12"/>
      <c r="AF21" s="73">
        <f t="shared" si="12"/>
        <v>74798845.256397694</v>
      </c>
      <c r="AG21" s="73">
        <f t="shared" si="13"/>
        <v>60431428.393865041</v>
      </c>
      <c r="AH21" s="73">
        <f t="shared" si="13"/>
        <v>37840796.516405441</v>
      </c>
      <c r="AI21" s="12">
        <f t="shared" si="14"/>
        <v>1.1461126869375093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-15838280.671291064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Marinus</v>
      </c>
      <c r="C22" t="str">
        <f>Summary!C22</f>
        <v>Wind</v>
      </c>
      <c r="D22" s="89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-20385786.048281975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70702351.323337525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4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4">
        <f t="shared" si="10"/>
        <v>-20385786.048281975</v>
      </c>
      <c r="AC22" s="73">
        <f>AB22/SUMIFS(FinParameters!$L$8:$L$39,FinParameters!$B$8:$B$39,Financials!$E22,FinParameters!$C$8:$C$39,Financials!$F22)</f>
        <v>-18468516.015190907</v>
      </c>
      <c r="AD22" s="73">
        <f t="shared" si="11"/>
        <v>-18468516.015190907</v>
      </c>
      <c r="AE22" s="12"/>
      <c r="AF22" s="73">
        <f t="shared" si="12"/>
        <v>64776726.323337518</v>
      </c>
      <c r="AG22" s="73">
        <f t="shared" si="13"/>
        <v>53762732.057814635</v>
      </c>
      <c r="AH22" s="73">
        <f t="shared" si="13"/>
        <v>27744199.145433426</v>
      </c>
      <c r="AI22" s="12">
        <f t="shared" si="14"/>
        <v>0.84030944263333374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-7308376.0428715236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Marinus</v>
      </c>
      <c r="C23" t="str">
        <f>Summary!C23</f>
        <v>Wind</v>
      </c>
      <c r="D23" s="89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-8318673.1332420213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59067837.502775818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4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4">
        <f t="shared" si="10"/>
        <v>-8318673.1332420213</v>
      </c>
      <c r="AC23" s="73">
        <f>AB23/SUMIFS(FinParameters!$L$8:$L$39,FinParameters!$B$8:$B$39,Financials!$E23,FinParameters!$C$8:$C$39,Financials!$F23)</f>
        <v>-7536307.2889390076</v>
      </c>
      <c r="AD23" s="73">
        <f t="shared" si="11"/>
        <v>-7536307.2889390076</v>
      </c>
      <c r="AE23" s="12"/>
      <c r="AF23" s="73">
        <f t="shared" si="12"/>
        <v>53142212.502775811</v>
      </c>
      <c r="AG23" s="73">
        <f t="shared" si="13"/>
        <v>44352394.384362951</v>
      </c>
      <c r="AH23" s="73">
        <f t="shared" si="13"/>
        <v>16727214.488618515</v>
      </c>
      <c r="AI23" s="12">
        <f t="shared" si="14"/>
        <v>0.50662973582543691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-3038348.1451695515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Marinus</v>
      </c>
      <c r="C24" t="str">
        <f>Summary!C24</f>
        <v>Wind</v>
      </c>
      <c r="D24" s="89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49367.273380013226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49389367.368333869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4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4">
        <f t="shared" si="10"/>
        <v>49367.273380013226</v>
      </c>
      <c r="AC24" s="73">
        <f>AB24/SUMIFS(FinParameters!$L$8:$L$39,FinParameters!$B$8:$B$39,Financials!$E24,FinParameters!$C$8:$C$39,Financials!$F24)</f>
        <v>44724.313150628761</v>
      </c>
      <c r="AD24" s="73">
        <f t="shared" si="11"/>
        <v>44724.313150628761</v>
      </c>
      <c r="AE24" s="12"/>
      <c r="AF24" s="73">
        <f t="shared" si="12"/>
        <v>43463742.368333861</v>
      </c>
      <c r="AG24" s="73">
        <f t="shared" si="13"/>
        <v>36297268.048091367</v>
      </c>
      <c r="AH24" s="73">
        <f t="shared" si="13"/>
        <v>7658170.684452734</v>
      </c>
      <c r="AI24" s="12">
        <f t="shared" si="14"/>
        <v>0.2319487798407987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49719.333029153342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Marinus</v>
      </c>
      <c r="C25" t="str">
        <f>Summary!C25</f>
        <v>Wind</v>
      </c>
      <c r="D25" s="89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7661252.4578123968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45583058.314561173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4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4">
        <f t="shared" si="10"/>
        <v>7661252.4578123968</v>
      </c>
      <c r="AC25" s="73">
        <f>AB25/SUMIFS(FinParameters!$L$8:$L$39,FinParameters!$B$8:$B$39,Financials!$E25,FinParameters!$C$8:$C$39,Financials!$F25)</f>
        <v>6940716.6041288488</v>
      </c>
      <c r="AD25" s="73">
        <f t="shared" si="11"/>
        <v>6940716.6041288488</v>
      </c>
      <c r="AE25" s="12"/>
      <c r="AF25" s="73">
        <f t="shared" si="12"/>
        <v>39657433.314561173</v>
      </c>
      <c r="AG25" s="73">
        <f t="shared" si="13"/>
        <v>33454730.980041217</v>
      </c>
      <c r="AH25" s="73">
        <f t="shared" si="13"/>
        <v>3954280.6063755229</v>
      </c>
      <c r="AI25" s="12">
        <f t="shared" si="14"/>
        <v>0.11976627312041689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2826147.0563919577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Marinus</v>
      </c>
      <c r="C26" t="str">
        <f>Summary!C26</f>
        <v>Wind</v>
      </c>
      <c r="D26" s="89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17860208.132134981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41822480.236078843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4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4">
        <f t="shared" si="10"/>
        <v>17860208.132134981</v>
      </c>
      <c r="AC26" s="73">
        <f>AB26/SUMIFS(FinParameters!$L$8:$L$39,FinParameters!$B$8:$B$39,Financials!$E26,FinParameters!$C$8:$C$39,Financials!$F26)</f>
        <v>16180467.073565515</v>
      </c>
      <c r="AD26" s="73">
        <f t="shared" si="11"/>
        <v>16180467.073565515</v>
      </c>
      <c r="AE26" s="12"/>
      <c r="AF26" s="73">
        <f t="shared" si="12"/>
        <v>35896855.236078843</v>
      </c>
      <c r="AG26" s="73">
        <f t="shared" si="13"/>
        <v>30805791.995164119</v>
      </c>
      <c r="AH26" s="73">
        <f t="shared" si="13"/>
        <v>227626.17802414671</v>
      </c>
      <c r="AI26" s="12">
        <f t="shared" si="14"/>
        <v>6.894285388508321E-3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6652050.2680542292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Marinus</v>
      </c>
      <c r="C27" t="str">
        <f>Summary!C27</f>
        <v>Wind</v>
      </c>
      <c r="D27" s="89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37707236.946567953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39471370.702011481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4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4">
        <f t="shared" si="10"/>
        <v>37707236.946567953</v>
      </c>
      <c r="AC27" s="73">
        <f>AB27/SUMIFS(FinParameters!$L$8:$L$39,FinParameters!$B$8:$B$39,Financials!$E27,FinParameters!$C$8:$C$39,Financials!$F27)</f>
        <v>34160895.625360385</v>
      </c>
      <c r="AD27" s="73">
        <f t="shared" si="11"/>
        <v>34160895.625360385</v>
      </c>
      <c r="AE27" s="12"/>
      <c r="AF27" s="73">
        <f t="shared" si="12"/>
        <v>33545745.702011481</v>
      </c>
      <c r="AG27" s="73">
        <f t="shared" si="13"/>
        <v>29976262.119185593</v>
      </c>
      <c r="AH27" s="73">
        <f t="shared" si="13"/>
        <v>-2450981.0461197719</v>
      </c>
      <c r="AI27" s="12">
        <f t="shared" si="14"/>
        <v>-7.4234707802289149E-2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13130612.239259241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Marinus</v>
      </c>
      <c r="C28" t="str">
        <f>Summary!C28</f>
        <v>Wind</v>
      </c>
      <c r="D28" s="89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-530884.14553216146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52772053.282961205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4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4">
        <f t="shared" si="10"/>
        <v>-530884.14553216146</v>
      </c>
      <c r="AC28" s="73">
        <f>AB28/SUMIFS(FinParameters!$L$8:$L$39,FinParameters!$B$8:$B$39,Financials!$E28,FinParameters!$C$8:$C$39,Financials!$F28)</f>
        <v>-480954.83395882865</v>
      </c>
      <c r="AD28" s="73">
        <f t="shared" si="11"/>
        <v>-480954.83395882865</v>
      </c>
      <c r="AE28" s="12"/>
      <c r="AF28" s="73">
        <f t="shared" si="12"/>
        <v>46846428.282961205</v>
      </c>
      <c r="AG28" s="73">
        <f t="shared" si="13"/>
        <v>39268909.777462944</v>
      </c>
      <c r="AH28" s="73">
        <f t="shared" si="13"/>
        <v>10761910.417318841</v>
      </c>
      <c r="AI28" s="12">
        <f t="shared" si="14"/>
        <v>0.32595408132137621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-149304.86821835343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Marinus</v>
      </c>
      <c r="C29" t="str">
        <f>Summary!C29</f>
        <v>Wind</v>
      </c>
      <c r="D29" s="89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-65745151.594736323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93520643.11322999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4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4">
        <f t="shared" si="10"/>
        <v>-65745151.594736323</v>
      </c>
      <c r="AC29" s="73">
        <f>AB29/SUMIFS(FinParameters!$L$8:$L$39,FinParameters!$B$8:$B$39,Financials!$E29,FinParameters!$C$8:$C$39,Financials!$F29)</f>
        <v>-58109134.126545385</v>
      </c>
      <c r="AD29" s="73">
        <f t="shared" si="11"/>
        <v>-58109134.126545385</v>
      </c>
      <c r="AE29" s="12"/>
      <c r="AF29" s="73">
        <f t="shared" si="12"/>
        <v>85918127.488230005</v>
      </c>
      <c r="AG29" s="73">
        <f t="shared" si="13"/>
        <v>64599275.436632246</v>
      </c>
      <c r="AH29" s="73">
        <f t="shared" si="13"/>
        <v>41690970.009002313</v>
      </c>
      <c r="AI29" s="12">
        <f t="shared" si="14"/>
        <v>1.0619929954862168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-16986378.143197462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Marinus</v>
      </c>
      <c r="C30" t="str">
        <f>Summary!C30</f>
        <v>Wind</v>
      </c>
      <c r="D30" s="89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-27646119.476197403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83070933.546472222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4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4">
        <f t="shared" si="10"/>
        <v>-27646119.476197403</v>
      </c>
      <c r="AC30" s="73">
        <f>AB30/SUMIFS(FinParameters!$L$8:$L$39,FinParameters!$B$8:$B$39,Financials!$E30,FinParameters!$C$8:$C$39,Financials!$F30)</f>
        <v>-24435141.234802052</v>
      </c>
      <c r="AD30" s="73">
        <f t="shared" si="11"/>
        <v>-24435141.234802052</v>
      </c>
      <c r="AE30" s="12"/>
      <c r="AF30" s="73">
        <f t="shared" si="12"/>
        <v>75468417.921472222</v>
      </c>
      <c r="AG30" s="73">
        <f t="shared" si="13"/>
        <v>58797224.39479503</v>
      </c>
      <c r="AH30" s="73">
        <f t="shared" si="13"/>
        <v>30938057.667482615</v>
      </c>
      <c r="AI30" s="12">
        <f t="shared" si="14"/>
        <v>0.78808433888011231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-7260333.4279154269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Marinus</v>
      </c>
      <c r="C31" t="str">
        <f>Summary!C31</f>
        <v>Wind</v>
      </c>
      <c r="D31" s="89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-11288457.720160324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68398484.372913957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4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4">
        <f t="shared" si="10"/>
        <v>-11288457.720160324</v>
      </c>
      <c r="AC31" s="73">
        <f>AB31/SUMIFS(FinParameters!$L$8:$L$39,FinParameters!$B$8:$B$39,Financials!$E31,FinParameters!$C$8:$C$39,Financials!$F31)</f>
        <v>-9977351.7564624585</v>
      </c>
      <c r="AD31" s="73">
        <f t="shared" si="11"/>
        <v>-9977351.7564624585</v>
      </c>
      <c r="AE31" s="12"/>
      <c r="AF31" s="73">
        <f t="shared" si="12"/>
        <v>60795968.747913972</v>
      </c>
      <c r="AG31" s="73">
        <f t="shared" si="13"/>
        <v>47663090.104715854</v>
      </c>
      <c r="AH31" s="73">
        <f t="shared" si="13"/>
        <v>17159539.065527413</v>
      </c>
      <c r="AI31" s="12">
        <f t="shared" si="14"/>
        <v>0.43710449263778856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-2969784.5869183023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Marinus</v>
      </c>
      <c r="C32" t="str">
        <f>Summary!C32</f>
        <v>Wind</v>
      </c>
      <c r="D32" s="89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-24454.241944399459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57542179.994201064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4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4">
        <f t="shared" si="10"/>
        <v>-24454.241944399459</v>
      </c>
      <c r="AC32" s="73">
        <f>AB32/SUMIFS(FinParameters!$L$8:$L$39,FinParameters!$B$8:$B$39,Financials!$E32,FinParameters!$C$8:$C$39,Financials!$F32)</f>
        <v>-21613.986592797959</v>
      </c>
      <c r="AD32" s="73">
        <f t="shared" si="11"/>
        <v>-21613.986592797959</v>
      </c>
      <c r="AE32" s="12"/>
      <c r="AF32" s="73">
        <f t="shared" si="12"/>
        <v>49939664.369201064</v>
      </c>
      <c r="AG32" s="73">
        <f t="shared" si="13"/>
        <v>39162209.4712082</v>
      </c>
      <c r="AH32" s="73">
        <f t="shared" si="13"/>
        <v>7080668.3621488679</v>
      </c>
      <c r="AI32" s="12">
        <f t="shared" si="14"/>
        <v>0.18036568116163409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-73821.515324412685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Marinus</v>
      </c>
      <c r="C33" t="str">
        <f>Summary!C33</f>
        <v>Wind</v>
      </c>
      <c r="D33" s="89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10346395.527306644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53357647.929955661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4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4">
        <f t="shared" si="10"/>
        <v>10346395.527306644</v>
      </c>
      <c r="AC33" s="73">
        <f>AB33/SUMIFS(FinParameters!$L$8:$L$39,FinParameters!$B$8:$B$39,Financials!$E33,FinParameters!$C$8:$C$39,Financials!$F33)</f>
        <v>9144706.0481139086</v>
      </c>
      <c r="AD33" s="73">
        <f t="shared" si="11"/>
        <v>9144706.0481139086</v>
      </c>
      <c r="AE33" s="12"/>
      <c r="AF33" s="73">
        <f t="shared" si="12"/>
        <v>45755132.304955661</v>
      </c>
      <c r="AG33" s="73">
        <f t="shared" si="13"/>
        <v>36405326.088398241</v>
      </c>
      <c r="AH33" s="73">
        <f t="shared" si="13"/>
        <v>2966202.9155724347</v>
      </c>
      <c r="AI33" s="12">
        <f t="shared" si="14"/>
        <v>7.5558009776422158E-2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2685143.0694942479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Marinus</v>
      </c>
      <c r="C34" t="str">
        <f>Summary!C34</f>
        <v>Wind</v>
      </c>
      <c r="D34" s="89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24420039.988888979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48815083.78948471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4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4">
        <f t="shared" si="10"/>
        <v>24420039.988888979</v>
      </c>
      <c r="AC34" s="73">
        <f>AB34/SUMIFS(FinParameters!$L$8:$L$39,FinParameters!$B$8:$B$39,Financials!$E34,FinParameters!$C$8:$C$39,Financials!$F34)</f>
        <v>21583757.047775391</v>
      </c>
      <c r="AD34" s="73">
        <f t="shared" si="11"/>
        <v>21583757.047775391</v>
      </c>
      <c r="AE34" s="12"/>
      <c r="AF34" s="73">
        <f t="shared" si="12"/>
        <v>41212568.16448471</v>
      </c>
      <c r="AG34" s="73">
        <f t="shared" si="13"/>
        <v>33598709.697401911</v>
      </c>
      <c r="AH34" s="73">
        <f t="shared" si="13"/>
        <v>-1582527.1507927142</v>
      </c>
      <c r="AI34" s="12">
        <f t="shared" si="14"/>
        <v>-4.0311672982080389E-2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6559831.8567539956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Marinus</v>
      </c>
      <c r="C35" t="str">
        <f>Summary!C35</f>
        <v>Wind</v>
      </c>
      <c r="D35" s="89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50163477.925568342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47964060.271260127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4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4">
        <f t="shared" si="10"/>
        <v>50163477.925568342</v>
      </c>
      <c r="AC35" s="73">
        <f>AB35/SUMIFS(FinParameters!$L$8:$L$39,FinParameters!$B$8:$B$39,Financials!$E35,FinParameters!$C$8:$C$39,Financials!$F35)</f>
        <v>44337205.045918949</v>
      </c>
      <c r="AD35" s="73">
        <f t="shared" si="11"/>
        <v>44337205.045918949</v>
      </c>
      <c r="AE35" s="12"/>
      <c r="AF35" s="73">
        <f t="shared" si="12"/>
        <v>40361544.646260127</v>
      </c>
      <c r="AG35" s="73">
        <f t="shared" si="13"/>
        <v>34790150.379110858</v>
      </c>
      <c r="AH35" s="73">
        <f t="shared" si="13"/>
        <v>-3193266.3155718595</v>
      </c>
      <c r="AI35" s="12">
        <f t="shared" si="14"/>
        <v>-8.1341989863203665E-2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12456240.97900039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Marinus</v>
      </c>
      <c r="C36" t="str">
        <f>Summary!C36</f>
        <v>Wind</v>
      </c>
      <c r="D36" s="89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-729080.35452336632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61511386.34772706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4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4">
        <f t="shared" si="10"/>
        <v>-729080.35452336632</v>
      </c>
      <c r="AC36" s="73">
        <f>AB36/SUMIFS(FinParameters!$L$8:$L$39,FinParameters!$B$8:$B$39,Financials!$E36,FinParameters!$C$8:$C$39,Financials!$F36)</f>
        <v>-644400.79735734419</v>
      </c>
      <c r="AD36" s="73">
        <f t="shared" si="11"/>
        <v>-644400.79735734419</v>
      </c>
      <c r="AE36" s="12"/>
      <c r="AF36" s="73">
        <f t="shared" si="12"/>
        <v>53908870.72272706</v>
      </c>
      <c r="AG36" s="73">
        <f t="shared" si="13"/>
        <v>42525100.116619356</v>
      </c>
      <c r="AH36" s="73">
        <f t="shared" si="13"/>
        <v>10653056.125725014</v>
      </c>
      <c r="AI36" s="12">
        <f t="shared" si="14"/>
        <v>0.27136502181644095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-198196.20899120491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Marinus</v>
      </c>
      <c r="C37" t="str">
        <f>Summary!C37</f>
        <v>Wind</v>
      </c>
      <c r="D37" s="89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127128847.33915149</v>
      </c>
      <c r="H37" s="73">
        <f>SUMIFS(AM$5:AM37,$F$5:$F37,$F37,$D$5:$D37,$D37)</f>
        <v>-89221128.122291684</v>
      </c>
      <c r="I37" s="20">
        <f>SUMIFS(AN$5:AN37,$F$5:$F37,$F37,$D$5:$D37,$D37)</f>
        <v>63371204.958273642</v>
      </c>
      <c r="J37" s="73">
        <f t="shared" si="0"/>
        <v>63371204.958273642</v>
      </c>
      <c r="K37" s="73">
        <f t="shared" si="1"/>
        <v>190500052.29742512</v>
      </c>
      <c r="L37" s="73">
        <f t="shared" si="2"/>
        <v>101278924.17513344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54064876.442648642</v>
      </c>
      <c r="Q37" s="73">
        <f>P37/SUMIFS(FinParameters!$H$8:$H$39,FinParameters!$B$8:$B$39,Financials!$E37,FinParameters!$C$8:$C$39,Financials!$F37)</f>
        <v>30518213.283453751</v>
      </c>
      <c r="R37" s="73">
        <f t="shared" si="15"/>
        <v>9517216.8376053199</v>
      </c>
      <c r="S37" s="12">
        <f t="shared" si="4"/>
        <v>0.21364123103176128</v>
      </c>
      <c r="T37" s="114">
        <f t="shared" si="5"/>
        <v>127128847.33915149</v>
      </c>
      <c r="U37" s="73">
        <f>T37/SUMIFS(FinParameters!$L$8:$L$39,FinParameters!$B$8:$B$39,Financials!$E37,FinParameters!$C$8:$C$39,Financials!$F37)</f>
        <v>109622806.63372177</v>
      </c>
      <c r="V37" s="73">
        <f t="shared" si="6"/>
        <v>109622806.63372177</v>
      </c>
      <c r="W37" s="12"/>
      <c r="X37" s="73">
        <f t="shared" si="7"/>
        <v>181193723.78180012</v>
      </c>
      <c r="Y37" s="73">
        <f t="shared" si="8"/>
        <v>140141019.91717553</v>
      </c>
      <c r="Z37" s="73">
        <f t="shared" si="8"/>
        <v>119140023.4713271</v>
      </c>
      <c r="AA37" s="12">
        <f t="shared" si="9"/>
        <v>2.6744395671425809</v>
      </c>
      <c r="AB37" s="114">
        <f t="shared" si="10"/>
        <v>-89221128.122291684</v>
      </c>
      <c r="AC37" s="73">
        <f>AB37/SUMIFS(FinParameters!$L$8:$L$39,FinParameters!$B$8:$B$39,Financials!$E37,FinParameters!$C$8:$C$39,Financials!$F37)</f>
        <v>-76935099.157312766</v>
      </c>
      <c r="AD37" s="73">
        <f t="shared" si="11"/>
        <v>-76935099.157312766</v>
      </c>
      <c r="AE37" s="12"/>
      <c r="AF37" s="73">
        <f t="shared" si="12"/>
        <v>91972595.659508437</v>
      </c>
      <c r="AG37" s="73">
        <f t="shared" si="13"/>
        <v>63205920.759862766</v>
      </c>
      <c r="AH37" s="73">
        <f t="shared" si="13"/>
        <v>42204924.314014331</v>
      </c>
      <c r="AI37" s="12">
        <f t="shared" si="14"/>
        <v>0.94741058650893151</v>
      </c>
      <c r="AL37" s="73">
        <f>Summary!G37</f>
        <v>18593785.163536575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-23475976.527555365</v>
      </c>
      <c r="AN37" s="20">
        <f>Summary!I37</f>
        <v>12640472.42592223</v>
      </c>
      <c r="AP37" s="12">
        <v>1</v>
      </c>
    </row>
    <row r="38" spans="1:42" x14ac:dyDescent="0.3">
      <c r="A38">
        <v>34</v>
      </c>
      <c r="B38" t="str">
        <f>Summary!B38</f>
        <v>Marinus</v>
      </c>
      <c r="C38" t="str">
        <f>Summary!C38</f>
        <v>Wind</v>
      </c>
      <c r="D38" s="89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83308698.359680206</v>
      </c>
      <c r="H38" s="73">
        <f>SUMIFS(AM$5:AM38,$F$5:$F38,$F38,$D$5:$D38,$D38)</f>
        <v>-36201858.899238206</v>
      </c>
      <c r="I38" s="20">
        <f>SUMIFS(AN$5:AN38,$F$5:$F38,$F38,$D$5:$D38,$D38)</f>
        <v>47208815.682637632</v>
      </c>
      <c r="J38" s="73">
        <f t="shared" si="0"/>
        <v>47208815.682637632</v>
      </c>
      <c r="K38" s="73">
        <f t="shared" si="1"/>
        <v>130517514.04231784</v>
      </c>
      <c r="L38" s="73">
        <f t="shared" si="2"/>
        <v>94315655.143079638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37902487.167012632</v>
      </c>
      <c r="Q38" s="73">
        <f>P38/SUMIFS(FinParameters!$H$8:$H$39,FinParameters!$B$8:$B$39,Financials!$E38,FinParameters!$C$8:$C$39,Financials!$F38)</f>
        <v>21394965.889976472</v>
      </c>
      <c r="R38" s="73">
        <f t="shared" si="15"/>
        <v>-6645172.43803069</v>
      </c>
      <c r="S38" s="12">
        <f t="shared" si="4"/>
        <v>-0.14916995633320271</v>
      </c>
      <c r="T38" s="114">
        <f t="shared" si="5"/>
        <v>83308698.359680206</v>
      </c>
      <c r="U38" s="73">
        <f>T38/SUMIFS(FinParameters!$L$8:$L$39,FinParameters!$B$8:$B$39,Financials!$E38,FinParameters!$C$8:$C$39,Financials!$F38)</f>
        <v>71836829.502801269</v>
      </c>
      <c r="V38" s="73">
        <f t="shared" si="6"/>
        <v>71836829.502801269</v>
      </c>
      <c r="W38" s="12"/>
      <c r="X38" s="73">
        <f t="shared" si="7"/>
        <v>121211185.52669284</v>
      </c>
      <c r="Y38" s="73">
        <f t="shared" si="8"/>
        <v>93231795.392777741</v>
      </c>
      <c r="Z38" s="73">
        <f t="shared" si="8"/>
        <v>65191657.064770579</v>
      </c>
      <c r="AA38" s="12">
        <f t="shared" si="9"/>
        <v>1.4634137380674004</v>
      </c>
      <c r="AB38" s="114">
        <f t="shared" si="10"/>
        <v>-36201858.899238206</v>
      </c>
      <c r="AC38" s="73">
        <f>AB38/SUMIFS(FinParameters!$L$8:$L$39,FinParameters!$B$8:$B$39,Financials!$E38,FinParameters!$C$8:$C$39,Financials!$F38)</f>
        <v>-31216749.470757511</v>
      </c>
      <c r="AD38" s="73">
        <f t="shared" si="11"/>
        <v>-31216749.470757511</v>
      </c>
      <c r="AE38" s="12"/>
      <c r="AF38" s="73">
        <f t="shared" si="12"/>
        <v>85009326.627454638</v>
      </c>
      <c r="AG38" s="73">
        <f t="shared" si="13"/>
        <v>62015045.922020227</v>
      </c>
      <c r="AH38" s="73">
        <f t="shared" si="13"/>
        <v>33974907.594013065</v>
      </c>
      <c r="AI38" s="12">
        <f t="shared" si="14"/>
        <v>0.76266425431172824</v>
      </c>
      <c r="AL38" s="73">
        <f>Summary!G38</f>
        <v>10262130.483157594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-8555739.4230408054</v>
      </c>
      <c r="AN38" s="20">
        <f>Summary!I38</f>
        <v>9538330.5364906155</v>
      </c>
      <c r="AP38" s="12">
        <v>1</v>
      </c>
    </row>
    <row r="39" spans="1:42" x14ac:dyDescent="0.3">
      <c r="A39">
        <v>35</v>
      </c>
      <c r="B39" t="str">
        <f>Summary!B39</f>
        <v>Marinus</v>
      </c>
      <c r="C39" t="str">
        <f>Summary!C39</f>
        <v>Wind</v>
      </c>
      <c r="D39" s="89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54273834.69451905</v>
      </c>
      <c r="H39" s="73">
        <f>SUMIFS(AM$5:AM39,$F$5:$F39,$F39,$D$5:$D39,$D39)</f>
        <v>-14762209.605064318</v>
      </c>
      <c r="I39" s="20">
        <f>SUMIFS(AN$5:AN39,$F$5:$F39,$F39,$D$5:$D39,$D39)</f>
        <v>38650032.275785632</v>
      </c>
      <c r="J39" s="73">
        <f t="shared" si="0"/>
        <v>38650032.275785632</v>
      </c>
      <c r="K39" s="73">
        <f t="shared" si="1"/>
        <v>92923866.970304683</v>
      </c>
      <c r="L39" s="73">
        <f t="shared" si="2"/>
        <v>78161657.365240365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29343703.760160632</v>
      </c>
      <c r="Q39" s="73">
        <f>P39/SUMIFS(FinParameters!$H$8:$H$39,FinParameters!$B$8:$B$39,Financials!$E39,FinParameters!$C$8:$C$39,Financials!$F39)</f>
        <v>16563755.783831669</v>
      </c>
      <c r="R39" s="73">
        <f t="shared" si="15"/>
        <v>-15203955.844882689</v>
      </c>
      <c r="S39" s="12">
        <f t="shared" si="4"/>
        <v>-0.34129639984861115</v>
      </c>
      <c r="T39" s="114">
        <f t="shared" si="5"/>
        <v>54273834.69451905</v>
      </c>
      <c r="U39" s="73">
        <f>T39/SUMIFS(FinParameters!$L$8:$L$39,FinParameters!$B$8:$B$39,Financials!$E39,FinParameters!$C$8:$C$39,Financials!$F39)</f>
        <v>46800157.560742281</v>
      </c>
      <c r="V39" s="73">
        <f t="shared" si="6"/>
        <v>46800157.560742281</v>
      </c>
      <c r="W39" s="12"/>
      <c r="X39" s="73">
        <f t="shared" si="7"/>
        <v>83617538.454679683</v>
      </c>
      <c r="Y39" s="73">
        <f t="shared" si="8"/>
        <v>63363913.344573952</v>
      </c>
      <c r="Z39" s="73">
        <f t="shared" si="8"/>
        <v>31596201.715859592</v>
      </c>
      <c r="AA39" s="12">
        <f t="shared" si="9"/>
        <v>0.70926737781489491</v>
      </c>
      <c r="AB39" s="114">
        <f t="shared" si="10"/>
        <v>-14762209.605064318</v>
      </c>
      <c r="AC39" s="73">
        <f>AB39/SUMIFS(FinParameters!$L$8:$L$39,FinParameters!$B$8:$B$39,Financials!$E39,FinParameters!$C$8:$C$39,Financials!$F39)</f>
        <v>-12729407.07709902</v>
      </c>
      <c r="AD39" s="73">
        <f t="shared" si="11"/>
        <v>-12729407.07709902</v>
      </c>
      <c r="AE39" s="12"/>
      <c r="AF39" s="73">
        <f t="shared" si="12"/>
        <v>68855328.849615365</v>
      </c>
      <c r="AG39" s="73">
        <f t="shared" si="13"/>
        <v>50634506.267474934</v>
      </c>
      <c r="AH39" s="73">
        <f t="shared" si="13"/>
        <v>18866794.638760574</v>
      </c>
      <c r="AI39" s="12">
        <f t="shared" si="14"/>
        <v>0.42351932303587569</v>
      </c>
      <c r="AL39" s="73">
        <f>Summary!G39</f>
        <v>5281558.5503313709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-3473751.8849039939</v>
      </c>
      <c r="AN39" s="20">
        <f>Summary!I39</f>
        <v>7955366.32689902</v>
      </c>
      <c r="AP39" s="12">
        <v>1</v>
      </c>
    </row>
    <row r="40" spans="1:42" x14ac:dyDescent="0.3">
      <c r="A40">
        <v>36</v>
      </c>
      <c r="B40" t="str">
        <f>Summary!B40</f>
        <v>Marinus</v>
      </c>
      <c r="C40" t="str">
        <f>Summary!C40</f>
        <v>Wind</v>
      </c>
      <c r="D40" s="89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32858836.523876451</v>
      </c>
      <c r="H40" s="73">
        <f>SUMIFS(AM$5:AM40,$F$5:$F40,$F40,$D$5:$D40,$D40)</f>
        <v>27238.075278291995</v>
      </c>
      <c r="I40" s="20">
        <f>SUMIFS(AN$5:AN40,$F$5:$F40,$F40,$D$5:$D40,$D40)</f>
        <v>33399329.634968996</v>
      </c>
      <c r="J40" s="73">
        <f t="shared" si="0"/>
        <v>33399329.634968996</v>
      </c>
      <c r="K40" s="73">
        <f t="shared" si="1"/>
        <v>66258166.158845447</v>
      </c>
      <c r="L40" s="73">
        <f t="shared" si="2"/>
        <v>66285404.234123737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24093001.119343996</v>
      </c>
      <c r="Q40" s="73">
        <f>P40/SUMIFS(FinParameters!$H$8:$H$39,FinParameters!$B$8:$B$39,Financials!$E40,FinParameters!$C$8:$C$39,Financials!$F40)</f>
        <v>13599871.028626157</v>
      </c>
      <c r="R40" s="73">
        <f t="shared" si="15"/>
        <v>-20454658.485699326</v>
      </c>
      <c r="S40" s="12">
        <f t="shared" si="4"/>
        <v>-0.45916348169688392</v>
      </c>
      <c r="T40" s="114">
        <f t="shared" si="5"/>
        <v>32858836.523876451</v>
      </c>
      <c r="U40" s="73">
        <f>T40/SUMIFS(FinParameters!$L$8:$L$39,FinParameters!$B$8:$B$39,Financials!$E40,FinParameters!$C$8:$C$39,Financials!$F40)</f>
        <v>28334071.753647227</v>
      </c>
      <c r="V40" s="73">
        <f t="shared" si="6"/>
        <v>28334071.753647227</v>
      </c>
      <c r="W40" s="12"/>
      <c r="X40" s="73">
        <f t="shared" si="7"/>
        <v>56951837.643220447</v>
      </c>
      <c r="Y40" s="73">
        <f t="shared" si="8"/>
        <v>41933942.782273382</v>
      </c>
      <c r="Z40" s="73">
        <f t="shared" si="8"/>
        <v>7879413.267947901</v>
      </c>
      <c r="AA40" s="12">
        <f t="shared" si="9"/>
        <v>0.17687603204761532</v>
      </c>
      <c r="AB40" s="114">
        <f t="shared" si="10"/>
        <v>27238.075278291995</v>
      </c>
      <c r="AC40" s="73">
        <f>AB40/SUMIFS(FinParameters!$L$8:$L$39,FinParameters!$B$8:$B$39,Financials!$E40,FinParameters!$C$8:$C$39,Financials!$F40)</f>
        <v>23487.306947267487</v>
      </c>
      <c r="AD40" s="73">
        <f t="shared" si="11"/>
        <v>23487.306947267487</v>
      </c>
      <c r="AE40" s="12"/>
      <c r="AF40" s="73">
        <f t="shared" si="12"/>
        <v>56979075.718498737</v>
      </c>
      <c r="AG40" s="73">
        <f t="shared" si="13"/>
        <v>41957430.08922065</v>
      </c>
      <c r="AH40" s="73">
        <f t="shared" si="13"/>
        <v>7902900.5748951687</v>
      </c>
      <c r="AI40" s="12">
        <f t="shared" si="14"/>
        <v>0.17740327202285766</v>
      </c>
      <c r="AL40" s="73">
        <f>Summary!G40</f>
        <v>1824170.1851069212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51692.317222691454</v>
      </c>
      <c r="AN40" s="20">
        <f>Summary!I40</f>
        <v>6867361.7375930594</v>
      </c>
      <c r="AP40" s="12">
        <v>1</v>
      </c>
    </row>
    <row r="41" spans="1:42" x14ac:dyDescent="0.3">
      <c r="A41">
        <v>37</v>
      </c>
      <c r="B41" t="str">
        <f>Summary!B41</f>
        <v>Marinus</v>
      </c>
      <c r="C41" t="str">
        <f>Summary!C41</f>
        <v>Wind</v>
      </c>
      <c r="D41" s="89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19075764.352044839</v>
      </c>
      <c r="H41" s="73">
        <f>SUMIFS(AM$5:AM41,$F$5:$F41,$F41,$D$5:$D41,$D41)</f>
        <v>13591873.060216762</v>
      </c>
      <c r="I41" s="20">
        <f>SUMIFS(AN$5:AN41,$F$5:$F41,$F41,$D$5:$D41,$D41)</f>
        <v>28935680.516426541</v>
      </c>
      <c r="J41" s="73">
        <f t="shared" si="0"/>
        <v>28935680.516426541</v>
      </c>
      <c r="K41" s="73">
        <f t="shared" si="1"/>
        <v>48011444.868471384</v>
      </c>
      <c r="L41" s="73">
        <f t="shared" si="2"/>
        <v>61603317.928688139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19629352.000801541</v>
      </c>
      <c r="Q41" s="73">
        <f>P41/SUMIFS(FinParameters!$H$8:$H$39,FinParameters!$B$8:$B$39,Financials!$E41,FinParameters!$C$8:$C$39,Financials!$F41)</f>
        <v>11080257.468301419</v>
      </c>
      <c r="R41" s="73">
        <f t="shared" si="15"/>
        <v>-24918307.604241781</v>
      </c>
      <c r="S41" s="12">
        <f t="shared" si="4"/>
        <v>-0.55936288965943193</v>
      </c>
      <c r="T41" s="114">
        <f t="shared" si="5"/>
        <v>19075764.352044839</v>
      </c>
      <c r="U41" s="73">
        <f>T41/SUMIFS(FinParameters!$L$8:$L$39,FinParameters!$B$8:$B$39,Financials!$E41,FinParameters!$C$8:$C$39,Financials!$F41)</f>
        <v>16448971.81656938</v>
      </c>
      <c r="V41" s="73">
        <f t="shared" si="6"/>
        <v>16448971.81656938</v>
      </c>
      <c r="W41" s="12"/>
      <c r="X41" s="73">
        <f t="shared" si="7"/>
        <v>38705116.352846384</v>
      </c>
      <c r="Y41" s="73">
        <f t="shared" si="8"/>
        <v>27529229.2848708</v>
      </c>
      <c r="Z41" s="73">
        <f t="shared" si="8"/>
        <v>-8469335.7876724005</v>
      </c>
      <c r="AA41" s="12">
        <f t="shared" si="9"/>
        <v>-0.19011853513205823</v>
      </c>
      <c r="AB41" s="114">
        <f t="shared" si="10"/>
        <v>13591873.060216762</v>
      </c>
      <c r="AC41" s="73">
        <f>AB41/SUMIFS(FinParameters!$L$8:$L$39,FinParameters!$B$8:$B$39,Financials!$E41,FinParameters!$C$8:$C$39,Financials!$F41)</f>
        <v>11720229.542357927</v>
      </c>
      <c r="AD41" s="73">
        <f t="shared" si="11"/>
        <v>11720229.542357927</v>
      </c>
      <c r="AE41" s="12"/>
      <c r="AF41" s="73">
        <f t="shared" si="12"/>
        <v>52296989.413063146</v>
      </c>
      <c r="AG41" s="73">
        <f t="shared" si="13"/>
        <v>39249458.827228725</v>
      </c>
      <c r="AH41" s="73">
        <f t="shared" si="13"/>
        <v>3250893.7546855267</v>
      </c>
      <c r="AI41" s="12">
        <f t="shared" si="14"/>
        <v>7.2975635162604302E-2</v>
      </c>
      <c r="AL41" s="73">
        <f>Summary!G41</f>
        <v>-984787.43716549641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3245477.5329101174</v>
      </c>
      <c r="AN41" s="20">
        <f>Summary!I41</f>
        <v>5984979.902987862</v>
      </c>
      <c r="AP41" s="12">
        <v>1</v>
      </c>
    </row>
    <row r="42" spans="1:42" x14ac:dyDescent="0.3">
      <c r="A42">
        <v>38</v>
      </c>
      <c r="B42" t="str">
        <f>Summary!B42</f>
        <v>Marinus</v>
      </c>
      <c r="C42" t="str">
        <f>Summary!C42</f>
        <v>Wind</v>
      </c>
      <c r="D42" s="89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3241183.3816277073</v>
      </c>
      <c r="H42" s="73">
        <f>SUMIFS(AM$5:AM42,$F$5:$F42,$F42,$D$5:$D42,$D42)</f>
        <v>31914938.855107866</v>
      </c>
      <c r="I42" s="20">
        <f>SUMIFS(AN$5:AN42,$F$5:$F42,$F42,$D$5:$D42,$D42)</f>
        <v>23150802.932055146</v>
      </c>
      <c r="J42" s="73">
        <f t="shared" si="0"/>
        <v>23150802.932055146</v>
      </c>
      <c r="K42" s="73">
        <f t="shared" si="1"/>
        <v>26391986.313682854</v>
      </c>
      <c r="L42" s="73">
        <f t="shared" si="2"/>
        <v>58306925.16879072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13844474.416430146</v>
      </c>
      <c r="Q42" s="73">
        <f>P42/SUMIFS(FinParameters!$H$8:$H$39,FinParameters!$B$8:$B$39,Financials!$E42,FinParameters!$C$8:$C$39,Financials!$F42)</f>
        <v>7814844.8833712963</v>
      </c>
      <c r="R42" s="73">
        <f t="shared" si="15"/>
        <v>-30703185.188613176</v>
      </c>
      <c r="S42" s="12">
        <f t="shared" si="4"/>
        <v>-0.68922106033909836</v>
      </c>
      <c r="T42" s="114">
        <f t="shared" si="5"/>
        <v>3241183.3816277073</v>
      </c>
      <c r="U42" s="73">
        <f>T42/SUMIFS(FinParameters!$L$8:$L$39,FinParameters!$B$8:$B$39,Financials!$E42,FinParameters!$C$8:$C$39,Financials!$F42)</f>
        <v>2794862.2719808421</v>
      </c>
      <c r="V42" s="73">
        <f t="shared" si="6"/>
        <v>2794862.2719808421</v>
      </c>
      <c r="W42" s="12"/>
      <c r="X42" s="73">
        <f t="shared" si="7"/>
        <v>17085657.798057854</v>
      </c>
      <c r="Y42" s="73">
        <f t="shared" si="8"/>
        <v>10609707.155352138</v>
      </c>
      <c r="Z42" s="73">
        <f t="shared" si="8"/>
        <v>-27908322.916632336</v>
      </c>
      <c r="AA42" s="12">
        <f t="shared" si="9"/>
        <v>-0.6264823598830046</v>
      </c>
      <c r="AB42" s="114">
        <f t="shared" si="10"/>
        <v>31914938.855107866</v>
      </c>
      <c r="AC42" s="73">
        <f>AB42/SUMIFS(FinParameters!$L$8:$L$39,FinParameters!$B$8:$B$39,Financials!$E42,FinParameters!$C$8:$C$39,Financials!$F42)</f>
        <v>27520151.752080649</v>
      </c>
      <c r="AD42" s="73">
        <f t="shared" si="11"/>
        <v>27520151.752080649</v>
      </c>
      <c r="AE42" s="12"/>
      <c r="AF42" s="73">
        <f t="shared" si="12"/>
        <v>49000596.65316572</v>
      </c>
      <c r="AG42" s="73">
        <f t="shared" si="13"/>
        <v>38129858.907432787</v>
      </c>
      <c r="AH42" s="73">
        <f t="shared" si="13"/>
        <v>-388171.1645516865</v>
      </c>
      <c r="AI42" s="12">
        <f t="shared" si="14"/>
        <v>-8.7136152155508732E-3</v>
      </c>
      <c r="AL42" s="73">
        <f>Summary!G42</f>
        <v>-2798811.7937330152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7494898.8662188882</v>
      </c>
      <c r="AN42" s="20">
        <f>Summary!I42</f>
        <v>4795754.3068201374</v>
      </c>
      <c r="AP42" s="12">
        <v>1</v>
      </c>
    </row>
    <row r="43" spans="1:42" x14ac:dyDescent="0.3">
      <c r="A43">
        <v>39</v>
      </c>
      <c r="B43" t="str">
        <f>Summary!B43</f>
        <v>Marinus</v>
      </c>
      <c r="C43" t="str">
        <f>Summary!C43</f>
        <v>Wind</v>
      </c>
      <c r="D43" s="89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-19998020.453489393</v>
      </c>
      <c r="H43" s="73">
        <f>SUMIFS(AM$5:AM43,$F$5:$F43,$F43,$D$5:$D43,$D43)</f>
        <v>65386339.300018191</v>
      </c>
      <c r="I43" s="20">
        <f>SUMIFS(AN$5:AN43,$F$5:$F43,$F43,$D$5:$D43,$D43)</f>
        <v>13468136.524591323</v>
      </c>
      <c r="J43" s="73">
        <f t="shared" si="0"/>
        <v>13468136.524591323</v>
      </c>
      <c r="K43" s="73">
        <f t="shared" si="1"/>
        <v>-6529883.92889807</v>
      </c>
      <c r="L43" s="73">
        <f t="shared" si="2"/>
        <v>58856455.371120125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4161808.008966323</v>
      </c>
      <c r="Q43" s="73">
        <f>P43/SUMIFS(FinParameters!$H$8:$H$39,FinParameters!$B$8:$B$39,Financials!$E43,FinParameters!$C$8:$C$39,Financials!$F43)</f>
        <v>2349232.1229505055</v>
      </c>
      <c r="R43" s="73">
        <f t="shared" si="15"/>
        <v>-40385851.596076995</v>
      </c>
      <c r="S43" s="12">
        <f t="shared" si="4"/>
        <v>-0.90657628154060954</v>
      </c>
      <c r="T43" s="114">
        <f t="shared" si="5"/>
        <v>-19998020.453489393</v>
      </c>
      <c r="U43" s="73">
        <f>T43/SUMIFS(FinParameters!$L$8:$L$39,FinParameters!$B$8:$B$39,Financials!$E43,FinParameters!$C$8:$C$39,Financials!$F43)</f>
        <v>-17244230.362457972</v>
      </c>
      <c r="V43" s="73">
        <f t="shared" si="6"/>
        <v>-17244230.362457972</v>
      </c>
      <c r="W43" s="12"/>
      <c r="X43" s="73">
        <f t="shared" si="7"/>
        <v>-15836212.44452307</v>
      </c>
      <c r="Y43" s="73">
        <f t="shared" si="8"/>
        <v>-14894998.239507467</v>
      </c>
      <c r="Z43" s="73">
        <f t="shared" si="8"/>
        <v>-57630081.958534971</v>
      </c>
      <c r="AA43" s="12">
        <f t="shared" si="9"/>
        <v>-1.2936724952439604</v>
      </c>
      <c r="AB43" s="114">
        <f t="shared" si="10"/>
        <v>65386339.300018191</v>
      </c>
      <c r="AC43" s="73">
        <f>AB43/SUMIFS(FinParameters!$L$8:$L$39,FinParameters!$B$8:$B$39,Financials!$E43,FinParameters!$C$8:$C$39,Financials!$F43)</f>
        <v>56382435.455035865</v>
      </c>
      <c r="AD43" s="73">
        <f t="shared" si="11"/>
        <v>56382435.455035865</v>
      </c>
      <c r="AE43" s="12"/>
      <c r="AF43" s="73">
        <f t="shared" si="12"/>
        <v>49550126.855495125</v>
      </c>
      <c r="AG43" s="73">
        <f t="shared" si="13"/>
        <v>41487437.215528399</v>
      </c>
      <c r="AH43" s="73">
        <f t="shared" si="13"/>
        <v>-1247646.5034991056</v>
      </c>
      <c r="AI43" s="12">
        <f t="shared" si="14"/>
        <v>-2.800700451068943E-2</v>
      </c>
      <c r="AL43" s="73">
        <f>Summary!G43</f>
        <v>-6835634.0163198262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15222861.374449847</v>
      </c>
      <c r="AN43" s="20">
        <f>Summary!I43</f>
        <v>2505167.7417299682</v>
      </c>
      <c r="AP43" s="12">
        <v>1</v>
      </c>
    </row>
    <row r="44" spans="1:42" x14ac:dyDescent="0.3">
      <c r="A44">
        <v>40</v>
      </c>
      <c r="B44" t="str">
        <f>Summary!B44</f>
        <v>Marinus</v>
      </c>
      <c r="C44" t="str">
        <f>Summary!C44</f>
        <v>Wind</v>
      </c>
      <c r="D44" s="89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37584429.9425878</v>
      </c>
      <c r="H44" s="73">
        <f>SUMIFS(AM$5:AM44,$F$5:$F44,$F44,$D$5:$D44,$D44)</f>
        <v>-915836.22815170698</v>
      </c>
      <c r="I44" s="20">
        <f>SUMIFS(AN$5:AN44,$F$5:$F44,$F44,$D$5:$D44,$D44)</f>
        <v>34081251.547855161</v>
      </c>
      <c r="J44" s="73">
        <f t="shared" si="0"/>
        <v>34081251.547855161</v>
      </c>
      <c r="K44" s="73">
        <f t="shared" si="1"/>
        <v>71665681.490442961</v>
      </c>
      <c r="L44" s="73">
        <f t="shared" si="2"/>
        <v>70749845.262291253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24774923.032230161</v>
      </c>
      <c r="Q44" s="73">
        <f>P44/SUMIFS(FinParameters!$H$8:$H$39,FinParameters!$B$8:$B$39,Financials!$E44,FinParameters!$C$8:$C$39,Financials!$F44)</f>
        <v>13984798.170782799</v>
      </c>
      <c r="R44" s="73">
        <f t="shared" si="15"/>
        <v>-19772736.572813161</v>
      </c>
      <c r="S44" s="12">
        <f t="shared" si="4"/>
        <v>-0.44385578834257439</v>
      </c>
      <c r="T44" s="114">
        <f t="shared" si="5"/>
        <v>37584429.9425878</v>
      </c>
      <c r="U44" s="73">
        <f>T44/SUMIFS(FinParameters!$L$8:$L$39,FinParameters!$B$8:$B$39,Financials!$E44,FinParameters!$C$8:$C$39,Financials!$F44)</f>
        <v>32408936.148405608</v>
      </c>
      <c r="V44" s="73">
        <f t="shared" si="6"/>
        <v>32408936.148405608</v>
      </c>
      <c r="W44" s="12"/>
      <c r="X44" s="73">
        <f t="shared" si="7"/>
        <v>62359352.974817961</v>
      </c>
      <c r="Y44" s="73">
        <f t="shared" si="8"/>
        <v>46393734.319188409</v>
      </c>
      <c r="Z44" s="73">
        <f t="shared" si="8"/>
        <v>12636199.575592447</v>
      </c>
      <c r="AA44" s="12">
        <f t="shared" si="9"/>
        <v>0.28365574505202246</v>
      </c>
      <c r="AB44" s="114">
        <f t="shared" si="10"/>
        <v>-915836.22815170698</v>
      </c>
      <c r="AC44" s="73">
        <f>AB44/SUMIFS(FinParameters!$L$8:$L$39,FinParameters!$B$8:$B$39,Financials!$E44,FinParameters!$C$8:$C$39,Financials!$F44)</f>
        <v>-789722.70926830661</v>
      </c>
      <c r="AD44" s="73">
        <f t="shared" si="11"/>
        <v>-789722.70926830661</v>
      </c>
      <c r="AE44" s="12"/>
      <c r="AF44" s="73">
        <f t="shared" si="12"/>
        <v>61443516.746666253</v>
      </c>
      <c r="AG44" s="73">
        <f t="shared" si="13"/>
        <v>45604011.609920099</v>
      </c>
      <c r="AH44" s="73">
        <f t="shared" si="13"/>
        <v>11846476.86632414</v>
      </c>
      <c r="AI44" s="12">
        <f t="shared" si="14"/>
        <v>0.26592815360793898</v>
      </c>
      <c r="AL44" s="73">
        <f>Summary!G44</f>
        <v>2428579.257770156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-186755.87362834069</v>
      </c>
      <c r="AN44" s="20">
        <f>Summary!I44</f>
        <v>6996635.5304223755</v>
      </c>
      <c r="AP44" s="12">
        <v>1</v>
      </c>
    </row>
    <row r="45" spans="1:42" x14ac:dyDescent="0.3">
      <c r="A45">
        <v>41</v>
      </c>
      <c r="B45" t="str">
        <f>Summary!B45</f>
        <v>Marinus</v>
      </c>
      <c r="C45" t="str">
        <f>Summary!C45</f>
        <v>Wind</v>
      </c>
      <c r="D45" s="89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147065024.87508902</v>
      </c>
      <c r="H45" s="73">
        <f>SUMIFS(AM$5:AM45,$F$5:$F45,$F45,$D$5:$D45,$D45)</f>
        <v>-108319844.59028837</v>
      </c>
      <c r="I45" s="20">
        <f>SUMIFS(AN$5:AN45,$F$5:$F45,$F45,$D$5:$D45,$D45)</f>
        <v>76678277.259920031</v>
      </c>
      <c r="J45" s="73">
        <f t="shared" si="0"/>
        <v>76678277.259920031</v>
      </c>
      <c r="K45" s="73">
        <f t="shared" si="1"/>
        <v>223743302.13500905</v>
      </c>
      <c r="L45" s="73">
        <f t="shared" si="2"/>
        <v>115423457.54472068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65640540.531404406</v>
      </c>
      <c r="Q45" s="73">
        <f>P45/SUMIFS(FinParameters!$H$8:$H$39,FinParameters!$B$8:$B$39,Financials!$E45,FinParameters!$C$8:$C$39,Financials!$F45)</f>
        <v>33683976.258741893</v>
      </c>
      <c r="R45" s="73">
        <f t="shared" si="15"/>
        <v>16608092.729856316</v>
      </c>
      <c r="S45" s="12">
        <f t="shared" si="4"/>
        <v>0.33871636996535898</v>
      </c>
      <c r="T45" s="114">
        <f t="shared" si="5"/>
        <v>147065024.87508902</v>
      </c>
      <c r="U45" s="73">
        <f>T45/SUMIFS(FinParameters!$L$8:$L$39,FinParameters!$B$8:$B$39,Financials!$E45,FinParameters!$C$8:$C$39,Financials!$F45)</f>
        <v>123720692.72409067</v>
      </c>
      <c r="V45" s="73">
        <f t="shared" si="6"/>
        <v>123720692.72409067</v>
      </c>
      <c r="W45" s="12"/>
      <c r="X45" s="73">
        <f t="shared" si="7"/>
        <v>212705565.40649343</v>
      </c>
      <c r="Y45" s="73">
        <f t="shared" si="8"/>
        <v>157404668.98283255</v>
      </c>
      <c r="Z45" s="73">
        <f t="shared" si="8"/>
        <v>140328785.45394698</v>
      </c>
      <c r="AA45" s="12">
        <f t="shared" si="9"/>
        <v>2.8619575759690381</v>
      </c>
      <c r="AB45" s="114">
        <f t="shared" si="10"/>
        <v>-108319844.59028837</v>
      </c>
      <c r="AC45" s="73">
        <f>AB45/SUMIFS(FinParameters!$L$8:$L$39,FinParameters!$B$8:$B$39,Financials!$E45,FinParameters!$C$8:$C$39,Financials!$F45)</f>
        <v>-91125719.523448393</v>
      </c>
      <c r="AD45" s="73">
        <f t="shared" si="11"/>
        <v>-91125719.523448393</v>
      </c>
      <c r="AE45" s="12"/>
      <c r="AF45" s="73">
        <f t="shared" si="12"/>
        <v>104385720.81620505</v>
      </c>
      <c r="AG45" s="73">
        <f t="shared" si="13"/>
        <v>66278949.459384158</v>
      </c>
      <c r="AH45" s="73">
        <f t="shared" si="13"/>
        <v>49203065.930498585</v>
      </c>
      <c r="AI45" s="12">
        <f t="shared" si="14"/>
        <v>1.0034796983752687</v>
      </c>
      <c r="AL45" s="73">
        <f>Summary!G45</f>
        <v>19936177.535937529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-19098716.46799669</v>
      </c>
      <c r="AN45" s="20">
        <f>Summary!I45</f>
        <v>13307072.301646383</v>
      </c>
      <c r="AP45" s="12">
        <v>1</v>
      </c>
    </row>
    <row r="46" spans="1:42" x14ac:dyDescent="0.3">
      <c r="A46">
        <v>42</v>
      </c>
      <c r="B46" t="str">
        <f>Summary!B46</f>
        <v>Marinus</v>
      </c>
      <c r="C46" t="str">
        <f>Summary!C46</f>
        <v>Wind</v>
      </c>
      <c r="D46" s="89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94066819.019981474</v>
      </c>
      <c r="H46" s="73">
        <f>SUMIFS(AM$5:AM46,$F$5:$F46,$F46,$D$5:$D46,$D46)</f>
        <v>-45447828.137837648</v>
      </c>
      <c r="I46" s="20">
        <f>SUMIFS(AN$5:AN46,$F$5:$F46,$F46,$D$5:$D46,$D46)</f>
        <v>56726194.083778113</v>
      </c>
      <c r="J46" s="73">
        <f t="shared" si="0"/>
        <v>56726194.083778113</v>
      </c>
      <c r="K46" s="73">
        <f t="shared" si="1"/>
        <v>150793013.10375959</v>
      </c>
      <c r="L46" s="73">
        <f t="shared" si="2"/>
        <v>105345184.96592194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45688457.355262488</v>
      </c>
      <c r="Q46" s="73">
        <f>P46/SUMIFS(FinParameters!$H$8:$H$39,FinParameters!$B$8:$B$39,Financials!$E46,FinParameters!$C$8:$C$39,Financials!$F46)</f>
        <v>23445402.801290374</v>
      </c>
      <c r="R46" s="73">
        <f t="shared" si="15"/>
        <v>-3343990.4462856017</v>
      </c>
      <c r="S46" s="12">
        <f t="shared" si="4"/>
        <v>-6.8199541247051965E-2</v>
      </c>
      <c r="T46" s="114">
        <f t="shared" si="5"/>
        <v>94066819.019981474</v>
      </c>
      <c r="U46" s="73">
        <f>T46/SUMIFS(FinParameters!$L$8:$L$39,FinParameters!$B$8:$B$39,Financials!$E46,FinParameters!$C$8:$C$39,Financials!$F46)</f>
        <v>79135144.616394162</v>
      </c>
      <c r="V46" s="73">
        <f t="shared" si="6"/>
        <v>79135144.616394162</v>
      </c>
      <c r="W46" s="12"/>
      <c r="X46" s="73">
        <f t="shared" si="7"/>
        <v>139755276.37524396</v>
      </c>
      <c r="Y46" s="73">
        <f t="shared" si="8"/>
        <v>102580547.41768454</v>
      </c>
      <c r="Z46" s="73">
        <f t="shared" si="8"/>
        <v>75791154.170108557</v>
      </c>
      <c r="AA46" s="12">
        <f t="shared" si="9"/>
        <v>1.5457346628270028</v>
      </c>
      <c r="AB46" s="114">
        <f t="shared" si="10"/>
        <v>-45447828.137837648</v>
      </c>
      <c r="AC46" s="73">
        <f>AB46/SUMIFS(FinParameters!$L$8:$L$39,FinParameters!$B$8:$B$39,Financials!$E46,FinParameters!$C$8:$C$39,Financials!$F46)</f>
        <v>-38233677.822408825</v>
      </c>
      <c r="AD46" s="73">
        <f t="shared" si="11"/>
        <v>-38233677.822408825</v>
      </c>
      <c r="AE46" s="12"/>
      <c r="AF46" s="73">
        <f t="shared" si="12"/>
        <v>94307448.237406313</v>
      </c>
      <c r="AG46" s="73">
        <f t="shared" si="13"/>
        <v>64346869.595275715</v>
      </c>
      <c r="AH46" s="73">
        <f t="shared" si="13"/>
        <v>37557476.347699732</v>
      </c>
      <c r="AI46" s="12">
        <f t="shared" si="14"/>
        <v>0.76597188253191661</v>
      </c>
      <c r="AL46" s="73">
        <f>Summary!G46</f>
        <v>10758120.660301276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-9245969.2385994438</v>
      </c>
      <c r="AN46" s="20">
        <f>Summary!I46</f>
        <v>9517378.4011404775</v>
      </c>
      <c r="AP46" s="12">
        <v>1</v>
      </c>
    </row>
    <row r="47" spans="1:42" x14ac:dyDescent="0.3">
      <c r="A47">
        <v>43</v>
      </c>
      <c r="B47" t="str">
        <f>Summary!B47</f>
        <v>Marinus</v>
      </c>
      <c r="C47" t="str">
        <f>Summary!C47</f>
        <v>Wind</v>
      </c>
      <c r="D47" s="89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60027994.464870684</v>
      </c>
      <c r="H47" s="73">
        <f>SUMIFS(AM$5:AM47,$F$5:$F47,$F47,$D$5:$D47,$D47)</f>
        <v>-18651446.682073761</v>
      </c>
      <c r="I47" s="20">
        <f>SUMIFS(AN$5:AN47,$F$5:$F47,$F47,$D$5:$D47,$D47)</f>
        <v>46487312.715789899</v>
      </c>
      <c r="J47" s="73">
        <f t="shared" si="0"/>
        <v>46487312.715789899</v>
      </c>
      <c r="K47" s="73">
        <f t="shared" si="1"/>
        <v>106515307.18066058</v>
      </c>
      <c r="L47" s="73">
        <f t="shared" si="2"/>
        <v>87863860.498586819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35449575.987274274</v>
      </c>
      <c r="Q47" s="73">
        <f>P47/SUMIFS(FinParameters!$H$8:$H$39,FinParameters!$B$8:$B$39,Financials!$E47,FinParameters!$C$8:$C$39,Financials!$F47)</f>
        <v>18191237.705706101</v>
      </c>
      <c r="R47" s="73">
        <f t="shared" si="15"/>
        <v>-13582871.814273816</v>
      </c>
      <c r="S47" s="12">
        <f t="shared" si="4"/>
        <v>-0.27701802425301242</v>
      </c>
      <c r="T47" s="114">
        <f t="shared" si="5"/>
        <v>60027994.464870684</v>
      </c>
      <c r="U47" s="73">
        <f>T47/SUMIFS(FinParameters!$L$8:$L$39,FinParameters!$B$8:$B$39,Financials!$E47,FinParameters!$C$8:$C$39,Financials!$F47)</f>
        <v>50499464.875075623</v>
      </c>
      <c r="V47" s="73">
        <f t="shared" si="6"/>
        <v>50499464.875075623</v>
      </c>
      <c r="W47" s="12"/>
      <c r="X47" s="73">
        <f t="shared" si="7"/>
        <v>95477570.452144951</v>
      </c>
      <c r="Y47" s="73">
        <f t="shared" si="8"/>
        <v>68690702.580781728</v>
      </c>
      <c r="Z47" s="73">
        <f t="shared" si="8"/>
        <v>36916593.060801804</v>
      </c>
      <c r="AA47" s="12">
        <f t="shared" si="9"/>
        <v>0.75290128712758742</v>
      </c>
      <c r="AB47" s="114">
        <f t="shared" si="10"/>
        <v>-18651446.682073761</v>
      </c>
      <c r="AC47" s="73">
        <f>AB47/SUMIFS(FinParameters!$L$8:$L$39,FinParameters!$B$8:$B$39,Financials!$E47,FinParameters!$C$8:$C$39,Financials!$F47)</f>
        <v>-15690813.677640643</v>
      </c>
      <c r="AD47" s="73">
        <f t="shared" si="11"/>
        <v>-15690813.677640643</v>
      </c>
      <c r="AE47" s="12"/>
      <c r="AF47" s="73">
        <f t="shared" si="12"/>
        <v>76826123.770071194</v>
      </c>
      <c r="AG47" s="73">
        <f t="shared" si="13"/>
        <v>52999888.903141081</v>
      </c>
      <c r="AH47" s="73">
        <f t="shared" si="13"/>
        <v>21225779.383161161</v>
      </c>
      <c r="AI47" s="12">
        <f t="shared" si="14"/>
        <v>0.43289250965135384</v>
      </c>
      <c r="AL47" s="73">
        <f>Summary!G47</f>
        <v>5754159.7703516325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-3889237.0770094427</v>
      </c>
      <c r="AN47" s="20">
        <f>Summary!I47</f>
        <v>7837280.4400042631</v>
      </c>
      <c r="AP47" s="12">
        <v>1</v>
      </c>
    </row>
    <row r="48" spans="1:42" x14ac:dyDescent="0.3">
      <c r="A48">
        <v>44</v>
      </c>
      <c r="B48" t="str">
        <f>Summary!B48</f>
        <v>Marinus</v>
      </c>
      <c r="C48" t="str">
        <f>Summary!C48</f>
        <v>Wind</v>
      </c>
      <c r="D48" s="89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35219108.043706492</v>
      </c>
      <c r="H48" s="73">
        <f>SUMIFS(AM$5:AM48,$F$5:$F48,$F48,$D$5:$D48,$D48)</f>
        <v>-37678.51591214451</v>
      </c>
      <c r="I48" s="20">
        <f>SUMIFS(AN$5:AN48,$F$5:$F48,$F48,$D$5:$D48,$D48)</f>
        <v>40201308.481389925</v>
      </c>
      <c r="J48" s="73">
        <f t="shared" si="0"/>
        <v>40201308.481389925</v>
      </c>
      <c r="K48" s="73">
        <f t="shared" si="1"/>
        <v>75420416.525096416</v>
      </c>
      <c r="L48" s="73">
        <f t="shared" si="2"/>
        <v>75382738.009184271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29163571.7528743</v>
      </c>
      <c r="Q48" s="73">
        <f>P48/SUMIFS(FinParameters!$H$8:$H$39,FinParameters!$B$8:$B$39,Financials!$E48,FinParameters!$C$8:$C$39,Financials!$F48)</f>
        <v>14965523.601591159</v>
      </c>
      <c r="R48" s="73">
        <f t="shared" si="15"/>
        <v>-19868876.04867379</v>
      </c>
      <c r="S48" s="12">
        <f t="shared" si="4"/>
        <v>-0.40521893031101075</v>
      </c>
      <c r="T48" s="114">
        <f t="shared" si="5"/>
        <v>35219108.043706492</v>
      </c>
      <c r="U48" s="73">
        <f>T48/SUMIFS(FinParameters!$L$8:$L$39,FinParameters!$B$8:$B$39,Financials!$E48,FinParameters!$C$8:$C$39,Financials!$F48)</f>
        <v>29628611.207817085</v>
      </c>
      <c r="V48" s="73">
        <f t="shared" si="6"/>
        <v>29628611.207817085</v>
      </c>
      <c r="W48" s="12"/>
      <c r="X48" s="73">
        <f t="shared" si="7"/>
        <v>64382679.796580791</v>
      </c>
      <c r="Y48" s="73">
        <f t="shared" si="8"/>
        <v>44594134.809408247</v>
      </c>
      <c r="Z48" s="73">
        <f t="shared" si="8"/>
        <v>9759735.1591432951</v>
      </c>
      <c r="AA48" s="12">
        <f t="shared" si="9"/>
        <v>0.19904645998185619</v>
      </c>
      <c r="AB48" s="114">
        <f t="shared" si="10"/>
        <v>-37678.51591214451</v>
      </c>
      <c r="AC48" s="73">
        <f>AB48/SUMIFS(FinParameters!$L$8:$L$39,FinParameters!$B$8:$B$39,Financials!$E48,FinParameters!$C$8:$C$39,Financials!$F48)</f>
        <v>-31697.625546424606</v>
      </c>
      <c r="AD48" s="73">
        <f t="shared" si="11"/>
        <v>-31697.625546424606</v>
      </c>
      <c r="AE48" s="12"/>
      <c r="AF48" s="73">
        <f t="shared" si="12"/>
        <v>64345001.280668646</v>
      </c>
      <c r="AG48" s="73">
        <f t="shared" si="13"/>
        <v>44562437.183861822</v>
      </c>
      <c r="AH48" s="73">
        <f t="shared" si="13"/>
        <v>9728037.5335968714</v>
      </c>
      <c r="AI48" s="12">
        <f t="shared" si="14"/>
        <v>0.19839999775189135</v>
      </c>
      <c r="AL48" s="73">
        <f>Summary!G48</f>
        <v>2360271.5198300397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-64916.591190436506</v>
      </c>
      <c r="AN48" s="20">
        <f>Summary!I48</f>
        <v>6801978.8464209298</v>
      </c>
      <c r="AP48" s="12">
        <v>1</v>
      </c>
    </row>
    <row r="49" spans="1:42" x14ac:dyDescent="0.3">
      <c r="A49">
        <v>45</v>
      </c>
      <c r="B49" t="str">
        <f>Summary!B49</f>
        <v>Marinus</v>
      </c>
      <c r="C49" t="str">
        <f>Summary!C49</f>
        <v>Wind</v>
      </c>
      <c r="D49" s="89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18899162.901534747</v>
      </c>
      <c r="H49" s="73">
        <f>SUMIFS(AM$5:AM49,$F$5:$F49,$F49,$D$5:$D49,$D49)</f>
        <v>16985501.9753833</v>
      </c>
      <c r="I49" s="20">
        <f>SUMIFS(AN$5:AN49,$F$5:$F49,$F49,$D$5:$D49,$D49)</f>
        <v>34838740.074763991</v>
      </c>
      <c r="J49" s="73">
        <f t="shared" si="0"/>
        <v>34838740.074763991</v>
      </c>
      <c r="K49" s="73">
        <f t="shared" si="1"/>
        <v>53737902.976298735</v>
      </c>
      <c r="L49" s="73">
        <f t="shared" si="2"/>
        <v>70723404.951682031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23801003.346248366</v>
      </c>
      <c r="Q49" s="73">
        <f>P49/SUMIFS(FinParameters!$H$8:$H$39,FinParameters!$B$8:$B$39,Financials!$E49,FinParameters!$C$8:$C$39,Financials!$F49)</f>
        <v>12213678.089163557</v>
      </c>
      <c r="R49" s="73">
        <f t="shared" si="15"/>
        <v>-25231444.455299724</v>
      </c>
      <c r="S49" s="12">
        <f t="shared" si="4"/>
        <v>-0.51458667854846718</v>
      </c>
      <c r="T49" s="114">
        <f t="shared" si="5"/>
        <v>18899162.901534747</v>
      </c>
      <c r="U49" s="73">
        <f>T49/SUMIFS(FinParameters!$L$8:$L$39,FinParameters!$B$8:$B$39,Financials!$E49,FinParameters!$C$8:$C$39,Financials!$F49)</f>
        <v>15899208.721239466</v>
      </c>
      <c r="V49" s="73">
        <f t="shared" si="6"/>
        <v>15899208.721239466</v>
      </c>
      <c r="W49" s="12"/>
      <c r="X49" s="73">
        <f t="shared" si="7"/>
        <v>42700166.24778311</v>
      </c>
      <c r="Y49" s="73">
        <f t="shared" si="8"/>
        <v>28112886.810403023</v>
      </c>
      <c r="Z49" s="73">
        <f t="shared" si="8"/>
        <v>-9332235.7340602577</v>
      </c>
      <c r="AA49" s="12">
        <f t="shared" si="9"/>
        <v>-0.19032775544535657</v>
      </c>
      <c r="AB49" s="114">
        <f t="shared" si="10"/>
        <v>16985501.9753833</v>
      </c>
      <c r="AC49" s="73">
        <f>AB49/SUMIFS(FinParameters!$L$8:$L$39,FinParameters!$B$8:$B$39,Financials!$E49,FinParameters!$C$8:$C$39,Financials!$F49)</f>
        <v>14289312.312330713</v>
      </c>
      <c r="AD49" s="73">
        <f t="shared" si="11"/>
        <v>14289312.312330713</v>
      </c>
      <c r="AE49" s="12"/>
      <c r="AF49" s="73">
        <f t="shared" si="12"/>
        <v>59685668.223166406</v>
      </c>
      <c r="AG49" s="73">
        <f t="shared" si="13"/>
        <v>42402199.122733735</v>
      </c>
      <c r="AH49" s="73">
        <f t="shared" si="13"/>
        <v>4957076.5782704558</v>
      </c>
      <c r="AI49" s="12">
        <f t="shared" si="14"/>
        <v>0.10109788110790477</v>
      </c>
      <c r="AL49" s="73">
        <f>Summary!G49</f>
        <v>-176601.45051009255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3393628.9151665373</v>
      </c>
      <c r="AN49" s="20">
        <f>Summary!I49</f>
        <v>5903059.5583374519</v>
      </c>
      <c r="AP49" s="12">
        <v>1</v>
      </c>
    </row>
    <row r="50" spans="1:42" x14ac:dyDescent="0.3">
      <c r="A50">
        <v>46</v>
      </c>
      <c r="B50" t="str">
        <f>Summary!B50</f>
        <v>Marinus</v>
      </c>
      <c r="C50" t="str">
        <f>Summary!C50</f>
        <v>Wind</v>
      </c>
      <c r="D50" s="89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446745.28758207243</v>
      </c>
      <c r="H50" s="73">
        <f>SUMIFS(AM$5:AM50,$F$5:$F50,$F50,$D$5:$D50,$D50)</f>
        <v>39930720.712158844</v>
      </c>
      <c r="I50" s="20">
        <f>SUMIFS(AN$5:AN50,$F$5:$F50,$F50,$D$5:$D50,$D50)</f>
        <v>27864592.007336881</v>
      </c>
      <c r="J50" s="73">
        <f t="shared" si="0"/>
        <v>27864592.007336881</v>
      </c>
      <c r="K50" s="73">
        <f t="shared" si="1"/>
        <v>28311337.294918954</v>
      </c>
      <c r="L50" s="73">
        <f t="shared" si="2"/>
        <v>68242058.007077798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16826855.278821256</v>
      </c>
      <c r="Q50" s="73">
        <f>P50/SUMIFS(FinParameters!$H$8:$H$39,FinParameters!$B$8:$B$39,Financials!$E50,FinParameters!$C$8:$C$39,Financials!$F50)</f>
        <v>8634837.3906203434</v>
      </c>
      <c r="R50" s="73">
        <f t="shared" si="15"/>
        <v>-32205592.52272683</v>
      </c>
      <c r="S50" s="12">
        <f t="shared" si="4"/>
        <v>-0.65682204268231548</v>
      </c>
      <c r="T50" s="114">
        <f t="shared" si="5"/>
        <v>446745.28758207243</v>
      </c>
      <c r="U50" s="73">
        <f>T50/SUMIFS(FinParameters!$L$8:$L$39,FinParameters!$B$8:$B$39,Financials!$E50,FinParameters!$C$8:$C$39,Financials!$F50)</f>
        <v>375831.27938014193</v>
      </c>
      <c r="V50" s="73">
        <f t="shared" si="6"/>
        <v>375831.27938014193</v>
      </c>
      <c r="W50" s="12"/>
      <c r="X50" s="73">
        <f t="shared" si="7"/>
        <v>17273600.566403329</v>
      </c>
      <c r="Y50" s="73">
        <f t="shared" si="8"/>
        <v>9010668.6700004861</v>
      </c>
      <c r="Z50" s="73">
        <f t="shared" si="8"/>
        <v>-31829761.243346687</v>
      </c>
      <c r="AA50" s="12">
        <f t="shared" si="9"/>
        <v>-0.64915709230290009</v>
      </c>
      <c r="AB50" s="114">
        <f t="shared" si="10"/>
        <v>39930720.712158844</v>
      </c>
      <c r="AC50" s="73">
        <f>AB50/SUMIFS(FinParameters!$L$8:$L$39,FinParameters!$B$8:$B$39,Financials!$E50,FinParameters!$C$8:$C$39,Financials!$F50)</f>
        <v>33592327.146964669</v>
      </c>
      <c r="AD50" s="73">
        <f t="shared" si="11"/>
        <v>33592327.146964669</v>
      </c>
      <c r="AE50" s="12"/>
      <c r="AF50" s="73">
        <f t="shared" si="12"/>
        <v>57204321.278562173</v>
      </c>
      <c r="AG50" s="73">
        <f t="shared" si="13"/>
        <v>42602995.816965155</v>
      </c>
      <c r="AH50" s="73">
        <f t="shared" si="13"/>
        <v>1762565.9036179818</v>
      </c>
      <c r="AI50" s="12">
        <f t="shared" si="14"/>
        <v>3.5946928669596881E-2</v>
      </c>
      <c r="AL50" s="73">
        <f>Summary!G50</f>
        <v>-2794438.0940456348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8015781.8570509814</v>
      </c>
      <c r="AN50" s="20">
        <f>Summary!I50</f>
        <v>4713789.0752817364</v>
      </c>
      <c r="AP50" s="12">
        <v>1</v>
      </c>
    </row>
    <row r="51" spans="1:42" x14ac:dyDescent="0.3">
      <c r="A51">
        <v>47</v>
      </c>
      <c r="B51" t="str">
        <f>Summary!B51</f>
        <v>Marinus</v>
      </c>
      <c r="C51" t="str">
        <f>Summary!C51</f>
        <v>Wind</v>
      </c>
      <c r="D51" s="89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-27212567.785998046</v>
      </c>
      <c r="H51" s="73">
        <f>SUMIFS(AM$5:AM51,$F$5:$F51,$F51,$D$5:$D51,$D51)</f>
        <v>82617295.148685694</v>
      </c>
      <c r="I51" s="20">
        <f>SUMIFS(AN$5:AN51,$F$5:$F51,$F51,$D$5:$D51,$D51)</f>
        <v>16527763.812065486</v>
      </c>
      <c r="J51" s="73">
        <f t="shared" si="0"/>
        <v>16527763.812065486</v>
      </c>
      <c r="K51" s="73">
        <f t="shared" si="1"/>
        <v>-10684803.973932561</v>
      </c>
      <c r="L51" s="73">
        <f t="shared" si="2"/>
        <v>71932491.174753129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5490027.0835498609</v>
      </c>
      <c r="Q51" s="73">
        <f>P51/SUMIFS(FinParameters!$H$8:$H$39,FinParameters!$B$8:$B$39,Financials!$E51,FinParameters!$C$8:$C$39,Financials!$F51)</f>
        <v>2817251.9672300597</v>
      </c>
      <c r="R51" s="73">
        <f t="shared" si="15"/>
        <v>-43542420.717998236</v>
      </c>
      <c r="S51" s="12">
        <f t="shared" si="4"/>
        <v>-0.88803277564746586</v>
      </c>
      <c r="T51" s="114">
        <f t="shared" si="5"/>
        <v>-27212567.785998046</v>
      </c>
      <c r="U51" s="73">
        <f>T51/SUMIFS(FinParameters!$L$8:$L$39,FinParameters!$B$8:$B$39,Financials!$E51,FinParameters!$C$8:$C$39,Financials!$F51)</f>
        <v>-22892987.235711128</v>
      </c>
      <c r="V51" s="73">
        <f t="shared" si="6"/>
        <v>-22892987.235711128</v>
      </c>
      <c r="W51" s="12"/>
      <c r="X51" s="73">
        <f t="shared" si="7"/>
        <v>-21722540.702448186</v>
      </c>
      <c r="Y51" s="73">
        <f t="shared" si="8"/>
        <v>-20075735.268481068</v>
      </c>
      <c r="Z51" s="73">
        <f t="shared" si="8"/>
        <v>-66435407.953709364</v>
      </c>
      <c r="AA51" s="12">
        <f t="shared" si="9"/>
        <v>-1.354927419136758</v>
      </c>
      <c r="AB51" s="114">
        <f t="shared" si="10"/>
        <v>82617295.148685694</v>
      </c>
      <c r="AC51" s="73">
        <f>AB51/SUMIFS(FinParameters!$L$8:$L$39,FinParameters!$B$8:$B$39,Financials!$E51,FinParameters!$C$8:$C$39,Financials!$F51)</f>
        <v>69503058.225215301</v>
      </c>
      <c r="AD51" s="73">
        <f t="shared" si="11"/>
        <v>69503058.225215301</v>
      </c>
      <c r="AE51" s="12"/>
      <c r="AF51" s="73">
        <f t="shared" si="12"/>
        <v>60894754.446237504</v>
      </c>
      <c r="AG51" s="73">
        <f t="shared" si="13"/>
        <v>49427322.956734233</v>
      </c>
      <c r="AH51" s="73">
        <f t="shared" si="13"/>
        <v>3067650.271505937</v>
      </c>
      <c r="AI51" s="12">
        <f t="shared" si="14"/>
        <v>6.2563677912263693E-2</v>
      </c>
      <c r="AL51" s="73">
        <f>Summary!G51</f>
        <v>-7214547.3325086534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17230955.848667495</v>
      </c>
      <c r="AN51" s="20">
        <f>Summary!I51</f>
        <v>3059627.2874741633</v>
      </c>
      <c r="AP51" s="12">
        <v>1</v>
      </c>
    </row>
    <row r="52" spans="1:42" x14ac:dyDescent="0.3">
      <c r="A52">
        <v>48</v>
      </c>
      <c r="B52" t="str">
        <f>Summary!B52</f>
        <v>Marinus</v>
      </c>
      <c r="C52" t="str">
        <f>Summary!C52</f>
        <v>Wind</v>
      </c>
      <c r="D52" s="89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40576425.686038934</v>
      </c>
      <c r="H52" s="73">
        <f>SUMIFS(AM$5:AM52,$F$5:$F52,$F52,$D$5:$D52,$D52)</f>
        <v>-1237459.7239764156</v>
      </c>
      <c r="I52" s="20">
        <f>SUMIFS(AN$5:AN52,$F$5:$F52,$F52,$D$5:$D52,$D52)</f>
        <v>41008984.26182051</v>
      </c>
      <c r="J52" s="73">
        <f t="shared" si="0"/>
        <v>41008984.26182051</v>
      </c>
      <c r="K52" s="73">
        <f t="shared" si="1"/>
        <v>81585409.947859436</v>
      </c>
      <c r="L52" s="73">
        <f t="shared" si="2"/>
        <v>80347950.223883033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29971247.533304885</v>
      </c>
      <c r="Q52" s="73">
        <f>P52/SUMIFS(FinParameters!$H$8:$H$39,FinParameters!$B$8:$B$39,Financials!$E52,FinParameters!$C$8:$C$39,Financials!$F52)</f>
        <v>15379988.985217435</v>
      </c>
      <c r="R52" s="73">
        <f t="shared" si="15"/>
        <v>-19061200.268243205</v>
      </c>
      <c r="S52" s="12">
        <f t="shared" si="4"/>
        <v>-0.3887466590570946</v>
      </c>
      <c r="T52" s="114">
        <f t="shared" si="5"/>
        <v>40576425.686038934</v>
      </c>
      <c r="U52" s="73">
        <f>T52/SUMIFS(FinParameters!$L$8:$L$39,FinParameters!$B$8:$B$39,Financials!$E52,FinParameters!$C$8:$C$39,Financials!$F52)</f>
        <v>34135536.293610439</v>
      </c>
      <c r="V52" s="73">
        <f t="shared" si="6"/>
        <v>34135536.293610439</v>
      </c>
      <c r="W52" s="12"/>
      <c r="X52" s="73">
        <f t="shared" si="7"/>
        <v>70547673.219343811</v>
      </c>
      <c r="Y52" s="73">
        <f t="shared" si="8"/>
        <v>49515525.278827876</v>
      </c>
      <c r="Z52" s="73">
        <f t="shared" si="8"/>
        <v>15074336.025367234</v>
      </c>
      <c r="AA52" s="12">
        <f t="shared" si="9"/>
        <v>0.30743592664144526</v>
      </c>
      <c r="AB52" s="114">
        <f t="shared" si="10"/>
        <v>-1237459.7239764156</v>
      </c>
      <c r="AC52" s="73">
        <f>AB52/SUMIFS(FinParameters!$L$8:$L$39,FinParameters!$B$8:$B$39,Financials!$E52,FinParameters!$C$8:$C$39,Financials!$F52)</f>
        <v>-1041031.8455972824</v>
      </c>
      <c r="AD52" s="73">
        <f t="shared" si="11"/>
        <v>-1041031.8455972824</v>
      </c>
      <c r="AE52" s="12"/>
      <c r="AF52" s="73">
        <f t="shared" si="12"/>
        <v>69310213.495367393</v>
      </c>
      <c r="AG52" s="73">
        <f t="shared" si="13"/>
        <v>48474493.433230594</v>
      </c>
      <c r="AH52" s="73">
        <f t="shared" si="13"/>
        <v>14033304.179769952</v>
      </c>
      <c r="AI52" s="12">
        <f t="shared" si="14"/>
        <v>0.28620443826438707</v>
      </c>
      <c r="AL52" s="73">
        <f>Summary!G52</f>
        <v>2991995.7434511348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-321623.49582470855</v>
      </c>
      <c r="AN52" s="20">
        <f>Summary!I52</f>
        <v>6927732.7139653517</v>
      </c>
      <c r="AP52" s="12">
        <v>1</v>
      </c>
    </row>
    <row r="53" spans="1:42" x14ac:dyDescent="0.3">
      <c r="A53">
        <v>49</v>
      </c>
      <c r="B53" t="str">
        <f>Summary!B53</f>
        <v>Marinus</v>
      </c>
      <c r="C53" t="str">
        <f>Summary!C53</f>
        <v>Wind</v>
      </c>
      <c r="D53" s="89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162402461.15294224</v>
      </c>
      <c r="H53" s="73">
        <f>SUMIFS(AM$5:AM53,$F$5:$F53,$F53,$D$5:$D53,$D53)</f>
        <v>-126163090.59998664</v>
      </c>
      <c r="I53" s="20">
        <f>SUMIFS(AN$5:AN53,$F$5:$F53,$F53,$D$5:$D53,$D53)</f>
        <v>88569046.392967626</v>
      </c>
      <c r="J53" s="73">
        <f t="shared" si="0"/>
        <v>88569046.392967626</v>
      </c>
      <c r="K53" s="73">
        <f t="shared" si="1"/>
        <v>250971507.54590988</v>
      </c>
      <c r="L53" s="73">
        <f t="shared" si="2"/>
        <v>124808416.94592322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75771616.246239111</v>
      </c>
      <c r="Q53" s="73">
        <f>P53/SUMIFS(FinParameters!$H$8:$H$39,FinParameters!$B$8:$B$39,Financials!$E53,FinParameters!$C$8:$C$39,Financials!$F53)</f>
        <v>35348018.189290255</v>
      </c>
      <c r="R53" s="73">
        <f t="shared" si="15"/>
        <v>22937291.178108569</v>
      </c>
      <c r="S53" s="12">
        <f t="shared" si="4"/>
        <v>0.43413616334704075</v>
      </c>
      <c r="T53" s="114">
        <f t="shared" si="5"/>
        <v>162402461.15294224</v>
      </c>
      <c r="U53" s="73">
        <f>T53/SUMIFS(FinParameters!$L$8:$L$39,FinParameters!$B$8:$B$39,Financials!$E53,FinParameters!$C$8:$C$39,Financials!$F53)</f>
        <v>133291263.08288373</v>
      </c>
      <c r="V53" s="73">
        <f t="shared" si="6"/>
        <v>133291263.08288373</v>
      </c>
      <c r="W53" s="12"/>
      <c r="X53" s="73">
        <f t="shared" si="7"/>
        <v>238174077.39918137</v>
      </c>
      <c r="Y53" s="73">
        <f t="shared" si="8"/>
        <v>168639281.272174</v>
      </c>
      <c r="Z53" s="73">
        <f t="shared" si="8"/>
        <v>156228554.26099229</v>
      </c>
      <c r="AA53" s="12">
        <f t="shared" si="9"/>
        <v>2.9569518312107435</v>
      </c>
      <c r="AB53" s="114">
        <f t="shared" si="10"/>
        <v>-126163090.59998664</v>
      </c>
      <c r="AC53" s="73">
        <f>AB53/SUMIFS(FinParameters!$L$8:$L$39,FinParameters!$B$8:$B$39,Financials!$E53,FinParameters!$C$8:$C$39,Financials!$F53)</f>
        <v>-103547923.97312048</v>
      </c>
      <c r="AD53" s="73">
        <f t="shared" si="11"/>
        <v>-103547923.97312048</v>
      </c>
      <c r="AE53" s="12"/>
      <c r="AF53" s="73">
        <f t="shared" si="12"/>
        <v>112010986.79919472</v>
      </c>
      <c r="AG53" s="73">
        <f t="shared" si="13"/>
        <v>65091357.29905352</v>
      </c>
      <c r="AH53" s="73">
        <f t="shared" si="13"/>
        <v>52680630.287871808</v>
      </c>
      <c r="AI53" s="12">
        <f t="shared" si="14"/>
        <v>0.99709100513613946</v>
      </c>
      <c r="AL53" s="73">
        <f>Summary!G53</f>
        <v>15337436.277853223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-17843246.009698275</v>
      </c>
      <c r="AN53" s="20">
        <f>Summary!I53</f>
        <v>11890769.133047597</v>
      </c>
      <c r="AP53" s="12">
        <v>1</v>
      </c>
    </row>
    <row r="54" spans="1:42" x14ac:dyDescent="0.3">
      <c r="A54">
        <v>50</v>
      </c>
      <c r="B54" t="str">
        <f>Summary!B54</f>
        <v>Marinus</v>
      </c>
      <c r="C54" t="str">
        <f>Summary!C54</f>
        <v>Wind</v>
      </c>
      <c r="D54" s="89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102123994.35532437</v>
      </c>
      <c r="H54" s="73">
        <f>SUMIFS(AM$5:AM54,$F$5:$F54,$F54,$D$5:$D54,$D54)</f>
        <v>-53900606.953180328</v>
      </c>
      <c r="I54" s="20">
        <f>SUMIFS(AN$5:AN54,$F$5:$F54,$F54,$D$5:$D54,$D54)</f>
        <v>65381115.704713106</v>
      </c>
      <c r="J54" s="73">
        <f t="shared" si="0"/>
        <v>65381115.704713106</v>
      </c>
      <c r="K54" s="73">
        <f t="shared" si="1"/>
        <v>167505110.06003749</v>
      </c>
      <c r="L54" s="73">
        <f t="shared" si="2"/>
        <v>113604503.10685715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52583685.557984591</v>
      </c>
      <c r="Q54" s="73">
        <f>P54/SUMIFS(FinParameters!$H$8:$H$39,FinParameters!$B$8:$B$39,Financials!$E54,FinParameters!$C$8:$C$39,Financials!$F54)</f>
        <v>24530677.391427767</v>
      </c>
      <c r="R54" s="73">
        <f t="shared" si="15"/>
        <v>-250639.51014595106</v>
      </c>
      <c r="S54" s="12">
        <f t="shared" si="4"/>
        <v>-4.7438764443900475E-3</v>
      </c>
      <c r="T54" s="114">
        <f t="shared" si="5"/>
        <v>102123994.35532437</v>
      </c>
      <c r="U54" s="73">
        <f>T54/SUMIFS(FinParameters!$L$8:$L$39,FinParameters!$B$8:$B$39,Financials!$E54,FinParameters!$C$8:$C$39,Financials!$F54)</f>
        <v>83817918.164868042</v>
      </c>
      <c r="V54" s="73">
        <f t="shared" si="6"/>
        <v>83817918.164868042</v>
      </c>
      <c r="W54" s="12"/>
      <c r="X54" s="73">
        <f t="shared" si="7"/>
        <v>154707679.91330898</v>
      </c>
      <c r="Y54" s="73">
        <f t="shared" si="8"/>
        <v>108348595.55629581</v>
      </c>
      <c r="Z54" s="73">
        <f t="shared" si="8"/>
        <v>83567278.654722095</v>
      </c>
      <c r="AA54" s="12">
        <f t="shared" si="9"/>
        <v>1.5816853635768229</v>
      </c>
      <c r="AB54" s="114">
        <f t="shared" si="10"/>
        <v>-53900606.953180328</v>
      </c>
      <c r="AC54" s="73">
        <f>AB54/SUMIFS(FinParameters!$L$8:$L$39,FinParameters!$B$8:$B$39,Financials!$E54,FinParameters!$C$8:$C$39,Financials!$F54)</f>
        <v>-44238738.321567059</v>
      </c>
      <c r="AD54" s="73">
        <f t="shared" si="11"/>
        <v>-44238738.321567059</v>
      </c>
      <c r="AE54" s="12"/>
      <c r="AF54" s="73">
        <f t="shared" si="12"/>
        <v>100807072.96012865</v>
      </c>
      <c r="AG54" s="73">
        <f t="shared" si="13"/>
        <v>64109857.234728754</v>
      </c>
      <c r="AH54" s="73">
        <f t="shared" si="13"/>
        <v>39328540.333155036</v>
      </c>
      <c r="AI54" s="12">
        <f t="shared" si="14"/>
        <v>0.74437480335824069</v>
      </c>
      <c r="AL54" s="73">
        <f>Summary!G54</f>
        <v>8057175.3353429055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-8452778.8153426778</v>
      </c>
      <c r="AN54" s="20">
        <f>Summary!I54</f>
        <v>8654921.6209349912</v>
      </c>
      <c r="AP54" s="12">
        <v>1</v>
      </c>
    </row>
    <row r="55" spans="1:42" x14ac:dyDescent="0.3">
      <c r="A55">
        <v>51</v>
      </c>
      <c r="B55" t="str">
        <f>Summary!B55</f>
        <v>Marinus</v>
      </c>
      <c r="C55" t="str">
        <f>Summary!C55</f>
        <v>Wind</v>
      </c>
      <c r="D55" s="89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63473077.518260457</v>
      </c>
      <c r="H55" s="73">
        <f>SUMIFS(AM$5:AM55,$F$5:$F55,$F55,$D$5:$D55,$D55)</f>
        <v>-22325453.322299618</v>
      </c>
      <c r="I55" s="20">
        <f>SUMIFS(AN$5:AN55,$F$5:$F55,$F55,$D$5:$D55,$D55)</f>
        <v>53666401.303039797</v>
      </c>
      <c r="J55" s="73">
        <f t="shared" si="0"/>
        <v>53666401.303039797</v>
      </c>
      <c r="K55" s="73">
        <f t="shared" si="1"/>
        <v>117139478.82130025</v>
      </c>
      <c r="L55" s="73">
        <f t="shared" si="2"/>
        <v>94814025.499000639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40868971.156311281</v>
      </c>
      <c r="Q55" s="73">
        <f>P55/SUMIFS(FinParameters!$H$8:$H$39,FinParameters!$B$8:$B$39,Financials!$E55,FinParameters!$C$8:$C$39,Financials!$F55)</f>
        <v>19065676.665997922</v>
      </c>
      <c r="R55" s="73">
        <f t="shared" si="15"/>
        <v>-11965353.911819261</v>
      </c>
      <c r="S55" s="12">
        <f t="shared" si="4"/>
        <v>-0.22646932456106486</v>
      </c>
      <c r="T55" s="114">
        <f t="shared" si="5"/>
        <v>63473077.518260457</v>
      </c>
      <c r="U55" s="73">
        <f>T55/SUMIFS(FinParameters!$L$8:$L$39,FinParameters!$B$8:$B$39,Financials!$E55,FinParameters!$C$8:$C$39,Financials!$F55)</f>
        <v>52095310.712065838</v>
      </c>
      <c r="V55" s="73">
        <f t="shared" si="6"/>
        <v>52095310.712065838</v>
      </c>
      <c r="W55" s="12"/>
      <c r="X55" s="73">
        <f t="shared" si="7"/>
        <v>104342048.67457174</v>
      </c>
      <c r="Y55" s="73">
        <f t="shared" si="8"/>
        <v>71160987.378063768</v>
      </c>
      <c r="Z55" s="73">
        <f t="shared" si="8"/>
        <v>40129956.800246581</v>
      </c>
      <c r="AA55" s="12">
        <f t="shared" si="9"/>
        <v>0.75954328456923581</v>
      </c>
      <c r="AB55" s="114">
        <f t="shared" si="10"/>
        <v>-22325453.322299618</v>
      </c>
      <c r="AC55" s="73">
        <f>AB55/SUMIFS(FinParameters!$L$8:$L$39,FinParameters!$B$8:$B$39,Financials!$E55,FinParameters!$C$8:$C$39,Financials!$F55)</f>
        <v>-18323539.256125163</v>
      </c>
      <c r="AD55" s="73">
        <f t="shared" si="11"/>
        <v>-18323539.256125163</v>
      </c>
      <c r="AE55" s="12"/>
      <c r="AF55" s="73">
        <f t="shared" si="12"/>
        <v>82016595.352272123</v>
      </c>
      <c r="AG55" s="73">
        <f t="shared" si="13"/>
        <v>52837448.121938601</v>
      </c>
      <c r="AH55" s="73">
        <f t="shared" si="13"/>
        <v>21806417.544121418</v>
      </c>
      <c r="AI55" s="12">
        <f t="shared" si="14"/>
        <v>0.41273201684703581</v>
      </c>
      <c r="AL55" s="73">
        <f>Summary!G55</f>
        <v>3445083.0533897723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-3674006.6402258575</v>
      </c>
      <c r="AN55" s="20">
        <f>Summary!I55</f>
        <v>7179088.5872498965</v>
      </c>
      <c r="AP55" s="12">
        <v>1</v>
      </c>
    </row>
    <row r="56" spans="1:42" x14ac:dyDescent="0.3">
      <c r="A56">
        <v>52</v>
      </c>
      <c r="B56" t="str">
        <f>Summary!B56</f>
        <v>Marinus</v>
      </c>
      <c r="C56" t="str">
        <f>Summary!C56</f>
        <v>Wind</v>
      </c>
      <c r="D56" s="89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35669220.79345648</v>
      </c>
      <c r="H56" s="73">
        <f>SUMIFS(AM$5:AM56,$F$5:$F56,$F56,$D$5:$D56,$D56)</f>
        <v>-126312.76036409641</v>
      </c>
      <c r="I56" s="20">
        <f>SUMIFS(AN$5:AN56,$F$5:$F56,$F56,$D$5:$D56,$D56)</f>
        <v>46542566.869866066</v>
      </c>
      <c r="J56" s="73">
        <f t="shared" si="0"/>
        <v>46542566.869866066</v>
      </c>
      <c r="K56" s="73">
        <f t="shared" si="1"/>
        <v>82211787.663322538</v>
      </c>
      <c r="L56" s="73">
        <f t="shared" si="2"/>
        <v>82085474.902958453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33745136.72313755</v>
      </c>
      <c r="Q56" s="73">
        <f>P56/SUMIFS(FinParameters!$H$8:$H$39,FinParameters!$B$8:$B$39,Financials!$E56,FinParameters!$C$8:$C$39,Financials!$F56)</f>
        <v>15742355.327530155</v>
      </c>
      <c r="R56" s="73">
        <f t="shared" si="15"/>
        <v>-19089188.344992992</v>
      </c>
      <c r="S56" s="12">
        <f t="shared" si="4"/>
        <v>-0.36130277656385767</v>
      </c>
      <c r="T56" s="114">
        <f t="shared" si="5"/>
        <v>35669220.79345648</v>
      </c>
      <c r="U56" s="73">
        <f>T56/SUMIFS(FinParameters!$L$8:$L$39,FinParameters!$B$8:$B$39,Financials!$E56,FinParameters!$C$8:$C$39,Financials!$F56)</f>
        <v>29275390.649804443</v>
      </c>
      <c r="V56" s="73">
        <f t="shared" si="6"/>
        <v>29275390.649804443</v>
      </c>
      <c r="W56" s="12"/>
      <c r="X56" s="73">
        <f t="shared" si="7"/>
        <v>69414357.516594023</v>
      </c>
      <c r="Y56" s="73">
        <f t="shared" si="8"/>
        <v>45017745.977334596</v>
      </c>
      <c r="Z56" s="73">
        <f t="shared" si="8"/>
        <v>10186202.304811452</v>
      </c>
      <c r="AA56" s="12">
        <f t="shared" si="9"/>
        <v>0.19279516283545239</v>
      </c>
      <c r="AB56" s="114">
        <f t="shared" si="10"/>
        <v>-126312.76036409641</v>
      </c>
      <c r="AC56" s="73">
        <f>AB56/SUMIFS(FinParameters!$L$8:$L$39,FinParameters!$B$8:$B$39,Financials!$E56,FinParameters!$C$8:$C$39,Financials!$F56)</f>
        <v>-103670.76491876798</v>
      </c>
      <c r="AD56" s="73">
        <f t="shared" si="11"/>
        <v>-103670.76491876798</v>
      </c>
      <c r="AE56" s="12"/>
      <c r="AF56" s="73">
        <f t="shared" si="12"/>
        <v>69288044.756229922</v>
      </c>
      <c r="AG56" s="73">
        <f t="shared" si="13"/>
        <v>44914075.212415829</v>
      </c>
      <c r="AH56" s="73">
        <f t="shared" si="13"/>
        <v>10082531.539892683</v>
      </c>
      <c r="AI56" s="12">
        <f t="shared" si="14"/>
        <v>0.19083297698780347</v>
      </c>
      <c r="AL56" s="73">
        <f>Summary!G56</f>
        <v>450112.74974998517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-88634.244451951905</v>
      </c>
      <c r="AN56" s="20">
        <f>Summary!I56</f>
        <v>6341258.3884761389</v>
      </c>
      <c r="AP56" s="12">
        <v>1</v>
      </c>
    </row>
    <row r="57" spans="1:42" x14ac:dyDescent="0.3">
      <c r="A57">
        <v>53</v>
      </c>
      <c r="B57" t="str">
        <f>Summary!B57</f>
        <v>Marinus</v>
      </c>
      <c r="C57" t="str">
        <f>Summary!C57</f>
        <v>Wind</v>
      </c>
      <c r="D57" s="89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16719463.258565888</v>
      </c>
      <c r="H57" s="73">
        <f>SUMIFS(AM$5:AM57,$F$5:$F57,$F57,$D$5:$D57,$D57)</f>
        <v>20142765.681931123</v>
      </c>
      <c r="I57" s="20">
        <f>SUMIFS(AN$5:AN57,$F$5:$F57,$F57,$D$5:$D57,$D57)</f>
        <v>40348777.111156687</v>
      </c>
      <c r="J57" s="73">
        <f t="shared" si="0"/>
        <v>40348777.111156687</v>
      </c>
      <c r="K57" s="73">
        <f t="shared" si="1"/>
        <v>57068240.369722575</v>
      </c>
      <c r="L57" s="73">
        <f t="shared" si="2"/>
        <v>77211006.051653698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27551346.964428172</v>
      </c>
      <c r="Q57" s="73">
        <f>P57/SUMIFS(FinParameters!$H$8:$H$39,FinParameters!$B$8:$B$39,Financials!$E57,FinParameters!$C$8:$C$39,Financials!$F57)</f>
        <v>12852906.693624768</v>
      </c>
      <c r="R57" s="73">
        <f t="shared" si="15"/>
        <v>-25282978.10370237</v>
      </c>
      <c r="S57" s="12">
        <f t="shared" si="4"/>
        <v>-0.47853318976062714</v>
      </c>
      <c r="T57" s="114">
        <f t="shared" si="5"/>
        <v>16719463.258565888</v>
      </c>
      <c r="U57" s="73">
        <f>T57/SUMIFS(FinParameters!$L$8:$L$39,FinParameters!$B$8:$B$39,Financials!$E57,FinParameters!$C$8:$C$39,Financials!$F57)</f>
        <v>13722442.135303438</v>
      </c>
      <c r="V57" s="73">
        <f t="shared" si="6"/>
        <v>13722442.135303438</v>
      </c>
      <c r="W57" s="12"/>
      <c r="X57" s="73">
        <f t="shared" si="7"/>
        <v>44270810.222994059</v>
      </c>
      <c r="Y57" s="73">
        <f t="shared" si="8"/>
        <v>26575348.828928206</v>
      </c>
      <c r="Z57" s="73">
        <f t="shared" si="8"/>
        <v>-11560535.968398932</v>
      </c>
      <c r="AA57" s="12">
        <f t="shared" si="9"/>
        <v>-0.21880729910889318</v>
      </c>
      <c r="AB57" s="114">
        <f t="shared" si="10"/>
        <v>20142765.681931123</v>
      </c>
      <c r="AC57" s="73">
        <f>AB57/SUMIFS(FinParameters!$L$8:$L$39,FinParameters!$B$8:$B$39,Financials!$E57,FinParameters!$C$8:$C$39,Financials!$F57)</f>
        <v>16532105.860136602</v>
      </c>
      <c r="AD57" s="73">
        <f t="shared" si="11"/>
        <v>16532105.860136602</v>
      </c>
      <c r="AE57" s="12"/>
      <c r="AF57" s="73">
        <f t="shared" si="12"/>
        <v>64413575.904925182</v>
      </c>
      <c r="AG57" s="73">
        <f t="shared" si="13"/>
        <v>43107454.689064808</v>
      </c>
      <c r="AH57" s="73">
        <f t="shared" si="13"/>
        <v>4971569.8917376697</v>
      </c>
      <c r="AI57" s="12">
        <f t="shared" si="14"/>
        <v>9.4097348368258074E-2</v>
      </c>
      <c r="AL57" s="73">
        <f>Summary!G57</f>
        <v>-2179699.6429688591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3157263.7065478223</v>
      </c>
      <c r="AN57" s="20">
        <f>Summary!I57</f>
        <v>5510037.0363926981</v>
      </c>
      <c r="AP57" s="12">
        <v>1</v>
      </c>
    </row>
    <row r="58" spans="1:42" x14ac:dyDescent="0.3">
      <c r="A58">
        <v>54</v>
      </c>
      <c r="B58" t="str">
        <f>Summary!B58</f>
        <v>Marinus</v>
      </c>
      <c r="C58" t="str">
        <f>Summary!C58</f>
        <v>Wind</v>
      </c>
      <c r="D58" s="89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-4685550.8582174834</v>
      </c>
      <c r="H58" s="73">
        <f>SUMIFS(AM$5:AM58,$F$5:$F58,$F58,$D$5:$D58,$D58)</f>
        <v>47626905.590533547</v>
      </c>
      <c r="I58" s="20">
        <f>SUMIFS(AN$5:AN58,$F$5:$F58,$F58,$D$5:$D58,$D58)</f>
        <v>32283590.700077832</v>
      </c>
      <c r="J58" s="73">
        <f t="shared" si="0"/>
        <v>32283590.700077832</v>
      </c>
      <c r="K58" s="73">
        <f t="shared" si="1"/>
        <v>27598039.841860346</v>
      </c>
      <c r="L58" s="73">
        <f t="shared" si="2"/>
        <v>75224945.432393894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19486160.553349316</v>
      </c>
      <c r="Q58" s="73">
        <f>P58/SUMIFS(FinParameters!$H$8:$H$39,FinParameters!$B$8:$B$39,Financials!$E58,FinParameters!$C$8:$C$39,Financials!$F58)</f>
        <v>9090437.7100892328</v>
      </c>
      <c r="R58" s="73">
        <f t="shared" si="15"/>
        <v>-33348164.514781225</v>
      </c>
      <c r="S58" s="12">
        <f t="shared" si="4"/>
        <v>-0.63118369491383375</v>
      </c>
      <c r="T58" s="114">
        <f t="shared" si="5"/>
        <v>-4685550.8582174834</v>
      </c>
      <c r="U58" s="73">
        <f>T58/SUMIFS(FinParameters!$L$8:$L$39,FinParameters!$B$8:$B$39,Financials!$E58,FinParameters!$C$8:$C$39,Financials!$F58)</f>
        <v>-3845649.7992523396</v>
      </c>
      <c r="V58" s="73">
        <f t="shared" si="6"/>
        <v>-3845649.7992523396</v>
      </c>
      <c r="W58" s="12"/>
      <c r="X58" s="73">
        <f t="shared" si="7"/>
        <v>14800609.695131831</v>
      </c>
      <c r="Y58" s="73">
        <f t="shared" si="8"/>
        <v>5244787.9108368931</v>
      </c>
      <c r="Z58" s="73">
        <f t="shared" si="8"/>
        <v>-37193814.314033568</v>
      </c>
      <c r="AA58" s="12">
        <f t="shared" si="9"/>
        <v>-0.70397065290550542</v>
      </c>
      <c r="AB58" s="114">
        <f t="shared" si="10"/>
        <v>47626905.590533547</v>
      </c>
      <c r="AC58" s="73">
        <f>AB58/SUMIFS(FinParameters!$L$8:$L$39,FinParameters!$B$8:$B$39,Financials!$E58,FinParameters!$C$8:$C$39,Financials!$F58)</f>
        <v>39089619.441869289</v>
      </c>
      <c r="AD58" s="73">
        <f t="shared" si="11"/>
        <v>39089619.441869289</v>
      </c>
      <c r="AE58" s="12"/>
      <c r="AF58" s="73">
        <f t="shared" si="12"/>
        <v>62427515.285665378</v>
      </c>
      <c r="AG58" s="73">
        <f t="shared" si="13"/>
        <v>44334407.352706179</v>
      </c>
      <c r="AH58" s="73">
        <f t="shared" si="13"/>
        <v>1895805.1278357208</v>
      </c>
      <c r="AI58" s="12">
        <f t="shared" si="14"/>
        <v>3.5882073356497991E-2</v>
      </c>
      <c r="AL58" s="73">
        <f>Summary!G58</f>
        <v>-5132296.1457995558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7696184.8783747032</v>
      </c>
      <c r="AN58" s="20">
        <f>Summary!I58</f>
        <v>4418998.6927409489</v>
      </c>
      <c r="AP58" s="12">
        <v>1</v>
      </c>
    </row>
    <row r="59" spans="1:42" x14ac:dyDescent="0.3">
      <c r="A59">
        <v>55</v>
      </c>
      <c r="B59" t="str">
        <f>Summary!B59</f>
        <v>Marinus</v>
      </c>
      <c r="C59" t="str">
        <f>Summary!C59</f>
        <v>Wind</v>
      </c>
      <c r="D59" s="89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-35391144.20378124</v>
      </c>
      <c r="H59" s="73">
        <f>SUMIFS(AM$5:AM59,$F$5:$F59,$F59,$D$5:$D59,$D59)</f>
        <v>98425361.243316993</v>
      </c>
      <c r="I59" s="20">
        <f>SUMIFS(AN$5:AN59,$F$5:$F59,$F59,$D$5:$D59,$D59)</f>
        <v>19378858.078629278</v>
      </c>
      <c r="J59" s="73">
        <f t="shared" si="0"/>
        <v>19378858.078629278</v>
      </c>
      <c r="K59" s="73">
        <f t="shared" si="1"/>
        <v>-16012286.125151962</v>
      </c>
      <c r="L59" s="73">
        <f t="shared" si="2"/>
        <v>82413075.118165031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6581427.931900762</v>
      </c>
      <c r="Q59" s="73">
        <f>P59/SUMIFS(FinParameters!$H$8:$H$39,FinParameters!$B$8:$B$39,Financials!$E59,FinParameters!$C$8:$C$39,Financials!$F59)</f>
        <v>3070284.7025501858</v>
      </c>
      <c r="R59" s="73">
        <f t="shared" si="15"/>
        <v>-46252897.136229768</v>
      </c>
      <c r="S59" s="12">
        <f t="shared" si="4"/>
        <v>-0.87543272440001962</v>
      </c>
      <c r="T59" s="114">
        <f t="shared" si="5"/>
        <v>-35391144.20378124</v>
      </c>
      <c r="U59" s="73">
        <f>T59/SUMIFS(FinParameters!$L$8:$L$39,FinParameters!$B$8:$B$39,Financials!$E59,FinParameters!$C$8:$C$39,Financials!$F59)</f>
        <v>-29047160.24240509</v>
      </c>
      <c r="V59" s="73">
        <f t="shared" si="6"/>
        <v>-29047160.24240509</v>
      </c>
      <c r="W59" s="12"/>
      <c r="X59" s="73">
        <f t="shared" si="7"/>
        <v>-28809716.271880478</v>
      </c>
      <c r="Y59" s="73">
        <f t="shared" si="8"/>
        <v>-25976875.539854906</v>
      </c>
      <c r="Z59" s="73">
        <f t="shared" si="8"/>
        <v>-75300057.378634855</v>
      </c>
      <c r="AA59" s="12">
        <f t="shared" si="9"/>
        <v>-1.4252109264485628</v>
      </c>
      <c r="AB59" s="114">
        <f t="shared" si="10"/>
        <v>98425361.243316993</v>
      </c>
      <c r="AC59" s="73">
        <f>AB59/SUMIFS(FinParameters!$L$8:$L$39,FinParameters!$B$8:$B$39,Financials!$E59,FinParameters!$C$8:$C$39,Financials!$F59)</f>
        <v>80782277.721492231</v>
      </c>
      <c r="AD59" s="73">
        <f t="shared" si="11"/>
        <v>80782277.721492231</v>
      </c>
      <c r="AE59" s="12"/>
      <c r="AF59" s="73">
        <f t="shared" si="12"/>
        <v>69615644.971436515</v>
      </c>
      <c r="AG59" s="73">
        <f t="shared" si="13"/>
        <v>54805402.181637324</v>
      </c>
      <c r="AH59" s="73">
        <f t="shared" si="13"/>
        <v>5482220.3428573757</v>
      </c>
      <c r="AI59" s="12">
        <f t="shared" si="14"/>
        <v>0.10376247516719447</v>
      </c>
      <c r="AL59" s="73">
        <f>Summary!G59</f>
        <v>-8178576.4177831905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15808066.094631298</v>
      </c>
      <c r="AN59" s="20">
        <f>Summary!I59</f>
        <v>2851094.2665637932</v>
      </c>
      <c r="AP59" s="12">
        <v>1</v>
      </c>
    </row>
    <row r="60" spans="1:42" x14ac:dyDescent="0.3">
      <c r="A60">
        <v>56</v>
      </c>
      <c r="B60" t="str">
        <f>Summary!B60</f>
        <v>Marinus</v>
      </c>
      <c r="C60" t="str">
        <f>Summary!C60</f>
        <v>Wind</v>
      </c>
      <c r="D60" s="89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41360649.011916071</v>
      </c>
      <c r="H60" s="73">
        <f>SUMIFS(AM$5:AM60,$F$5:$F60,$F60,$D$5:$D60,$D60)</f>
        <v>-1486481.1928063533</v>
      </c>
      <c r="I60" s="20">
        <f>SUMIFS(AN$5:AN60,$F$5:$F60,$F60,$D$5:$D60,$D60)</f>
        <v>47405461.512227528</v>
      </c>
      <c r="J60" s="73">
        <f t="shared" si="0"/>
        <v>47405461.512227528</v>
      </c>
      <c r="K60" s="73">
        <f t="shared" si="1"/>
        <v>88766110.524143606</v>
      </c>
      <c r="L60" s="73">
        <f t="shared" si="2"/>
        <v>87279629.331337243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34608031.365499012</v>
      </c>
      <c r="Q60" s="73">
        <f>P60/SUMIFS(FinParameters!$H$8:$H$39,FinParameters!$B$8:$B$39,Financials!$E60,FinParameters!$C$8:$C$39,Financials!$F60)</f>
        <v>16144902.046535216</v>
      </c>
      <c r="R60" s="73">
        <f t="shared" si="15"/>
        <v>-18226293.702631529</v>
      </c>
      <c r="S60" s="12">
        <f t="shared" si="4"/>
        <v>-0.34497069242634387</v>
      </c>
      <c r="T60" s="114">
        <f t="shared" si="5"/>
        <v>41360649.011916071</v>
      </c>
      <c r="U60" s="73">
        <f>T60/SUMIFS(FinParameters!$L$8:$L$39,FinParameters!$B$8:$B$39,Financials!$E60,FinParameters!$C$8:$C$39,Financials!$F60)</f>
        <v>33946610.843134016</v>
      </c>
      <c r="V60" s="73">
        <f t="shared" si="6"/>
        <v>33946610.843134016</v>
      </c>
      <c r="W60" s="12"/>
      <c r="X60" s="73">
        <f t="shared" si="7"/>
        <v>75968680.377415091</v>
      </c>
      <c r="Y60" s="73">
        <f t="shared" si="8"/>
        <v>50091512.889669232</v>
      </c>
      <c r="Z60" s="73">
        <f t="shared" si="8"/>
        <v>15720317.140502486</v>
      </c>
      <c r="AA60" s="12">
        <f t="shared" si="9"/>
        <v>0.29753984971381647</v>
      </c>
      <c r="AB60" s="114">
        <f t="shared" si="10"/>
        <v>-1486481.1928063533</v>
      </c>
      <c r="AC60" s="73">
        <f>AB60/SUMIFS(FinParameters!$L$8:$L$39,FinParameters!$B$8:$B$39,Financials!$E60,FinParameters!$C$8:$C$39,Financials!$F60)</f>
        <v>-1220024.3415739692</v>
      </c>
      <c r="AD60" s="73">
        <f t="shared" si="11"/>
        <v>-1220024.3415739692</v>
      </c>
      <c r="AE60" s="12"/>
      <c r="AF60" s="73">
        <f t="shared" si="12"/>
        <v>74482199.184608743</v>
      </c>
      <c r="AG60" s="73">
        <f t="shared" si="13"/>
        <v>48871488.548095264</v>
      </c>
      <c r="AH60" s="73">
        <f t="shared" si="13"/>
        <v>14500292.798928518</v>
      </c>
      <c r="AI60" s="12">
        <f t="shared" si="14"/>
        <v>0.27444833979103933</v>
      </c>
      <c r="AL60" s="73">
        <f>Summary!G60</f>
        <v>784223.32587714051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-249021.4688299378</v>
      </c>
      <c r="AN60" s="20">
        <f>Summary!I60</f>
        <v>6396477.2504070178</v>
      </c>
      <c r="AP60" s="12">
        <v>1</v>
      </c>
    </row>
    <row r="61" spans="1:42" x14ac:dyDescent="0.3">
      <c r="A61">
        <v>57</v>
      </c>
      <c r="B61" t="str">
        <f>Summary!B61</f>
        <v>Marinus</v>
      </c>
      <c r="C61" t="str">
        <f>Summary!C61</f>
        <v>Wind</v>
      </c>
      <c r="D61" s="89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181884454.10219383</v>
      </c>
      <c r="H61" s="73">
        <f>SUMIFS(AM$5:AM61,$F$5:$F61,$F61,$D$5:$D61,$D61)</f>
        <v>-146708435.12727252</v>
      </c>
      <c r="I61" s="20">
        <f>SUMIFS(AN$5:AN61,$F$5:$F61,$F61,$D$5:$D61,$D61)</f>
        <v>103296272.69126573</v>
      </c>
      <c r="J61" s="73">
        <f t="shared" si="0"/>
        <v>103296272.69126573</v>
      </c>
      <c r="K61" s="73">
        <f t="shared" si="1"/>
        <v>285180726.79345953</v>
      </c>
      <c r="L61" s="73">
        <f t="shared" si="2"/>
        <v>138472291.66618705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88710156.790868998</v>
      </c>
      <c r="Q61" s="73">
        <f>P61/SUMIFS(FinParameters!$H$8:$H$39,FinParameters!$B$8:$B$39,Financials!$E61,FinParameters!$C$8:$C$39,Financials!$F61)</f>
        <v>37621766.220457233</v>
      </c>
      <c r="R61" s="73">
        <f t="shared" si="15"/>
        <v>32652876.676294699</v>
      </c>
      <c r="S61" s="12">
        <f t="shared" si="4"/>
        <v>0.58249127695022251</v>
      </c>
      <c r="T61" s="114">
        <f t="shared" si="5"/>
        <v>181884454.10219383</v>
      </c>
      <c r="U61" s="73">
        <f>T61/SUMIFS(FinParameters!$L$8:$L$39,FinParameters!$B$8:$B$39,Financials!$E61,FinParameters!$C$8:$C$39,Financials!$F61)</f>
        <v>145640040.96447498</v>
      </c>
      <c r="V61" s="73">
        <f t="shared" si="6"/>
        <v>145640040.96447498</v>
      </c>
      <c r="W61" s="12"/>
      <c r="X61" s="73">
        <f t="shared" si="7"/>
        <v>270594610.89306283</v>
      </c>
      <c r="Y61" s="73">
        <f t="shared" si="8"/>
        <v>183261807.1849322</v>
      </c>
      <c r="Z61" s="73">
        <f t="shared" si="8"/>
        <v>178292917.64076966</v>
      </c>
      <c r="AA61" s="12">
        <f t="shared" si="9"/>
        <v>3.1805488471142467</v>
      </c>
      <c r="AB61" s="114">
        <f t="shared" si="10"/>
        <v>-146708435.12727252</v>
      </c>
      <c r="AC61" s="73">
        <f>AB61/SUMIFS(FinParameters!$L$8:$L$39,FinParameters!$B$8:$B$39,Financials!$E61,FinParameters!$C$8:$C$39,Financials!$F61)</f>
        <v>-117473604.91713552</v>
      </c>
      <c r="AD61" s="73">
        <f t="shared" si="11"/>
        <v>-117473604.91713552</v>
      </c>
      <c r="AE61" s="12"/>
      <c r="AF61" s="73">
        <f t="shared" si="12"/>
        <v>123886175.76579031</v>
      </c>
      <c r="AG61" s="73">
        <f t="shared" si="13"/>
        <v>65788202.26779668</v>
      </c>
      <c r="AH61" s="73">
        <f t="shared" si="13"/>
        <v>60819312.723634139</v>
      </c>
      <c r="AI61" s="12">
        <f t="shared" si="14"/>
        <v>1.0849494053105471</v>
      </c>
      <c r="AL61" s="73">
        <f>Summary!G61</f>
        <v>19481992.949251581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-20545344.52728587</v>
      </c>
      <c r="AN61" s="20">
        <f>Summary!I61</f>
        <v>14727226.298298104</v>
      </c>
      <c r="AP61" s="12">
        <v>1</v>
      </c>
    </row>
    <row r="62" spans="1:42" x14ac:dyDescent="0.3">
      <c r="A62">
        <v>58</v>
      </c>
      <c r="B62" t="str">
        <f>Summary!B62</f>
        <v>Marinus</v>
      </c>
      <c r="C62" t="str">
        <f>Summary!C62</f>
        <v>Wind</v>
      </c>
      <c r="D62" s="89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111547799.80083048</v>
      </c>
      <c r="H62" s="73">
        <f>SUMIFS(AM$5:AM62,$F$5:$F62,$F62,$D$5:$D62,$D62)</f>
        <v>-63066348.762597717</v>
      </c>
      <c r="I62" s="20">
        <f>SUMIFS(AN$5:AN62,$F$5:$F62,$F62,$D$5:$D62,$D62)</f>
        <v>74635614.183784723</v>
      </c>
      <c r="J62" s="73">
        <f t="shared" si="0"/>
        <v>74635614.183784723</v>
      </c>
      <c r="K62" s="73">
        <f t="shared" si="1"/>
        <v>186183413.98461521</v>
      </c>
      <c r="L62" s="73">
        <f t="shared" si="2"/>
        <v>123117065.2220175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60049498.283387996</v>
      </c>
      <c r="Q62" s="73">
        <f>P62/SUMIFS(FinParameters!$H$8:$H$39,FinParameters!$B$8:$B$39,Financials!$E62,FinParameters!$C$8:$C$39,Financials!$F62)</f>
        <v>25466849.206447449</v>
      </c>
      <c r="R62" s="73">
        <f t="shared" si="15"/>
        <v>3992218.168813698</v>
      </c>
      <c r="S62" s="12">
        <f t="shared" si="4"/>
        <v>7.1216765434464299E-2</v>
      </c>
      <c r="T62" s="114">
        <f t="shared" si="5"/>
        <v>111547799.80083048</v>
      </c>
      <c r="U62" s="73">
        <f>T62/SUMIFS(FinParameters!$L$8:$L$39,FinParameters!$B$8:$B$39,Financials!$E62,FinParameters!$C$8:$C$39,Financials!$F62)</f>
        <v>89319486.993440926</v>
      </c>
      <c r="V62" s="73">
        <f t="shared" si="6"/>
        <v>89319486.993440926</v>
      </c>
      <c r="W62" s="12"/>
      <c r="X62" s="73">
        <f t="shared" si="7"/>
        <v>171597298.08421847</v>
      </c>
      <c r="Y62" s="73">
        <f t="shared" si="8"/>
        <v>114786336.19988838</v>
      </c>
      <c r="Z62" s="73">
        <f t="shared" si="8"/>
        <v>93311705.162254632</v>
      </c>
      <c r="AA62" s="12">
        <f t="shared" si="9"/>
        <v>1.6645778206066508</v>
      </c>
      <c r="AB62" s="114">
        <f t="shared" si="10"/>
        <v>-63066348.762597717</v>
      </c>
      <c r="AC62" s="73">
        <f>AB62/SUMIFS(FinParameters!$L$8:$L$39,FinParameters!$B$8:$B$39,Financials!$E62,FinParameters!$C$8:$C$39,Financials!$F62)</f>
        <v>-50499014.127419099</v>
      </c>
      <c r="AD62" s="73">
        <f t="shared" si="11"/>
        <v>-50499014.127419099</v>
      </c>
      <c r="AE62" s="12"/>
      <c r="AF62" s="73">
        <f t="shared" si="12"/>
        <v>108530949.32162076</v>
      </c>
      <c r="AG62" s="73">
        <f t="shared" si="13"/>
        <v>64287322.072469279</v>
      </c>
      <c r="AH62" s="73">
        <f t="shared" si="13"/>
        <v>42812691.034835532</v>
      </c>
      <c r="AI62" s="12">
        <f t="shared" si="14"/>
        <v>0.76373115048271289</v>
      </c>
      <c r="AL62" s="73">
        <f>Summary!G62</f>
        <v>9423805.4455061052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-9165741.8094173912</v>
      </c>
      <c r="AN62" s="20">
        <f>Summary!I62</f>
        <v>9254498.4790716097</v>
      </c>
      <c r="AP62" s="12">
        <v>1</v>
      </c>
    </row>
    <row r="63" spans="1:42" x14ac:dyDescent="0.3">
      <c r="A63">
        <v>59</v>
      </c>
      <c r="B63" t="str">
        <f>Summary!B63</f>
        <v>Marinus</v>
      </c>
      <c r="C63" t="str">
        <f>Summary!C63</f>
        <v>Wind</v>
      </c>
      <c r="D63" s="89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67566887.820055351</v>
      </c>
      <c r="H63" s="73">
        <f>SUMIFS(AM$5:AM63,$F$5:$F63,$F63,$D$5:$D63,$D63)</f>
        <v>-26112301.294909555</v>
      </c>
      <c r="I63" s="20">
        <f>SUMIFS(AN$5:AN63,$F$5:$F63,$F63,$D$5:$D63,$D63)</f>
        <v>61175692.04025647</v>
      </c>
      <c r="J63" s="73">
        <f t="shared" si="0"/>
        <v>61175692.04025647</v>
      </c>
      <c r="K63" s="73">
        <f t="shared" si="1"/>
        <v>128742579.86031182</v>
      </c>
      <c r="L63" s="73">
        <f t="shared" si="2"/>
        <v>102630278.56540227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46589576.139859743</v>
      </c>
      <c r="Q63" s="73">
        <f>P63/SUMIFS(FinParameters!$H$8:$H$39,FinParameters!$B$8:$B$39,Financials!$E63,FinParameters!$C$8:$C$39,Financials!$F63)</f>
        <v>19758528.281898052</v>
      </c>
      <c r="R63" s="73">
        <f t="shared" si="15"/>
        <v>-9467703.9747145548</v>
      </c>
      <c r="S63" s="12">
        <f t="shared" si="4"/>
        <v>-0.1688933882515119</v>
      </c>
      <c r="T63" s="114">
        <f t="shared" si="5"/>
        <v>67566887.820055351</v>
      </c>
      <c r="U63" s="73">
        <f>T63/SUMIFS(FinParameters!$L$8:$L$39,FinParameters!$B$8:$B$39,Financials!$E63,FinParameters!$C$8:$C$39,Financials!$F63)</f>
        <v>54102723.393973961</v>
      </c>
      <c r="V63" s="73">
        <f t="shared" si="6"/>
        <v>54102723.393973961</v>
      </c>
      <c r="W63" s="12"/>
      <c r="X63" s="73">
        <f t="shared" si="7"/>
        <v>114156463.95991509</v>
      </c>
      <c r="Y63" s="73">
        <f t="shared" si="8"/>
        <v>73861251.675872013</v>
      </c>
      <c r="Z63" s="73">
        <f t="shared" si="8"/>
        <v>44635019.419259407</v>
      </c>
      <c r="AA63" s="12">
        <f t="shared" si="9"/>
        <v>0.79623947733516198</v>
      </c>
      <c r="AB63" s="114">
        <f t="shared" si="10"/>
        <v>-26112301.294909555</v>
      </c>
      <c r="AC63" s="73">
        <f>AB63/SUMIFS(FinParameters!$L$8:$L$39,FinParameters!$B$8:$B$39,Financials!$E63,FinParameters!$C$8:$C$39,Financials!$F63)</f>
        <v>-20908860.237888083</v>
      </c>
      <c r="AD63" s="73">
        <f t="shared" si="11"/>
        <v>-20908860.237888083</v>
      </c>
      <c r="AE63" s="12"/>
      <c r="AF63" s="73">
        <f t="shared" si="12"/>
        <v>88044162.665005535</v>
      </c>
      <c r="AG63" s="73">
        <f t="shared" si="13"/>
        <v>52952391.43798393</v>
      </c>
      <c r="AH63" s="73">
        <f t="shared" si="13"/>
        <v>23726159.181371324</v>
      </c>
      <c r="AI63" s="12">
        <f t="shared" si="14"/>
        <v>0.42324849034555234</v>
      </c>
      <c r="AL63" s="73">
        <f>Summary!G63</f>
        <v>4093810.301794888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-3786847.9726099358</v>
      </c>
      <c r="AN63" s="20">
        <f>Summary!I63</f>
        <v>7509290.7372166738</v>
      </c>
      <c r="AP63" s="12">
        <v>1</v>
      </c>
    </row>
    <row r="64" spans="1:42" x14ac:dyDescent="0.3">
      <c r="A64">
        <v>60</v>
      </c>
      <c r="B64" t="str">
        <f>Summary!B64</f>
        <v>Marinus</v>
      </c>
      <c r="C64" t="str">
        <f>Summary!C64</f>
        <v>Wind</v>
      </c>
      <c r="D64" s="89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36802467.546615362</v>
      </c>
      <c r="H64" s="73">
        <f>SUMIFS(AM$5:AM64,$F$5:$F64,$F64,$D$5:$D64,$D64)</f>
        <v>-120284.69714941613</v>
      </c>
      <c r="I64" s="20">
        <f>SUMIFS(AN$5:AN64,$F$5:$F64,$F64,$D$5:$D64,$D64)</f>
        <v>53111678.308802456</v>
      </c>
      <c r="J64" s="73">
        <f t="shared" si="0"/>
        <v>53111678.308802456</v>
      </c>
      <c r="K64" s="73">
        <f t="shared" si="1"/>
        <v>89914145.855417818</v>
      </c>
      <c r="L64" s="73">
        <f t="shared" si="2"/>
        <v>89793861.158268392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38525562.408405729</v>
      </c>
      <c r="Q64" s="73">
        <f>P64/SUMIFS(FinParameters!$H$8:$H$39,FinParameters!$B$8:$B$39,Financials!$E64,FinParameters!$C$8:$C$39,Financials!$F64)</f>
        <v>16338599.263865391</v>
      </c>
      <c r="R64" s="73">
        <f t="shared" si="15"/>
        <v>-17531717.70616857</v>
      </c>
      <c r="S64" s="12">
        <f t="shared" si="4"/>
        <v>-0.31274649198705073</v>
      </c>
      <c r="T64" s="114">
        <f t="shared" si="5"/>
        <v>36802467.546615362</v>
      </c>
      <c r="U64" s="73">
        <f>T64/SUMIFS(FinParameters!$L$8:$L$39,FinParameters!$B$8:$B$39,Financials!$E64,FinParameters!$C$8:$C$39,Financials!$F64)</f>
        <v>29468779.54765334</v>
      </c>
      <c r="V64" s="73">
        <f t="shared" si="6"/>
        <v>29468779.54765334</v>
      </c>
      <c r="W64" s="12"/>
      <c r="X64" s="73">
        <f t="shared" si="7"/>
        <v>75328029.955021083</v>
      </c>
      <c r="Y64" s="73">
        <f t="shared" si="8"/>
        <v>45807378.811518729</v>
      </c>
      <c r="Z64" s="73">
        <f t="shared" si="8"/>
        <v>11937061.84148477</v>
      </c>
      <c r="AA64" s="12">
        <f t="shared" si="9"/>
        <v>0.21294400686381609</v>
      </c>
      <c r="AB64" s="114">
        <f t="shared" si="10"/>
        <v>-120284.69714941613</v>
      </c>
      <c r="AC64" s="73">
        <f>AB64/SUMIFS(FinParameters!$L$8:$L$39,FinParameters!$B$8:$B$39,Financials!$E64,FinParameters!$C$8:$C$39,Financials!$F64)</f>
        <v>-96315.368494316688</v>
      </c>
      <c r="AD64" s="73">
        <f t="shared" si="11"/>
        <v>-96315.368494316688</v>
      </c>
      <c r="AE64" s="12"/>
      <c r="AF64" s="73">
        <f t="shared" si="12"/>
        <v>75207745.257871673</v>
      </c>
      <c r="AG64" s="73">
        <f t="shared" si="13"/>
        <v>45711063.443024412</v>
      </c>
      <c r="AH64" s="73">
        <f t="shared" si="13"/>
        <v>11840746.472990453</v>
      </c>
      <c r="AI64" s="12">
        <f t="shared" si="14"/>
        <v>0.21122584700487429</v>
      </c>
      <c r="AL64" s="73">
        <f>Summary!G64</f>
        <v>1133246.753158882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6028.0632146802873</v>
      </c>
      <c r="AN64" s="20">
        <f>Summary!I64</f>
        <v>6569111.4389363881</v>
      </c>
      <c r="AP64" s="12">
        <v>1</v>
      </c>
    </row>
    <row r="65" spans="1:42" x14ac:dyDescent="0.3">
      <c r="A65">
        <v>61</v>
      </c>
      <c r="B65" t="str">
        <f>Summary!B65</f>
        <v>Marinus</v>
      </c>
      <c r="C65" t="str">
        <f>Summary!C65</f>
        <v>Wind</v>
      </c>
      <c r="D65" s="89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15134024.908084378</v>
      </c>
      <c r="H65" s="73">
        <f>SUMIFS(AM$5:AM65,$F$5:$F65,$F65,$D$5:$D65,$D65)</f>
        <v>23806166.976911407</v>
      </c>
      <c r="I65" s="20">
        <f>SUMIFS(AN$5:AN65,$F$5:$F65,$F65,$D$5:$D65,$D65)</f>
        <v>46000259.263058722</v>
      </c>
      <c r="J65" s="73">
        <f t="shared" si="0"/>
        <v>46000259.263058722</v>
      </c>
      <c r="K65" s="73">
        <f t="shared" si="1"/>
        <v>61134284.1711431</v>
      </c>
      <c r="L65" s="73">
        <f t="shared" si="2"/>
        <v>84940451.14805451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31414143.362661995</v>
      </c>
      <c r="Q65" s="73">
        <f>P65/SUMIFS(FinParameters!$H$8:$H$39,FinParameters!$B$8:$B$39,Financials!$E65,FinParameters!$C$8:$C$39,Financials!$F65)</f>
        <v>13322663.383316746</v>
      </c>
      <c r="R65" s="73">
        <f t="shared" si="15"/>
        <v>-24643136.751912303</v>
      </c>
      <c r="S65" s="12">
        <f t="shared" si="4"/>
        <v>-0.43960635802423365</v>
      </c>
      <c r="T65" s="114">
        <f t="shared" si="5"/>
        <v>15134024.908084378</v>
      </c>
      <c r="U65" s="73">
        <f>T65/SUMIFS(FinParameters!$L$8:$L$39,FinParameters!$B$8:$B$39,Financials!$E65,FinParameters!$C$8:$C$39,Financials!$F65)</f>
        <v>12118242.971619682</v>
      </c>
      <c r="V65" s="73">
        <f t="shared" si="6"/>
        <v>12118242.971619682</v>
      </c>
      <c r="W65" s="12"/>
      <c r="X65" s="73">
        <f t="shared" si="7"/>
        <v>46548168.270746373</v>
      </c>
      <c r="Y65" s="73">
        <f t="shared" si="8"/>
        <v>25440906.354936428</v>
      </c>
      <c r="Z65" s="73">
        <f t="shared" si="8"/>
        <v>-12524893.780292621</v>
      </c>
      <c r="AA65" s="12">
        <f t="shared" si="9"/>
        <v>-0.22343027979047955</v>
      </c>
      <c r="AB65" s="114">
        <f t="shared" si="10"/>
        <v>23806166.976911407</v>
      </c>
      <c r="AC65" s="73">
        <f>AB65/SUMIFS(FinParameters!$L$8:$L$39,FinParameters!$B$8:$B$39,Financials!$E65,FinParameters!$C$8:$C$39,Financials!$F65)</f>
        <v>19062273.083418451</v>
      </c>
      <c r="AD65" s="73">
        <f t="shared" si="11"/>
        <v>19062273.083418451</v>
      </c>
      <c r="AE65" s="12"/>
      <c r="AF65" s="73">
        <f t="shared" si="12"/>
        <v>70354335.247657776</v>
      </c>
      <c r="AG65" s="73">
        <f t="shared" si="13"/>
        <v>44503179.43835488</v>
      </c>
      <c r="AH65" s="73">
        <f t="shared" si="13"/>
        <v>6537379.3031258304</v>
      </c>
      <c r="AI65" s="12">
        <f t="shared" si="14"/>
        <v>0.11661963066642224</v>
      </c>
      <c r="AL65" s="73">
        <f>Summary!G65</f>
        <v>-1585438.3504815095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3663401.2949802829</v>
      </c>
      <c r="AN65" s="20">
        <f>Summary!I65</f>
        <v>5651482.1519020386</v>
      </c>
      <c r="AP65" s="12">
        <v>1</v>
      </c>
    </row>
    <row r="66" spans="1:42" x14ac:dyDescent="0.3">
      <c r="A66">
        <v>62</v>
      </c>
      <c r="B66" t="str">
        <f>Summary!B66</f>
        <v>Marinus</v>
      </c>
      <c r="C66" t="str">
        <f>Summary!C66</f>
        <v>Wind</v>
      </c>
      <c r="D66" s="89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-9191237.340313701</v>
      </c>
      <c r="H66" s="73">
        <f>SUMIFS(AM$5:AM66,$F$5:$F66,$F66,$D$5:$D66,$D66)</f>
        <v>56253252.01433789</v>
      </c>
      <c r="I66" s="20">
        <f>SUMIFS(AN$5:AN66,$F$5:$F66,$F66,$D$5:$D66,$D66)</f>
        <v>36869719.587459527</v>
      </c>
      <c r="J66" s="73">
        <f t="shared" si="0"/>
        <v>36869719.587459527</v>
      </c>
      <c r="K66" s="73">
        <f t="shared" si="1"/>
        <v>27678482.247145824</v>
      </c>
      <c r="L66" s="73">
        <f t="shared" si="2"/>
        <v>83931734.261483714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22283603.6870628</v>
      </c>
      <c r="Q66" s="73">
        <f>P66/SUMIFS(FinParameters!$H$8:$H$39,FinParameters!$B$8:$B$39,Financials!$E66,FinParameters!$C$8:$C$39,Financials!$F66)</f>
        <v>9450423.2524396498</v>
      </c>
      <c r="R66" s="73">
        <f t="shared" si="15"/>
        <v>-33773676.427511498</v>
      </c>
      <c r="S66" s="12">
        <f t="shared" si="4"/>
        <v>-0.602485107348808</v>
      </c>
      <c r="T66" s="114">
        <f t="shared" si="5"/>
        <v>-9191237.340313701</v>
      </c>
      <c r="U66" s="73">
        <f>T66/SUMIFS(FinParameters!$L$8:$L$39,FinParameters!$B$8:$B$39,Financials!$E66,FinParameters!$C$8:$C$39,Financials!$F66)</f>
        <v>-7359684.4181382591</v>
      </c>
      <c r="V66" s="73">
        <f t="shared" si="6"/>
        <v>-7359684.4181382591</v>
      </c>
      <c r="W66" s="12"/>
      <c r="X66" s="73">
        <f t="shared" si="7"/>
        <v>13092366.346749095</v>
      </c>
      <c r="Y66" s="73">
        <f t="shared" si="8"/>
        <v>2090738.8343013907</v>
      </c>
      <c r="Z66" s="73">
        <f t="shared" si="8"/>
        <v>-41133360.845649756</v>
      </c>
      <c r="AA66" s="12">
        <f t="shared" si="9"/>
        <v>-0.73377375358879604</v>
      </c>
      <c r="AB66" s="114">
        <f t="shared" si="10"/>
        <v>56253252.01433789</v>
      </c>
      <c r="AC66" s="73">
        <f>AB66/SUMIFS(FinParameters!$L$8:$L$39,FinParameters!$B$8:$B$39,Financials!$E66,FinParameters!$C$8:$C$39,Financials!$F66)</f>
        <v>45043574.329612188</v>
      </c>
      <c r="AD66" s="73">
        <f t="shared" si="11"/>
        <v>45043574.329612188</v>
      </c>
      <c r="AE66" s="12"/>
      <c r="AF66" s="73">
        <f t="shared" si="12"/>
        <v>69345618.36108698</v>
      </c>
      <c r="AG66" s="73">
        <f t="shared" si="13"/>
        <v>47134313.163913578</v>
      </c>
      <c r="AH66" s="73">
        <f t="shared" si="13"/>
        <v>3910213.4839624316</v>
      </c>
      <c r="AI66" s="12">
        <f t="shared" si="14"/>
        <v>6.9753892375270937E-2</v>
      </c>
      <c r="AL66" s="73">
        <f>Summary!G66</f>
        <v>-4505686.4820962176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8626346.4238043409</v>
      </c>
      <c r="AN66" s="20">
        <f>Summary!I66</f>
        <v>4586128.887381698</v>
      </c>
      <c r="AP66" s="12">
        <v>1</v>
      </c>
    </row>
    <row r="67" spans="1:42" x14ac:dyDescent="0.3">
      <c r="A67">
        <v>63</v>
      </c>
      <c r="B67" t="str">
        <f>Summary!B67</f>
        <v>Marinus</v>
      </c>
      <c r="C67" t="str">
        <f>Summary!C67</f>
        <v>Wind</v>
      </c>
      <c r="D67" s="89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-44392641.30668278</v>
      </c>
      <c r="H67" s="73">
        <f>SUMIFS(AM$5:AM67,$F$5:$F67,$F67,$D$5:$D67,$D67)</f>
        <v>115288298.75231597</v>
      </c>
      <c r="I67" s="20">
        <f>SUMIFS(AN$5:AN67,$F$5:$F67,$F67,$D$5:$D67,$D67)</f>
        <v>21741228.315924563</v>
      </c>
      <c r="J67" s="73">
        <f t="shared" si="0"/>
        <v>21741228.315924563</v>
      </c>
      <c r="K67" s="73">
        <f t="shared" si="1"/>
        <v>-22651412.990758218</v>
      </c>
      <c r="L67" s="73">
        <f t="shared" si="2"/>
        <v>92636885.761557758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7155112.4155278336</v>
      </c>
      <c r="Q67" s="73">
        <f>P67/SUMIFS(FinParameters!$H$8:$H$39,FinParameters!$B$8:$B$39,Financials!$E67,FinParameters!$C$8:$C$39,Financials!$F67)</f>
        <v>3034466.1346127493</v>
      </c>
      <c r="R67" s="73">
        <f t="shared" si="15"/>
        <v>-48902167.699046463</v>
      </c>
      <c r="S67" s="12">
        <f t="shared" si="4"/>
        <v>-0.87236069247555981</v>
      </c>
      <c r="T67" s="114">
        <f t="shared" si="5"/>
        <v>-44392641.30668278</v>
      </c>
      <c r="U67" s="73">
        <f>T67/SUMIFS(FinParameters!$L$8:$L$39,FinParameters!$B$8:$B$39,Financials!$E67,FinParameters!$C$8:$C$39,Financials!$F67)</f>
        <v>-35546446.948093191</v>
      </c>
      <c r="V67" s="73">
        <f t="shared" si="6"/>
        <v>-35546446.948093191</v>
      </c>
      <c r="W67" s="12"/>
      <c r="X67" s="73">
        <f t="shared" si="7"/>
        <v>-37237528.891154945</v>
      </c>
      <c r="Y67" s="73">
        <f t="shared" si="8"/>
        <v>-32511980.813480441</v>
      </c>
      <c r="Z67" s="73">
        <f t="shared" si="8"/>
        <v>-84448614.647139654</v>
      </c>
      <c r="AA67" s="12">
        <f t="shared" si="9"/>
        <v>-1.5064700690889195</v>
      </c>
      <c r="AB67" s="114">
        <f t="shared" si="10"/>
        <v>115288298.75231597</v>
      </c>
      <c r="AC67" s="73">
        <f>AB67/SUMIFS(FinParameters!$L$8:$L$39,FinParameters!$B$8:$B$39,Financials!$E67,FinParameters!$C$8:$C$39,Financials!$F67)</f>
        <v>92314610.591062069</v>
      </c>
      <c r="AD67" s="73">
        <f t="shared" si="11"/>
        <v>92314610.591062069</v>
      </c>
      <c r="AE67" s="12"/>
      <c r="AF67" s="73">
        <f t="shared" si="12"/>
        <v>78050769.861161023</v>
      </c>
      <c r="AG67" s="73">
        <f t="shared" si="13"/>
        <v>59802629.777581632</v>
      </c>
      <c r="AH67" s="73">
        <f t="shared" si="13"/>
        <v>7865995.9439224154</v>
      </c>
      <c r="AI67" s="12">
        <f t="shared" si="14"/>
        <v>0.14032068498231223</v>
      </c>
      <c r="AL67" s="73">
        <f>Summary!G67</f>
        <v>-9001497.1029015407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16862937.508998983</v>
      </c>
      <c r="AN67" s="20">
        <f>Summary!I67</f>
        <v>2362370.2372952858</v>
      </c>
      <c r="AP67" s="12">
        <v>1</v>
      </c>
    </row>
    <row r="68" spans="1:42" x14ac:dyDescent="0.3">
      <c r="A68">
        <v>64</v>
      </c>
      <c r="B68" t="str">
        <f>Summary!B68</f>
        <v>Marinus</v>
      </c>
      <c r="C68" t="str">
        <f>Summary!C68</f>
        <v>Wind</v>
      </c>
      <c r="D68" s="89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42859190.034851387</v>
      </c>
      <c r="H68" s="73">
        <f>SUMIFS(AM$5:AM68,$F$5:$F68,$F68,$D$5:$D68,$D68)</f>
        <v>-1594307.8782406782</v>
      </c>
      <c r="I68" s="20">
        <f>SUMIFS(AN$5:AN68,$F$5:$F68,$F68,$D$5:$D68,$D68)</f>
        <v>54083565.374449156</v>
      </c>
      <c r="J68" s="73">
        <f t="shared" si="0"/>
        <v>54083565.374449156</v>
      </c>
      <c r="K68" s="73">
        <f t="shared" si="1"/>
        <v>96942755.409300536</v>
      </c>
      <c r="L68" s="73">
        <f t="shared" si="2"/>
        <v>95348447.531059861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39497449.474052429</v>
      </c>
      <c r="Q68" s="73">
        <f>P68/SUMIFS(FinParameters!$H$8:$H$39,FinParameters!$B$8:$B$39,Financials!$E68,FinParameters!$C$8:$C$39,Financials!$F68)</f>
        <v>16750774.253733179</v>
      </c>
      <c r="R68" s="73">
        <f t="shared" si="15"/>
        <v>-16559830.640521869</v>
      </c>
      <c r="S68" s="12">
        <f t="shared" si="4"/>
        <v>-0.29540909952597733</v>
      </c>
      <c r="T68" s="114">
        <f t="shared" si="5"/>
        <v>42859190.034851387</v>
      </c>
      <c r="U68" s="73">
        <f>T68/SUMIFS(FinParameters!$L$8:$L$39,FinParameters!$B$8:$B$39,Financials!$E68,FinParameters!$C$8:$C$39,Financials!$F68)</f>
        <v>34318569.023347244</v>
      </c>
      <c r="V68" s="73">
        <f t="shared" si="6"/>
        <v>34318569.023347244</v>
      </c>
      <c r="W68" s="12"/>
      <c r="X68" s="73">
        <f t="shared" si="7"/>
        <v>82356639.508903801</v>
      </c>
      <c r="Y68" s="73">
        <f t="shared" si="8"/>
        <v>51069343.277080424</v>
      </c>
      <c r="Z68" s="73">
        <f t="shared" si="8"/>
        <v>17758738.382825375</v>
      </c>
      <c r="AA68" s="12">
        <f t="shared" si="9"/>
        <v>0.31679629026825173</v>
      </c>
      <c r="AB68" s="114">
        <f t="shared" si="10"/>
        <v>-1594307.8782406782</v>
      </c>
      <c r="AC68" s="73">
        <f>AB68/SUMIFS(FinParameters!$L$8:$L$39,FinParameters!$B$8:$B$39,Financials!$E68,FinParameters!$C$8:$C$39,Financials!$F68)</f>
        <v>-1276607.5354988619</v>
      </c>
      <c r="AD68" s="73">
        <f t="shared" si="11"/>
        <v>-1276607.5354988619</v>
      </c>
      <c r="AE68" s="12"/>
      <c r="AF68" s="73">
        <f t="shared" si="12"/>
        <v>80762331.630663127</v>
      </c>
      <c r="AG68" s="73">
        <f t="shared" si="13"/>
        <v>49792735.741581559</v>
      </c>
      <c r="AH68" s="73">
        <f t="shared" si="13"/>
        <v>16482130.847326513</v>
      </c>
      <c r="AI68" s="12">
        <f t="shared" si="14"/>
        <v>0.29402302098209249</v>
      </c>
      <c r="AL68" s="73">
        <f>Summary!G68</f>
        <v>1498541.0229353164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-107826.68543432497</v>
      </c>
      <c r="AN68" s="20">
        <f>Summary!I68</f>
        <v>6678103.8622216303</v>
      </c>
      <c r="AP68" s="12">
        <v>1</v>
      </c>
    </row>
    <row r="69" spans="1:42" x14ac:dyDescent="0.3">
      <c r="A69">
        <v>65</v>
      </c>
      <c r="B69" t="str">
        <f>Summary!B69</f>
        <v>Marinus</v>
      </c>
      <c r="C69" t="str">
        <f>Summary!C69</f>
        <v>Wind</v>
      </c>
      <c r="D69" s="89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201094691.73754102</v>
      </c>
      <c r="H69" s="73">
        <f>SUMIFS(AM$5:AM69,$F$5:$F69,$F69,$D$5:$D69,$D69)</f>
        <v>-170753629.0848681</v>
      </c>
      <c r="I69" s="20">
        <f>SUMIFS(AN$5:AN69,$F$5:$F69,$F69,$D$5:$D69,$D69)</f>
        <v>115165105.96807903</v>
      </c>
      <c r="J69" s="73">
        <f t="shared" si="0"/>
        <v>115165105.96807903</v>
      </c>
      <c r="K69" s="73">
        <f t="shared" si="1"/>
        <v>316259797.70562005</v>
      </c>
      <c r="L69" s="73">
        <f t="shared" si="2"/>
        <v>145506168.62075195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98760587.170172378</v>
      </c>
      <c r="Q69" s="73">
        <f>P69/SUMIFS(FinParameters!$H$8:$H$39,FinParameters!$B$8:$B$39,Financials!$E69,FinParameters!$C$8:$C$39,Financials!$F69)</f>
        <v>38076481.643580236</v>
      </c>
      <c r="R69" s="73">
        <f t="shared" si="15"/>
        <v>39971120.163953707</v>
      </c>
      <c r="S69" s="12">
        <f t="shared" si="4"/>
        <v>0.67990274788042582</v>
      </c>
      <c r="T69" s="114">
        <f t="shared" si="5"/>
        <v>201094691.73754102</v>
      </c>
      <c r="U69" s="73">
        <f>T69/SUMIFS(FinParameters!$L$8:$L$39,FinParameters!$B$8:$B$39,Financials!$E69,FinParameters!$C$8:$C$39,Financials!$F69)</f>
        <v>157094851.78089488</v>
      </c>
      <c r="V69" s="73">
        <f t="shared" si="6"/>
        <v>157094851.78089488</v>
      </c>
      <c r="W69" s="12"/>
      <c r="X69" s="73">
        <f t="shared" si="7"/>
        <v>299855278.90771341</v>
      </c>
      <c r="Y69" s="73">
        <f t="shared" si="8"/>
        <v>195171333.4244751</v>
      </c>
      <c r="Z69" s="73">
        <f t="shared" si="8"/>
        <v>197065971.9448486</v>
      </c>
      <c r="AA69" s="12">
        <f t="shared" si="9"/>
        <v>3.3520625714127195</v>
      </c>
      <c r="AB69" s="114">
        <f t="shared" si="10"/>
        <v>-170753629.0848681</v>
      </c>
      <c r="AC69" s="73">
        <f>AB69/SUMIFS(FinParameters!$L$8:$L$39,FinParameters!$B$8:$B$39,Financials!$E69,FinParameters!$C$8:$C$39,Financials!$F69)</f>
        <v>-133392462.12996663</v>
      </c>
      <c r="AD69" s="73">
        <f t="shared" si="11"/>
        <v>-133392462.12996663</v>
      </c>
      <c r="AE69" s="12"/>
      <c r="AF69" s="73">
        <f t="shared" si="12"/>
        <v>129101649.82284531</v>
      </c>
      <c r="AG69" s="73">
        <f t="shared" si="13"/>
        <v>61778871.294508472</v>
      </c>
      <c r="AH69" s="73">
        <f t="shared" si="13"/>
        <v>63673509.814881966</v>
      </c>
      <c r="AI69" s="12">
        <f t="shared" si="14"/>
        <v>1.083076834293236</v>
      </c>
      <c r="AL69" s="73">
        <f>Summary!G69</f>
        <v>19210237.635347188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-24045193.957595576</v>
      </c>
      <c r="AN69" s="20">
        <f>Summary!I69</f>
        <v>11868833.276813302</v>
      </c>
      <c r="AP69" s="12">
        <v>1</v>
      </c>
    </row>
    <row r="70" spans="1:42" x14ac:dyDescent="0.3">
      <c r="A70">
        <v>66</v>
      </c>
      <c r="B70" t="str">
        <f>Summary!B70</f>
        <v>Marinus</v>
      </c>
      <c r="C70" t="str">
        <f>Summary!C70</f>
        <v>Wind</v>
      </c>
      <c r="D70" s="89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121609223.96657476</v>
      </c>
      <c r="H70" s="73">
        <f>SUMIFS(AM$5:AM70,$F$5:$F70,$F70,$D$5:$D70,$D70)</f>
        <v>-73665421.350595325</v>
      </c>
      <c r="I70" s="20">
        <f>SUMIFS(AN$5:AN70,$F$5:$F70,$F70,$D$5:$D70,$D70)</f>
        <v>83832623.960601017</v>
      </c>
      <c r="J70" s="73">
        <f t="shared" ref="J70:J133" si="16">I70</f>
        <v>83832623.960601017</v>
      </c>
      <c r="K70" s="73">
        <f t="shared" ref="K70:K133" si="17">SUM(G70,I70)</f>
        <v>205441847.92717576</v>
      </c>
      <c r="L70" s="73">
        <f t="shared" ref="L70:L133" si="18">SUM(G70:I70)</f>
        <v>131776426.57658045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67428105.162694365</v>
      </c>
      <c r="Q70" s="73">
        <f>P70/SUMIFS(FinParameters!$H$8:$H$39,FinParameters!$B$8:$B$39,Financials!$E70,FinParameters!$C$8:$C$39,Financials!$F70)</f>
        <v>25996453.464425553</v>
      </c>
      <c r="R70" s="73">
        <f t="shared" si="15"/>
        <v>8638638.1564756949</v>
      </c>
      <c r="S70" s="12">
        <f t="shared" ref="S70:S133" si="20">-R70/SUM($N70,$O70)</f>
        <v>0.14694193698952759</v>
      </c>
      <c r="T70" s="114">
        <f t="shared" ref="T70:T133" si="21">G70</f>
        <v>121609223.96657476</v>
      </c>
      <c r="U70" s="73">
        <f>T70/SUMIFS(FinParameters!$L$8:$L$39,FinParameters!$B$8:$B$39,Financials!$E70,FinParameters!$C$8:$C$39,Financials!$F70)</f>
        <v>95000931.397794217</v>
      </c>
      <c r="V70" s="73">
        <f t="shared" ref="V70:V133" si="22">U70</f>
        <v>95000931.397794217</v>
      </c>
      <c r="W70" s="12"/>
      <c r="X70" s="73">
        <f t="shared" ref="X70:X133" si="23">SUM(K70,M70)</f>
        <v>189037329.12926912</v>
      </c>
      <c r="Y70" s="73">
        <f t="shared" ref="Y70:Z133" si="24">SUM(Q70,U70)</f>
        <v>120997384.86221977</v>
      </c>
      <c r="Z70" s="73">
        <f t="shared" si="24"/>
        <v>103639569.55426991</v>
      </c>
      <c r="AA70" s="12">
        <f t="shared" ref="AA70:AA133" si="25">-Z70/SUM($N70,$O70)</f>
        <v>1.7628935051121837</v>
      </c>
      <c r="AB70" s="114">
        <f t="shared" ref="AB70:AB133" si="26">H70*AP70</f>
        <v>-73665421.350595325</v>
      </c>
      <c r="AC70" s="73">
        <f>AB70/SUMIFS(FinParameters!$L$8:$L$39,FinParameters!$B$8:$B$39,Financials!$E70,FinParameters!$C$8:$C$39,Financials!$F70)</f>
        <v>-57547309.42153734</v>
      </c>
      <c r="AD70" s="73">
        <f t="shared" ref="AD70:AD133" si="27">AC70</f>
        <v>-57547309.42153734</v>
      </c>
      <c r="AE70" s="12"/>
      <c r="AF70" s="73">
        <f t="shared" ref="AF70:AF133" si="28">X70+AB70</f>
        <v>115371907.7786738</v>
      </c>
      <c r="AG70" s="73">
        <f t="shared" ref="AG70:AH133" si="29">Y70+AC70</f>
        <v>63450075.440682426</v>
      </c>
      <c r="AH70" s="73">
        <f t="shared" si="29"/>
        <v>46092260.13273257</v>
      </c>
      <c r="AI70" s="12">
        <f t="shared" ref="AI70:AI133" si="30">-AH70/SUM($N70,$O70)</f>
        <v>0.78402241897952551</v>
      </c>
      <c r="AL70" s="73">
        <f>Summary!G70</f>
        <v>10061424.165744277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-10599072.587997608</v>
      </c>
      <c r="AN70" s="20">
        <f>Summary!I70</f>
        <v>9197009.7768162936</v>
      </c>
      <c r="AP70" s="12">
        <v>1</v>
      </c>
    </row>
    <row r="71" spans="1:42" x14ac:dyDescent="0.3">
      <c r="A71">
        <v>67</v>
      </c>
      <c r="B71" t="str">
        <f>Summary!B71</f>
        <v>Marinus</v>
      </c>
      <c r="C71" t="str">
        <f>Summary!C71</f>
        <v>Wind</v>
      </c>
      <c r="D71" s="89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71821299.104123086</v>
      </c>
      <c r="H71" s="73">
        <f>SUMIFS(AM$5:AM71,$F$5:$F71,$F71,$D$5:$D71,$D71)</f>
        <v>-30459414.46808894</v>
      </c>
      <c r="I71" s="20">
        <f>SUMIFS(AN$5:AN71,$F$5:$F71,$F71,$D$5:$D71,$D71)</f>
        <v>68597957.276991338</v>
      </c>
      <c r="J71" s="73">
        <f t="shared" si="16"/>
        <v>68597957.276991338</v>
      </c>
      <c r="K71" s="73">
        <f t="shared" si="17"/>
        <v>140419256.38111442</v>
      </c>
      <c r="L71" s="73">
        <f t="shared" si="18"/>
        <v>109959841.91302548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52193438.479084693</v>
      </c>
      <c r="Q71" s="73">
        <f>P71/SUMIFS(FinParameters!$H$8:$H$39,FinParameters!$B$8:$B$39,Financials!$E71,FinParameters!$C$8:$C$39,Financials!$F71)</f>
        <v>20122829.957864191</v>
      </c>
      <c r="R71" s="73">
        <f t="shared" ref="R71:R134" si="31">SUM(P71,N71:O71)</f>
        <v>-6596028.527133977</v>
      </c>
      <c r="S71" s="12">
        <f t="shared" si="20"/>
        <v>-0.11219745411939622</v>
      </c>
      <c r="T71" s="114">
        <f t="shared" si="21"/>
        <v>71821299.104123086</v>
      </c>
      <c r="U71" s="73">
        <f>T71/SUMIFS(FinParameters!$L$8:$L$39,FinParameters!$B$8:$B$39,Financials!$E71,FinParameters!$C$8:$C$39,Financials!$F71)</f>
        <v>56106684.070006371</v>
      </c>
      <c r="V71" s="73">
        <f t="shared" si="22"/>
        <v>56106684.070006371</v>
      </c>
      <c r="W71" s="12"/>
      <c r="X71" s="73">
        <f t="shared" si="23"/>
        <v>124014737.58320777</v>
      </c>
      <c r="Y71" s="73">
        <f t="shared" si="24"/>
        <v>76229514.027870566</v>
      </c>
      <c r="Z71" s="73">
        <f t="shared" si="24"/>
        <v>49510655.542872392</v>
      </c>
      <c r="AA71" s="12">
        <f t="shared" si="25"/>
        <v>0.84216881125381216</v>
      </c>
      <c r="AB71" s="114">
        <f t="shared" si="26"/>
        <v>-30459414.46808894</v>
      </c>
      <c r="AC71" s="73">
        <f>AB71/SUMIFS(FinParameters!$L$8:$L$39,FinParameters!$B$8:$B$39,Financials!$E71,FinParameters!$C$8:$C$39,Financials!$F71)</f>
        <v>-23794845.899972577</v>
      </c>
      <c r="AD71" s="73">
        <f t="shared" si="27"/>
        <v>-23794845.899972577</v>
      </c>
      <c r="AE71" s="12"/>
      <c r="AF71" s="73">
        <f t="shared" si="28"/>
        <v>93555323.115118831</v>
      </c>
      <c r="AG71" s="73">
        <f t="shared" si="29"/>
        <v>52434668.127897993</v>
      </c>
      <c r="AH71" s="73">
        <f t="shared" si="29"/>
        <v>25715809.642899815</v>
      </c>
      <c r="AI71" s="12">
        <f t="shared" si="30"/>
        <v>0.43742205793734495</v>
      </c>
      <c r="AL71" s="73">
        <f>Summary!G71</f>
        <v>4254411.2840677369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-4347113.1731793834</v>
      </c>
      <c r="AN71" s="20">
        <f>Summary!I71</f>
        <v>7422265.2367348718</v>
      </c>
      <c r="AP71" s="12">
        <v>1</v>
      </c>
    </row>
    <row r="72" spans="1:42" x14ac:dyDescent="0.3">
      <c r="A72">
        <v>68</v>
      </c>
      <c r="B72" t="str">
        <f>Summary!B72</f>
        <v>Marinus</v>
      </c>
      <c r="C72" t="str">
        <f>Summary!C72</f>
        <v>Wind</v>
      </c>
      <c r="D72" s="89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37548557.436711542</v>
      </c>
      <c r="H72" s="73">
        <f>SUMIFS(AM$5:AM72,$F$5:$F72,$F72,$D$5:$D72,$D72)</f>
        <v>-28538.405798541542</v>
      </c>
      <c r="I72" s="20">
        <f>SUMIFS(AN$5:AN72,$F$5:$F72,$F72,$D$5:$D72,$D72)</f>
        <v>59518425.919303901</v>
      </c>
      <c r="J72" s="73">
        <f t="shared" si="16"/>
        <v>59518425.919303901</v>
      </c>
      <c r="K72" s="73">
        <f t="shared" si="17"/>
        <v>97066983.356015444</v>
      </c>
      <c r="L72" s="73">
        <f t="shared" si="18"/>
        <v>97038444.950216904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43113907.121397257</v>
      </c>
      <c r="Q72" s="73">
        <f>P72/SUMIFS(FinParameters!$H$8:$H$39,FinParameters!$B$8:$B$39,Financials!$E72,FinParameters!$C$8:$C$39,Financials!$F72)</f>
        <v>16622277.571742797</v>
      </c>
      <c r="R72" s="73">
        <f t="shared" si="31"/>
        <v>-15675559.884821413</v>
      </c>
      <c r="S72" s="12">
        <f t="shared" si="20"/>
        <v>-0.2666389182123946</v>
      </c>
      <c r="T72" s="114">
        <f t="shared" si="21"/>
        <v>37548557.436711542</v>
      </c>
      <c r="U72" s="73">
        <f>T72/SUMIFS(FinParameters!$L$8:$L$39,FinParameters!$B$8:$B$39,Financials!$E72,FinParameters!$C$8:$C$39,Financials!$F72)</f>
        <v>29332873.05666573</v>
      </c>
      <c r="V72" s="73">
        <f t="shared" si="22"/>
        <v>29332873.05666573</v>
      </c>
      <c r="W72" s="12"/>
      <c r="X72" s="73">
        <f t="shared" si="23"/>
        <v>80662464.558108792</v>
      </c>
      <c r="Y72" s="73">
        <f t="shared" si="24"/>
        <v>45955150.628408529</v>
      </c>
      <c r="Z72" s="73">
        <f t="shared" si="24"/>
        <v>13657313.171844317</v>
      </c>
      <c r="AA72" s="12">
        <f t="shared" si="25"/>
        <v>0.23230884488882445</v>
      </c>
      <c r="AB72" s="114">
        <f t="shared" si="26"/>
        <v>-28538.405798541542</v>
      </c>
      <c r="AC72" s="73">
        <f>AB72/SUMIFS(FinParameters!$L$8:$L$39,FinParameters!$B$8:$B$39,Financials!$E72,FinParameters!$C$8:$C$39,Financials!$F72)</f>
        <v>-22294.156997620881</v>
      </c>
      <c r="AD72" s="73">
        <f t="shared" si="27"/>
        <v>-22294.156997620881</v>
      </c>
      <c r="AE72" s="12"/>
      <c r="AF72" s="73">
        <f t="shared" si="28"/>
        <v>80633926.152310252</v>
      </c>
      <c r="AG72" s="73">
        <f t="shared" si="29"/>
        <v>45932856.471410908</v>
      </c>
      <c r="AH72" s="73">
        <f t="shared" si="29"/>
        <v>13635019.014846696</v>
      </c>
      <c r="AI72" s="12">
        <f t="shared" si="30"/>
        <v>0.23192962462824168</v>
      </c>
      <c r="AL72" s="73">
        <f>Summary!G72</f>
        <v>746089.89009617805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91746.291350874584</v>
      </c>
      <c r="AN72" s="20">
        <f>Summary!I72</f>
        <v>6406747.610501444</v>
      </c>
      <c r="AP72" s="12">
        <v>1</v>
      </c>
    </row>
    <row r="73" spans="1:42" x14ac:dyDescent="0.3">
      <c r="A73">
        <v>69</v>
      </c>
      <c r="B73" t="str">
        <f>Summary!B73</f>
        <v>Marinus</v>
      </c>
      <c r="C73" t="str">
        <f>Summary!C73</f>
        <v>Wind</v>
      </c>
      <c r="D73" s="89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13109784.0154205</v>
      </c>
      <c r="H73" s="73">
        <f>SUMIFS(AM$5:AM73,$F$5:$F73,$F73,$D$5:$D73,$D73)</f>
        <v>27942896.917167045</v>
      </c>
      <c r="I73" s="20">
        <f>SUMIFS(AN$5:AN73,$F$5:$F73,$F73,$D$5:$D73,$D73)</f>
        <v>51486572.312358022</v>
      </c>
      <c r="J73" s="73">
        <f t="shared" si="16"/>
        <v>51486572.312358022</v>
      </c>
      <c r="K73" s="73">
        <f t="shared" si="17"/>
        <v>64596356.327778518</v>
      </c>
      <c r="L73" s="73">
        <f t="shared" si="18"/>
        <v>92539253.244945571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35082053.514451377</v>
      </c>
      <c r="Q73" s="73">
        <f>P73/SUMIFS(FinParameters!$H$8:$H$39,FinParameters!$B$8:$B$39,Financials!$E73,FinParameters!$C$8:$C$39,Financials!$F73)</f>
        <v>13525650.311904436</v>
      </c>
      <c r="R73" s="73">
        <f t="shared" si="31"/>
        <v>-23707413.491767295</v>
      </c>
      <c r="S73" s="12">
        <f t="shared" si="20"/>
        <v>-0.40325954119059382</v>
      </c>
      <c r="T73" s="114">
        <f t="shared" si="21"/>
        <v>13109784.0154205</v>
      </c>
      <c r="U73" s="73">
        <f>T73/SUMIFS(FinParameters!$L$8:$L$39,FinParameters!$B$8:$B$39,Financials!$E73,FinParameters!$C$8:$C$39,Financials!$F73)</f>
        <v>10241342.319815982</v>
      </c>
      <c r="V73" s="73">
        <f t="shared" si="22"/>
        <v>10241342.319815982</v>
      </c>
      <c r="W73" s="12"/>
      <c r="X73" s="73">
        <f t="shared" si="23"/>
        <v>48191837.529871874</v>
      </c>
      <c r="Y73" s="73">
        <f t="shared" si="24"/>
        <v>23766992.631720416</v>
      </c>
      <c r="Z73" s="73">
        <f t="shared" si="24"/>
        <v>-13466071.171951313</v>
      </c>
      <c r="AA73" s="12">
        <f t="shared" si="25"/>
        <v>-0.22905584720689659</v>
      </c>
      <c r="AB73" s="114">
        <f t="shared" si="26"/>
        <v>27942896.917167045</v>
      </c>
      <c r="AC73" s="73">
        <f>AB73/SUMIFS(FinParameters!$L$8:$L$39,FinParameters!$B$8:$B$39,Financials!$E73,FinParameters!$C$8:$C$39,Financials!$F73)</f>
        <v>21828946.411277648</v>
      </c>
      <c r="AD73" s="73">
        <f t="shared" si="27"/>
        <v>21828946.411277648</v>
      </c>
      <c r="AE73" s="12"/>
      <c r="AF73" s="73">
        <f t="shared" si="28"/>
        <v>76134734.447038919</v>
      </c>
      <c r="AG73" s="73">
        <f t="shared" si="29"/>
        <v>45595939.042998061</v>
      </c>
      <c r="AH73" s="73">
        <f t="shared" si="29"/>
        <v>8362875.2393263355</v>
      </c>
      <c r="AI73" s="12">
        <f t="shared" si="30"/>
        <v>0.14225125120528345</v>
      </c>
      <c r="AL73" s="73">
        <f>Summary!G73</f>
        <v>-2024240.8926638784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4136729.9402556363</v>
      </c>
      <c r="AN73" s="20">
        <f>Summary!I73</f>
        <v>5486313.0492993025</v>
      </c>
      <c r="AP73" s="12">
        <v>1</v>
      </c>
    </row>
    <row r="74" spans="1:42" x14ac:dyDescent="0.3">
      <c r="A74">
        <v>70</v>
      </c>
      <c r="B74" t="str">
        <f>Summary!B74</f>
        <v>Marinus</v>
      </c>
      <c r="C74" t="str">
        <f>Summary!C74</f>
        <v>Wind</v>
      </c>
      <c r="D74" s="89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-14819727.492384629</v>
      </c>
      <c r="H74" s="73">
        <f>SUMIFS(AM$5:AM74,$F$5:$F74,$F74,$D$5:$D74,$D74)</f>
        <v>65579469.504719675</v>
      </c>
      <c r="I74" s="20">
        <f>SUMIFS(AN$5:AN74,$F$5:$F74,$F74,$D$5:$D74,$D74)</f>
        <v>41158402.351963088</v>
      </c>
      <c r="J74" s="73">
        <f t="shared" si="16"/>
        <v>41158402.351963088</v>
      </c>
      <c r="K74" s="73">
        <f t="shared" si="17"/>
        <v>26338674.85957846</v>
      </c>
      <c r="L74" s="73">
        <f t="shared" si="18"/>
        <v>91918144.364298135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24753883.554056443</v>
      </c>
      <c r="Q74" s="73">
        <f>P74/SUMIFS(FinParameters!$H$8:$H$39,FinParameters!$B$8:$B$39,Financials!$E74,FinParameters!$C$8:$C$39,Financials!$F74)</f>
        <v>9543693.6915865</v>
      </c>
      <c r="R74" s="73">
        <f t="shared" si="31"/>
        <v>-34035583.452162229</v>
      </c>
      <c r="S74" s="12">
        <f t="shared" si="20"/>
        <v>-0.57894016029371365</v>
      </c>
      <c r="T74" s="114">
        <f t="shared" si="21"/>
        <v>-14819727.492384629</v>
      </c>
      <c r="U74" s="73">
        <f>T74/SUMIFS(FinParameters!$L$8:$L$39,FinParameters!$B$8:$B$39,Financials!$E74,FinParameters!$C$8:$C$39,Financials!$F74)</f>
        <v>-11577147.431061694</v>
      </c>
      <c r="V74" s="73">
        <f t="shared" si="22"/>
        <v>-11577147.431061694</v>
      </c>
      <c r="W74" s="12"/>
      <c r="X74" s="73">
        <f t="shared" si="23"/>
        <v>9934156.0616718139</v>
      </c>
      <c r="Y74" s="73">
        <f t="shared" si="24"/>
        <v>-2033453.7394751944</v>
      </c>
      <c r="Z74" s="73">
        <f t="shared" si="24"/>
        <v>-45612730.883223921</v>
      </c>
      <c r="AA74" s="12">
        <f t="shared" si="25"/>
        <v>-0.77586569850002329</v>
      </c>
      <c r="AB74" s="114">
        <f t="shared" si="26"/>
        <v>65579469.504719675</v>
      </c>
      <c r="AC74" s="73">
        <f>AB74/SUMIFS(FinParameters!$L$8:$L$39,FinParameters!$B$8:$B$39,Financials!$E74,FinParameters!$C$8:$C$39,Financials!$F74)</f>
        <v>51230576.76310809</v>
      </c>
      <c r="AD74" s="73">
        <f t="shared" si="27"/>
        <v>51230576.76310809</v>
      </c>
      <c r="AE74" s="12"/>
      <c r="AF74" s="73">
        <f t="shared" si="28"/>
        <v>75513625.566391483</v>
      </c>
      <c r="AG74" s="73">
        <f t="shared" si="29"/>
        <v>49197123.023632899</v>
      </c>
      <c r="AH74" s="73">
        <f t="shared" si="29"/>
        <v>5617845.8798841685</v>
      </c>
      <c r="AI74" s="12">
        <f t="shared" si="30"/>
        <v>9.5558714272574036E-2</v>
      </c>
      <c r="AL74" s="73">
        <f>Summary!G74</f>
        <v>-5628490.1520709284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9326217.4903817829</v>
      </c>
      <c r="AN74" s="20">
        <f>Summary!I74</f>
        <v>4288682.7645035647</v>
      </c>
      <c r="AP74" s="12">
        <v>1</v>
      </c>
    </row>
    <row r="75" spans="1:42" x14ac:dyDescent="0.3">
      <c r="A75">
        <v>71</v>
      </c>
      <c r="B75" t="str">
        <f>Summary!B75</f>
        <v>Marinus</v>
      </c>
      <c r="C75" t="str">
        <f>Summary!C75</f>
        <v>Wind</v>
      </c>
      <c r="D75" s="89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-53697731.463651076</v>
      </c>
      <c r="H75" s="73">
        <f>SUMIFS(AM$5:AM75,$F$5:$F75,$F75,$D$5:$D75,$D75)</f>
        <v>135838159.40745175</v>
      </c>
      <c r="I75" s="20">
        <f>SUMIFS(AN$5:AN75,$F$5:$F75,$F75,$D$5:$D75,$D75)</f>
        <v>24304889.310098648</v>
      </c>
      <c r="J75" s="73">
        <f t="shared" si="16"/>
        <v>24304889.310098648</v>
      </c>
      <c r="K75" s="73">
        <f t="shared" si="17"/>
        <v>-29392842.153552428</v>
      </c>
      <c r="L75" s="73">
        <f t="shared" si="18"/>
        <v>106445317.25389932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7900370.5121920016</v>
      </c>
      <c r="Q75" s="73">
        <f>P75/SUMIFS(FinParameters!$H$8:$H$39,FinParameters!$B$8:$B$39,Financials!$E75,FinParameters!$C$8:$C$39,Financials!$F75)</f>
        <v>3045934.8349825763</v>
      </c>
      <c r="R75" s="73">
        <f t="shared" si="31"/>
        <v>-50889096.494026668</v>
      </c>
      <c r="S75" s="12">
        <f t="shared" si="20"/>
        <v>-0.86561588470675688</v>
      </c>
      <c r="T75" s="114">
        <f t="shared" si="21"/>
        <v>-53697731.463651076</v>
      </c>
      <c r="U75" s="73">
        <f>T75/SUMIFS(FinParameters!$L$8:$L$39,FinParameters!$B$8:$B$39,Financials!$E75,FinParameters!$C$8:$C$39,Financials!$F75)</f>
        <v>-41948581.995701522</v>
      </c>
      <c r="V75" s="73">
        <f t="shared" si="22"/>
        <v>-41948581.995701522</v>
      </c>
      <c r="W75" s="12"/>
      <c r="X75" s="73">
        <f t="shared" si="23"/>
        <v>-45797360.951459073</v>
      </c>
      <c r="Y75" s="73">
        <f t="shared" si="24"/>
        <v>-38902647.160718948</v>
      </c>
      <c r="Z75" s="73">
        <f t="shared" si="24"/>
        <v>-92837678.489728183</v>
      </c>
      <c r="AA75" s="12">
        <f t="shared" si="25"/>
        <v>-1.5791549612094278</v>
      </c>
      <c r="AB75" s="114">
        <f t="shared" si="26"/>
        <v>135838159.40745175</v>
      </c>
      <c r="AC75" s="73">
        <f>AB75/SUMIFS(FinParameters!$L$8:$L$39,FinParameters!$B$8:$B$39,Financials!$E75,FinParameters!$C$8:$C$39,Financials!$F75)</f>
        <v>106116553.02246588</v>
      </c>
      <c r="AD75" s="73">
        <f t="shared" si="27"/>
        <v>106116553.02246588</v>
      </c>
      <c r="AE75" s="12"/>
      <c r="AF75" s="73">
        <f t="shared" si="28"/>
        <v>90040798.455992669</v>
      </c>
      <c r="AG75" s="73">
        <f t="shared" si="29"/>
        <v>67213905.861746937</v>
      </c>
      <c r="AH75" s="73">
        <f t="shared" si="29"/>
        <v>13278874.532737702</v>
      </c>
      <c r="AI75" s="12">
        <f t="shared" si="30"/>
        <v>0.22587166050226448</v>
      </c>
      <c r="AL75" s="73">
        <f>Summary!G75</f>
        <v>-9305090.1569682918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20549860.655135792</v>
      </c>
      <c r="AN75" s="20">
        <f>Summary!I75</f>
        <v>2563660.9941740837</v>
      </c>
      <c r="AP75" s="12">
        <v>1</v>
      </c>
    </row>
    <row r="76" spans="1:42" x14ac:dyDescent="0.3">
      <c r="A76">
        <v>72</v>
      </c>
      <c r="B76" t="str">
        <f>Summary!B76</f>
        <v>Marinus</v>
      </c>
      <c r="C76" t="str">
        <f>Summary!C76</f>
        <v>Wind</v>
      </c>
      <c r="D76" s="89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44163144.459019974</v>
      </c>
      <c r="H76" s="73">
        <f>SUMIFS(AM$5:AM76,$F$5:$F76,$F76,$D$5:$D76,$D76)</f>
        <v>-1800742.3299143722</v>
      </c>
      <c r="I76" s="20">
        <f>SUMIFS(AN$5:AN76,$F$5:$F76,$F76,$D$5:$D76,$D76)</f>
        <v>60598290.962178923</v>
      </c>
      <c r="J76" s="73">
        <f t="shared" si="16"/>
        <v>60598290.962178923</v>
      </c>
      <c r="K76" s="73">
        <f t="shared" si="17"/>
        <v>104761435.4211989</v>
      </c>
      <c r="L76" s="73">
        <f t="shared" si="18"/>
        <v>102960693.09128453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44193772.164272279</v>
      </c>
      <c r="Q76" s="73">
        <f>P76/SUMIFS(FinParameters!$H$8:$H$39,FinParameters!$B$8:$B$39,Financials!$E76,FinParameters!$C$8:$C$39,Financials!$F76)</f>
        <v>17038612.292512797</v>
      </c>
      <c r="R76" s="73">
        <f t="shared" si="31"/>
        <v>-14595694.841946391</v>
      </c>
      <c r="S76" s="12">
        <f t="shared" si="20"/>
        <v>-0.24827057609490621</v>
      </c>
      <c r="T76" s="114">
        <f t="shared" si="21"/>
        <v>44163144.459019974</v>
      </c>
      <c r="U76" s="73">
        <f>T76/SUMIFS(FinParameters!$L$8:$L$39,FinParameters!$B$8:$B$39,Financials!$E76,FinParameters!$C$8:$C$39,Financials!$F76)</f>
        <v>34500177.866568819</v>
      </c>
      <c r="V76" s="73">
        <f t="shared" si="22"/>
        <v>34500177.866568819</v>
      </c>
      <c r="W76" s="12"/>
      <c r="X76" s="73">
        <f t="shared" si="23"/>
        <v>88356916.623292252</v>
      </c>
      <c r="Y76" s="73">
        <f t="shared" si="24"/>
        <v>51538790.159081616</v>
      </c>
      <c r="Z76" s="73">
        <f t="shared" si="24"/>
        <v>19904483.024622425</v>
      </c>
      <c r="AA76" s="12">
        <f t="shared" si="25"/>
        <v>0.33857226537734991</v>
      </c>
      <c r="AB76" s="114">
        <f t="shared" si="26"/>
        <v>-1800742.3299143722</v>
      </c>
      <c r="AC76" s="73">
        <f>AB76/SUMIFS(FinParameters!$L$8:$L$39,FinParameters!$B$8:$B$39,Financials!$E76,FinParameters!$C$8:$C$39,Financials!$F76)</f>
        <v>-1406737.0300489699</v>
      </c>
      <c r="AD76" s="73">
        <f t="shared" si="27"/>
        <v>-1406737.0300489699</v>
      </c>
      <c r="AE76" s="12"/>
      <c r="AF76" s="73">
        <f t="shared" si="28"/>
        <v>86556174.293377876</v>
      </c>
      <c r="AG76" s="73">
        <f t="shared" si="29"/>
        <v>50132053.129032649</v>
      </c>
      <c r="AH76" s="73">
        <f t="shared" si="29"/>
        <v>18497745.994573455</v>
      </c>
      <c r="AI76" s="12">
        <f t="shared" si="30"/>
        <v>0.31464387987420922</v>
      </c>
      <c r="AL76" s="73">
        <f>Summary!G76</f>
        <v>1303954.424168583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-206434.45167369393</v>
      </c>
      <c r="AN76" s="20">
        <f>Summary!I76</f>
        <v>6514725.5877297688</v>
      </c>
      <c r="AP76" s="12">
        <v>1</v>
      </c>
    </row>
    <row r="77" spans="1:42" x14ac:dyDescent="0.3">
      <c r="A77">
        <v>73</v>
      </c>
      <c r="B77" t="str">
        <f>Summary!B77</f>
        <v>Marinus</v>
      </c>
      <c r="C77" t="str">
        <f>Summary!C77</f>
        <v>Wind</v>
      </c>
      <c r="D77" s="89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223575534.94171977</v>
      </c>
      <c r="H77" s="73">
        <f>SUMIFS(AM$5:AM77,$F$5:$F77,$F77,$D$5:$D77,$D77)</f>
        <v>-198858222.53815699</v>
      </c>
      <c r="I77" s="20">
        <f>SUMIFS(AN$5:AN77,$F$5:$F77,$F77,$D$5:$D77,$D77)</f>
        <v>129041760.7729674</v>
      </c>
      <c r="J77" s="73">
        <f t="shared" si="16"/>
        <v>129041760.7729674</v>
      </c>
      <c r="K77" s="73">
        <f t="shared" si="17"/>
        <v>352617295.71468717</v>
      </c>
      <c r="L77" s="73">
        <f t="shared" si="18"/>
        <v>153759073.17653018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110788379.0051131</v>
      </c>
      <c r="Q77" s="73">
        <f>P77/SUMIFS(FinParameters!$H$8:$H$39,FinParameters!$B$8:$B$39,Financials!$E77,FinParameters!$C$8:$C$39,Financials!$F77)</f>
        <v>38830650.974724486</v>
      </c>
      <c r="R77" s="73">
        <f t="shared" si="31"/>
        <v>49682762.656659544</v>
      </c>
      <c r="S77" s="12">
        <f t="shared" si="20"/>
        <v>0.81306376771235866</v>
      </c>
      <c r="T77" s="114">
        <f t="shared" si="21"/>
        <v>223575534.94171977</v>
      </c>
      <c r="U77" s="73">
        <f>T77/SUMIFS(FinParameters!$L$8:$L$39,FinParameters!$B$8:$B$39,Financials!$E77,FinParameters!$C$8:$C$39,Financials!$F77)</f>
        <v>170396927.37702048</v>
      </c>
      <c r="V77" s="73">
        <f t="shared" si="22"/>
        <v>170396927.37702048</v>
      </c>
      <c r="W77" s="12"/>
      <c r="X77" s="73">
        <f t="shared" si="23"/>
        <v>334363913.94683284</v>
      </c>
      <c r="Y77" s="73">
        <f t="shared" si="24"/>
        <v>209227578.35174495</v>
      </c>
      <c r="Z77" s="73">
        <f t="shared" si="24"/>
        <v>220079690.03368002</v>
      </c>
      <c r="AA77" s="12">
        <f t="shared" si="25"/>
        <v>3.6016278565734448</v>
      </c>
      <c r="AB77" s="114">
        <f t="shared" si="26"/>
        <v>-198858222.53815699</v>
      </c>
      <c r="AC77" s="73">
        <f>AB77/SUMIFS(FinParameters!$L$8:$L$39,FinParameters!$B$8:$B$39,Financials!$E77,FinParameters!$C$8:$C$39,Financials!$F77)</f>
        <v>-151558756.69934365</v>
      </c>
      <c r="AD77" s="73">
        <f t="shared" si="27"/>
        <v>-151558756.69934365</v>
      </c>
      <c r="AE77" s="12"/>
      <c r="AF77" s="73">
        <f t="shared" si="28"/>
        <v>135505691.40867585</v>
      </c>
      <c r="AG77" s="73">
        <f t="shared" si="29"/>
        <v>57668821.652401298</v>
      </c>
      <c r="AH77" s="73">
        <f t="shared" si="29"/>
        <v>68520933.33433637</v>
      </c>
      <c r="AI77" s="12">
        <f t="shared" si="30"/>
        <v>1.1213524619995177</v>
      </c>
      <c r="AL77" s="73">
        <f>Summary!G77</f>
        <v>22480843.204178736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-28104593.453288883</v>
      </c>
      <c r="AN77" s="20">
        <f>Summary!I77</f>
        <v>13876654.804888366</v>
      </c>
      <c r="AP77" s="12">
        <v>1</v>
      </c>
    </row>
    <row r="78" spans="1:42" x14ac:dyDescent="0.3">
      <c r="A78">
        <v>74</v>
      </c>
      <c r="B78" t="str">
        <f>Summary!B78</f>
        <v>Marinus</v>
      </c>
      <c r="C78" t="str">
        <f>Summary!C78</f>
        <v>Wind</v>
      </c>
      <c r="D78" s="89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131467240.33691341</v>
      </c>
      <c r="H78" s="73">
        <f>SUMIFS(AM$5:AM78,$F$5:$F78,$F78,$D$5:$D78,$D78)</f>
        <v>-86443882.445100218</v>
      </c>
      <c r="I78" s="20">
        <f>SUMIFS(AN$5:AN78,$F$5:$F78,$F78,$D$5:$D78,$D78)</f>
        <v>93223829.362786695</v>
      </c>
      <c r="J78" s="73">
        <f t="shared" si="16"/>
        <v>93223829.362786695</v>
      </c>
      <c r="K78" s="73">
        <f t="shared" si="17"/>
        <v>224691069.69970012</v>
      </c>
      <c r="L78" s="73">
        <f t="shared" si="18"/>
        <v>138247187.25459987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74970447.594932377</v>
      </c>
      <c r="Q78" s="73">
        <f>P78/SUMIFS(FinParameters!$H$8:$H$39,FinParameters!$B$8:$B$39,Financials!$E78,FinParameters!$C$8:$C$39,Financials!$F78)</f>
        <v>26276684.523413207</v>
      </c>
      <c r="R78" s="73">
        <f t="shared" si="31"/>
        <v>13864831.246478824</v>
      </c>
      <c r="S78" s="12">
        <f t="shared" si="20"/>
        <v>0.22689945826607658</v>
      </c>
      <c r="T78" s="114">
        <f t="shared" si="21"/>
        <v>131467240.33691341</v>
      </c>
      <c r="U78" s="73">
        <f>T78/SUMIFS(FinParameters!$L$8:$L$39,FinParameters!$B$8:$B$39,Financials!$E78,FinParameters!$C$8:$C$39,Financials!$F78)</f>
        <v>100197071.24925739</v>
      </c>
      <c r="V78" s="73">
        <f t="shared" si="22"/>
        <v>100197071.24925739</v>
      </c>
      <c r="W78" s="12"/>
      <c r="X78" s="73">
        <f t="shared" si="23"/>
        <v>206437687.93184581</v>
      </c>
      <c r="Y78" s="73">
        <f t="shared" si="24"/>
        <v>126473755.7726706</v>
      </c>
      <c r="Z78" s="73">
        <f t="shared" si="24"/>
        <v>114061902.49573621</v>
      </c>
      <c r="AA78" s="12">
        <f t="shared" si="25"/>
        <v>1.8666353325903875</v>
      </c>
      <c r="AB78" s="114">
        <f t="shared" si="26"/>
        <v>-86443882.445100218</v>
      </c>
      <c r="AC78" s="73">
        <f>AB78/SUMIFS(FinParameters!$L$8:$L$39,FinParameters!$B$8:$B$39,Financials!$E78,FinParameters!$C$8:$C$39,Financials!$F78)</f>
        <v>-65882753.95617459</v>
      </c>
      <c r="AD78" s="73">
        <f t="shared" si="27"/>
        <v>-65882753.95617459</v>
      </c>
      <c r="AE78" s="12"/>
      <c r="AF78" s="73">
        <f t="shared" si="28"/>
        <v>119993805.4867456</v>
      </c>
      <c r="AG78" s="73">
        <f t="shared" si="29"/>
        <v>60591001.816496007</v>
      </c>
      <c r="AH78" s="73">
        <f t="shared" si="29"/>
        <v>48179148.539561622</v>
      </c>
      <c r="AI78" s="12">
        <f t="shared" si="30"/>
        <v>0.78845696056514669</v>
      </c>
      <c r="AL78" s="73">
        <f>Summary!G78</f>
        <v>9858016.3703386486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-12778461.094504889</v>
      </c>
      <c r="AN78" s="20">
        <f>Summary!I78</f>
        <v>9391205.4021856822</v>
      </c>
      <c r="AP78" s="12">
        <v>1</v>
      </c>
    </row>
    <row r="79" spans="1:42" x14ac:dyDescent="0.3">
      <c r="A79">
        <v>75</v>
      </c>
      <c r="B79" t="str">
        <f>Summary!B79</f>
        <v>Marinus</v>
      </c>
      <c r="C79" t="str">
        <f>Summary!C79</f>
        <v>Wind</v>
      </c>
      <c r="D79" s="89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76495839.393319815</v>
      </c>
      <c r="H79" s="73">
        <f>SUMIFS(AM$5:AM79,$F$5:$F79,$F79,$D$5:$D79,$D79)</f>
        <v>-35745747.878484391</v>
      </c>
      <c r="I79" s="20">
        <f>SUMIFS(AN$5:AN79,$F$5:$F79,$F79,$D$5:$D79,$D79)</f>
        <v>76134966.548718601</v>
      </c>
      <c r="J79" s="73">
        <f t="shared" si="16"/>
        <v>76134966.548718601</v>
      </c>
      <c r="K79" s="73">
        <f t="shared" si="17"/>
        <v>152630805.94203842</v>
      </c>
      <c r="L79" s="73">
        <f t="shared" si="18"/>
        <v>116885058.06355402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57881584.780864291</v>
      </c>
      <c r="Q79" s="73">
        <f>P79/SUMIFS(FinParameters!$H$8:$H$39,FinParameters!$B$8:$B$39,Financials!$E79,FinParameters!$C$8:$C$39,Financials!$F79)</f>
        <v>20287142.358007926</v>
      </c>
      <c r="R79" s="73">
        <f t="shared" si="31"/>
        <v>-3224031.5675892625</v>
      </c>
      <c r="S79" s="12">
        <f t="shared" si="20"/>
        <v>-5.2761624221320136E-2</v>
      </c>
      <c r="T79" s="114">
        <f t="shared" si="21"/>
        <v>76495839.393319815</v>
      </c>
      <c r="U79" s="73">
        <f>T79/SUMIFS(FinParameters!$L$8:$L$39,FinParameters!$B$8:$B$39,Financials!$E79,FinParameters!$C$8:$C$39,Financials!$F79)</f>
        <v>58300904.851443291</v>
      </c>
      <c r="V79" s="73">
        <f t="shared" si="22"/>
        <v>58300904.851443291</v>
      </c>
      <c r="W79" s="12"/>
      <c r="X79" s="73">
        <f t="shared" si="23"/>
        <v>134377424.17418411</v>
      </c>
      <c r="Y79" s="73">
        <f t="shared" si="24"/>
        <v>78588047.209451213</v>
      </c>
      <c r="Z79" s="73">
        <f t="shared" si="24"/>
        <v>55076873.28385403</v>
      </c>
      <c r="AA79" s="12">
        <f t="shared" si="25"/>
        <v>0.90133896972381822</v>
      </c>
      <c r="AB79" s="114">
        <f t="shared" si="26"/>
        <v>-35745747.878484391</v>
      </c>
      <c r="AC79" s="73">
        <f>AB79/SUMIFS(FinParameters!$L$8:$L$39,FinParameters!$B$8:$B$39,Financials!$E79,FinParameters!$C$8:$C$39,Financials!$F79)</f>
        <v>-27243435.230402745</v>
      </c>
      <c r="AD79" s="73">
        <f t="shared" si="27"/>
        <v>-27243435.230402745</v>
      </c>
      <c r="AE79" s="12"/>
      <c r="AF79" s="73">
        <f t="shared" si="28"/>
        <v>98631676.295699716</v>
      </c>
      <c r="AG79" s="73">
        <f t="shared" si="29"/>
        <v>51344611.979048468</v>
      </c>
      <c r="AH79" s="73">
        <f t="shared" si="29"/>
        <v>27833438.053451285</v>
      </c>
      <c r="AI79" s="12">
        <f t="shared" si="30"/>
        <v>0.4554972147687974</v>
      </c>
      <c r="AL79" s="73">
        <f>Summary!G79</f>
        <v>4674540.289196725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-5286333.4103954528</v>
      </c>
      <c r="AN79" s="20">
        <f>Summary!I79</f>
        <v>7537009.2717272704</v>
      </c>
      <c r="AP79" s="12">
        <v>1</v>
      </c>
    </row>
    <row r="80" spans="1:42" x14ac:dyDescent="0.3">
      <c r="A80">
        <v>76</v>
      </c>
      <c r="B80" t="str">
        <f>Summary!B80</f>
        <v>Marinus</v>
      </c>
      <c r="C80" t="str">
        <f>Summary!C80</f>
        <v>Wind</v>
      </c>
      <c r="D80" s="89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38680476.919690199</v>
      </c>
      <c r="H80" s="73">
        <f>SUMIFS(AM$5:AM80,$F$5:$F80,$F80,$D$5:$D80,$D80)</f>
        <v>38510.512847021455</v>
      </c>
      <c r="I80" s="20">
        <f>SUMIFS(AN$5:AN80,$F$5:$F80,$F80,$D$5:$D80,$D80)</f>
        <v>66089143.05969321</v>
      </c>
      <c r="J80" s="73">
        <f t="shared" si="16"/>
        <v>66089143.05969321</v>
      </c>
      <c r="K80" s="73">
        <f t="shared" si="17"/>
        <v>104769619.97938341</v>
      </c>
      <c r="L80" s="73">
        <f t="shared" si="18"/>
        <v>104808130.49223043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47835761.291838899</v>
      </c>
      <c r="Q80" s="73">
        <f>P80/SUMIFS(FinParameters!$H$8:$H$39,FinParameters!$B$8:$B$39,Financials!$E80,FinParameters!$C$8:$C$39,Financials!$F80)</f>
        <v>16766142.509837652</v>
      </c>
      <c r="R80" s="73">
        <f t="shared" si="31"/>
        <v>-13269855.056614654</v>
      </c>
      <c r="S80" s="12">
        <f t="shared" si="20"/>
        <v>-0.21716260876812979</v>
      </c>
      <c r="T80" s="114">
        <f t="shared" si="21"/>
        <v>38680476.919690199</v>
      </c>
      <c r="U80" s="73">
        <f>T80/SUMIFS(FinParameters!$L$8:$L$39,FinParameters!$B$8:$B$39,Financials!$E80,FinParameters!$C$8:$C$39,Financials!$F80)</f>
        <v>29480123.656244751</v>
      </c>
      <c r="V80" s="73">
        <f t="shared" si="22"/>
        <v>29480123.656244751</v>
      </c>
      <c r="W80" s="12"/>
      <c r="X80" s="73">
        <f t="shared" si="23"/>
        <v>86516238.211529106</v>
      </c>
      <c r="Y80" s="73">
        <f t="shared" si="24"/>
        <v>46246266.166082405</v>
      </c>
      <c r="Z80" s="73">
        <f t="shared" si="24"/>
        <v>16210268.599630097</v>
      </c>
      <c r="AA80" s="12">
        <f t="shared" si="25"/>
        <v>0.26528279343737188</v>
      </c>
      <c r="AB80" s="114">
        <f t="shared" si="26"/>
        <v>38510.512847021455</v>
      </c>
      <c r="AC80" s="73">
        <f>AB80/SUMIFS(FinParameters!$L$8:$L$39,FinParameters!$B$8:$B$39,Financials!$E80,FinParameters!$C$8:$C$39,Financials!$F80)</f>
        <v>29350.586425103658</v>
      </c>
      <c r="AD80" s="73">
        <f t="shared" si="27"/>
        <v>29350.586425103658</v>
      </c>
      <c r="AE80" s="12"/>
      <c r="AF80" s="73">
        <f t="shared" si="28"/>
        <v>86554748.724376127</v>
      </c>
      <c r="AG80" s="73">
        <f t="shared" si="29"/>
        <v>46275616.752507508</v>
      </c>
      <c r="AH80" s="73">
        <f t="shared" si="29"/>
        <v>16239619.1860552</v>
      </c>
      <c r="AI80" s="12">
        <f t="shared" si="30"/>
        <v>0.26576311894882293</v>
      </c>
      <c r="AL80" s="73">
        <f>Summary!G80</f>
        <v>1131919.4829786594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67048.918645562997</v>
      </c>
      <c r="AN80" s="20">
        <f>Summary!I80</f>
        <v>6570717.1403893093</v>
      </c>
      <c r="AP80" s="12">
        <v>1</v>
      </c>
    </row>
    <row r="81" spans="1:42" x14ac:dyDescent="0.3">
      <c r="A81">
        <v>77</v>
      </c>
      <c r="B81" t="str">
        <f>Summary!B81</f>
        <v>Marinus</v>
      </c>
      <c r="C81" t="str">
        <f>Summary!C81</f>
        <v>Wind</v>
      </c>
      <c r="D81" s="89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11247641.926632762</v>
      </c>
      <c r="H81" s="73">
        <f>SUMIFS(AM$5:AM81,$F$5:$F81,$F81,$D$5:$D81,$D81)</f>
        <v>32615395.184999101</v>
      </c>
      <c r="I81" s="20">
        <f>SUMIFS(AN$5:AN81,$F$5:$F81,$F81,$D$5:$D81,$D81)</f>
        <v>57177610.292269625</v>
      </c>
      <c r="J81" s="73">
        <f t="shared" si="16"/>
        <v>57177610.292269625</v>
      </c>
      <c r="K81" s="73">
        <f t="shared" si="17"/>
        <v>68425252.218902379</v>
      </c>
      <c r="L81" s="73">
        <f t="shared" si="18"/>
        <v>101040647.40390149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38924228.524415314</v>
      </c>
      <c r="Q81" s="73">
        <f>P81/SUMIFS(FinParameters!$H$8:$H$39,FinParameters!$B$8:$B$39,Financials!$E81,FinParameters!$C$8:$C$39,Financials!$F81)</f>
        <v>13642704.639827158</v>
      </c>
      <c r="R81" s="73">
        <f t="shared" si="31"/>
        <v>-22181387.824038237</v>
      </c>
      <c r="S81" s="12">
        <f t="shared" si="20"/>
        <v>-0.36300080335577206</v>
      </c>
      <c r="T81" s="114">
        <f t="shared" si="21"/>
        <v>11247641.926632762</v>
      </c>
      <c r="U81" s="73">
        <f>T81/SUMIFS(FinParameters!$L$8:$L$39,FinParameters!$B$8:$B$39,Financials!$E81,FinParameters!$C$8:$C$39,Financials!$F81)</f>
        <v>8572331.6061158963</v>
      </c>
      <c r="V81" s="73">
        <f t="shared" si="22"/>
        <v>8572331.6061158963</v>
      </c>
      <c r="W81" s="12"/>
      <c r="X81" s="73">
        <f t="shared" si="23"/>
        <v>50171870.451048069</v>
      </c>
      <c r="Y81" s="73">
        <f t="shared" si="24"/>
        <v>22215036.245943055</v>
      </c>
      <c r="Z81" s="73">
        <f t="shared" si="24"/>
        <v>-13609056.217922341</v>
      </c>
      <c r="AA81" s="12">
        <f t="shared" si="25"/>
        <v>-0.22271367234587686</v>
      </c>
      <c r="AB81" s="114">
        <f t="shared" si="26"/>
        <v>32615395.184999101</v>
      </c>
      <c r="AC81" s="73">
        <f>AB81/SUMIFS(FinParameters!$L$8:$L$39,FinParameters!$B$8:$B$39,Financials!$E81,FinParameters!$C$8:$C$39,Financials!$F81)</f>
        <v>24857653.258706614</v>
      </c>
      <c r="AD81" s="73">
        <f t="shared" si="27"/>
        <v>24857653.258706614</v>
      </c>
      <c r="AE81" s="12"/>
      <c r="AF81" s="73">
        <f t="shared" si="28"/>
        <v>82787265.63604717</v>
      </c>
      <c r="AG81" s="73">
        <f t="shared" si="29"/>
        <v>47072689.504649669</v>
      </c>
      <c r="AH81" s="73">
        <f t="shared" si="29"/>
        <v>11248597.040784273</v>
      </c>
      <c r="AI81" s="12">
        <f t="shared" si="30"/>
        <v>0.18408450340537233</v>
      </c>
      <c r="AL81" s="73">
        <f>Summary!G81</f>
        <v>-1862142.0887877389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4672498.2678320576</v>
      </c>
      <c r="AN81" s="20">
        <f>Summary!I81</f>
        <v>5691037.9799116049</v>
      </c>
      <c r="AP81" s="12">
        <v>1</v>
      </c>
    </row>
    <row r="82" spans="1:42" x14ac:dyDescent="0.3">
      <c r="A82">
        <v>78</v>
      </c>
      <c r="B82" t="str">
        <f>Summary!B82</f>
        <v>Marinus</v>
      </c>
      <c r="C82" t="str">
        <f>Summary!C82</f>
        <v>Wind</v>
      </c>
      <c r="D82" s="89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-19795514.206699058</v>
      </c>
      <c r="H82" s="73">
        <f>SUMIFS(AM$5:AM82,$F$5:$F82,$F82,$D$5:$D82,$D82)</f>
        <v>76229944.945186555</v>
      </c>
      <c r="I82" s="20">
        <f>SUMIFS(AN$5:AN82,$F$5:$F82,$F82,$D$5:$D82,$D82)</f>
        <v>45730349.098460287</v>
      </c>
      <c r="J82" s="73">
        <f t="shared" si="16"/>
        <v>45730349.098460287</v>
      </c>
      <c r="K82" s="73">
        <f t="shared" si="17"/>
        <v>25934834.891761228</v>
      </c>
      <c r="L82" s="73">
        <f t="shared" si="18"/>
        <v>102164779.83694778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27476967.330605976</v>
      </c>
      <c r="Q82" s="73">
        <f>P82/SUMIFS(FinParameters!$H$8:$H$39,FinParameters!$B$8:$B$39,Financials!$E82,FinParameters!$C$8:$C$39,Financials!$F82)</f>
        <v>9630509.4256269075</v>
      </c>
      <c r="R82" s="73">
        <f t="shared" si="31"/>
        <v>-33628649.017847575</v>
      </c>
      <c r="S82" s="12">
        <f t="shared" si="20"/>
        <v>-0.55033646704553107</v>
      </c>
      <c r="T82" s="114">
        <f t="shared" si="21"/>
        <v>-19795514.206699058</v>
      </c>
      <c r="U82" s="73">
        <f>T82/SUMIFS(FinParameters!$L$8:$L$39,FinParameters!$B$8:$B$39,Financials!$E82,FinParameters!$C$8:$C$39,Financials!$F82)</f>
        <v>-15087047.863036325</v>
      </c>
      <c r="V82" s="73">
        <f t="shared" si="22"/>
        <v>-15087047.863036325</v>
      </c>
      <c r="W82" s="12"/>
      <c r="X82" s="73">
        <f t="shared" si="23"/>
        <v>7681453.1239069179</v>
      </c>
      <c r="Y82" s="73">
        <f t="shared" si="24"/>
        <v>-5456538.4374094177</v>
      </c>
      <c r="Z82" s="73">
        <f t="shared" si="24"/>
        <v>-48715696.880883902</v>
      </c>
      <c r="AA82" s="12">
        <f t="shared" si="25"/>
        <v>-0.79723763202196696</v>
      </c>
      <c r="AB82" s="114">
        <f t="shared" si="26"/>
        <v>76229944.945186555</v>
      </c>
      <c r="AC82" s="73">
        <f>AB82/SUMIFS(FinParameters!$L$8:$L$39,FinParameters!$B$8:$B$39,Financials!$E82,FinParameters!$C$8:$C$39,Financials!$F82)</f>
        <v>58098254.785190172</v>
      </c>
      <c r="AD82" s="73">
        <f t="shared" si="27"/>
        <v>58098254.785190172</v>
      </c>
      <c r="AE82" s="12"/>
      <c r="AF82" s="73">
        <f t="shared" si="28"/>
        <v>83911398.069093466</v>
      </c>
      <c r="AG82" s="73">
        <f t="shared" si="29"/>
        <v>52641716.347780757</v>
      </c>
      <c r="AH82" s="73">
        <f t="shared" si="29"/>
        <v>9382557.9043062702</v>
      </c>
      <c r="AI82" s="12">
        <f t="shared" si="30"/>
        <v>0.15354657173904313</v>
      </c>
      <c r="AL82" s="73">
        <f>Summary!G82</f>
        <v>-4975786.7143144282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10650475.440466886</v>
      </c>
      <c r="AN82" s="20">
        <f>Summary!I82</f>
        <v>4571946.7464971952</v>
      </c>
      <c r="AP82" s="12">
        <v>1</v>
      </c>
    </row>
    <row r="83" spans="1:42" x14ac:dyDescent="0.3">
      <c r="A83">
        <v>79</v>
      </c>
      <c r="B83" t="str">
        <f>Summary!B83</f>
        <v>Marinus</v>
      </c>
      <c r="C83" t="str">
        <f>Summary!C83</f>
        <v>Wind</v>
      </c>
      <c r="D83" s="89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-62923814.533589058</v>
      </c>
      <c r="H83" s="73">
        <f>SUMIFS(AM$5:AM83,$F$5:$F83,$F83,$D$5:$D83,$D83)</f>
        <v>158574103.88867772</v>
      </c>
      <c r="I83" s="20">
        <f>SUMIFS(AN$5:AN83,$F$5:$F83,$F83,$D$5:$D83,$D83)</f>
        <v>26875575.532155968</v>
      </c>
      <c r="J83" s="73">
        <f t="shared" si="16"/>
        <v>26875575.532155968</v>
      </c>
      <c r="K83" s="73">
        <f t="shared" si="17"/>
        <v>-36048239.001433089</v>
      </c>
      <c r="L83" s="73">
        <f t="shared" si="18"/>
        <v>122525864.88724461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8622193.7643016577</v>
      </c>
      <c r="Q83" s="73">
        <f>P83/SUMIFS(FinParameters!$H$8:$H$39,FinParameters!$B$8:$B$39,Financials!$E83,FinParameters!$C$8:$C$39,Financials!$F83)</f>
        <v>3022026.3145342316</v>
      </c>
      <c r="R83" s="73">
        <f t="shared" si="31"/>
        <v>-52483422.584151894</v>
      </c>
      <c r="S83" s="12">
        <f t="shared" si="20"/>
        <v>-0.85889686939521614</v>
      </c>
      <c r="T83" s="114">
        <f t="shared" si="21"/>
        <v>-62923814.533589058</v>
      </c>
      <c r="U83" s="73">
        <f>T83/SUMIFS(FinParameters!$L$8:$L$39,FinParameters!$B$8:$B$39,Financials!$E83,FinParameters!$C$8:$C$39,Financials!$F83)</f>
        <v>-47957056.921098404</v>
      </c>
      <c r="V83" s="73">
        <f t="shared" si="22"/>
        <v>-47957056.921098404</v>
      </c>
      <c r="W83" s="12"/>
      <c r="X83" s="73">
        <f t="shared" si="23"/>
        <v>-54301620.7692874</v>
      </c>
      <c r="Y83" s="73">
        <f t="shared" si="24"/>
        <v>-44935030.606564172</v>
      </c>
      <c r="Z83" s="73">
        <f t="shared" si="24"/>
        <v>-100440479.5052503</v>
      </c>
      <c r="AA83" s="12">
        <f t="shared" si="25"/>
        <v>-1.6437192766781124</v>
      </c>
      <c r="AB83" s="114">
        <f t="shared" si="26"/>
        <v>158574103.88867772</v>
      </c>
      <c r="AC83" s="73">
        <f>AB83/SUMIFS(FinParameters!$L$8:$L$39,FinParameters!$B$8:$B$39,Financials!$E83,FinParameters!$C$8:$C$39,Financials!$F83)</f>
        <v>120856425.86626779</v>
      </c>
      <c r="AD83" s="73">
        <f t="shared" si="27"/>
        <v>120856425.86626779</v>
      </c>
      <c r="AE83" s="12"/>
      <c r="AF83" s="73">
        <f t="shared" si="28"/>
        <v>104272483.11939031</v>
      </c>
      <c r="AG83" s="73">
        <f t="shared" si="29"/>
        <v>75921395.259703606</v>
      </c>
      <c r="AH83" s="73">
        <f t="shared" si="29"/>
        <v>20415946.36101748</v>
      </c>
      <c r="AI83" s="12">
        <f t="shared" si="30"/>
        <v>0.33410916346209413</v>
      </c>
      <c r="AL83" s="73">
        <f>Summary!G83</f>
        <v>-9226083.0699379817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22735944.481225971</v>
      </c>
      <c r="AN83" s="20">
        <f>Summary!I83</f>
        <v>2570686.2220573188</v>
      </c>
      <c r="AP83" s="12">
        <v>1</v>
      </c>
    </row>
    <row r="84" spans="1:42" x14ac:dyDescent="0.3">
      <c r="A84">
        <v>80</v>
      </c>
      <c r="B84" t="str">
        <f>Summary!B84</f>
        <v>Marinus</v>
      </c>
      <c r="C84" t="str">
        <f>Summary!C84</f>
        <v>Wind</v>
      </c>
      <c r="D84" s="89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45780547.705322795</v>
      </c>
      <c r="H84" s="73">
        <f>SUMIFS(AM$5:AM84,$F$5:$F84,$F84,$D$5:$D84,$D84)</f>
        <v>-2210644.3413815578</v>
      </c>
      <c r="I84" s="20">
        <f>SUMIFS(AN$5:AN84,$F$5:$F84,$F84,$D$5:$D84,$D84)</f>
        <v>67294052.310732514</v>
      </c>
      <c r="J84" s="73">
        <f t="shared" si="16"/>
        <v>67294052.310732514</v>
      </c>
      <c r="K84" s="73">
        <f t="shared" si="17"/>
        <v>113074600.01605532</v>
      </c>
      <c r="L84" s="73">
        <f t="shared" si="18"/>
        <v>110863955.67467375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49040670.542878203</v>
      </c>
      <c r="Q84" s="73">
        <f>P84/SUMIFS(FinParameters!$H$8:$H$39,FinParameters!$B$8:$B$39,Financials!$E84,FinParameters!$C$8:$C$39,Financials!$F84)</f>
        <v>17188455.851755623</v>
      </c>
      <c r="R84" s="73">
        <f t="shared" si="31"/>
        <v>-12064945.80557535</v>
      </c>
      <c r="S84" s="12">
        <f t="shared" si="20"/>
        <v>-0.19744413896057014</v>
      </c>
      <c r="T84" s="114">
        <f t="shared" si="21"/>
        <v>45780547.705322795</v>
      </c>
      <c r="U84" s="73">
        <f>T84/SUMIFS(FinParameters!$L$8:$L$39,FinParameters!$B$8:$B$39,Financials!$E84,FinParameters!$C$8:$C$39,Financials!$F84)</f>
        <v>34891405.558562517</v>
      </c>
      <c r="V84" s="73">
        <f t="shared" si="22"/>
        <v>34891405.558562517</v>
      </c>
      <c r="W84" s="12"/>
      <c r="X84" s="73">
        <f t="shared" si="23"/>
        <v>94821218.248201013</v>
      </c>
      <c r="Y84" s="73">
        <f t="shared" si="24"/>
        <v>52079861.410318136</v>
      </c>
      <c r="Z84" s="73">
        <f t="shared" si="24"/>
        <v>22826459.752987169</v>
      </c>
      <c r="AA84" s="12">
        <f t="shared" si="25"/>
        <v>0.37355747502520453</v>
      </c>
      <c r="AB84" s="114">
        <f t="shared" si="26"/>
        <v>-2210644.3413815578</v>
      </c>
      <c r="AC84" s="73">
        <f>AB84/SUMIFS(FinParameters!$L$8:$L$39,FinParameters!$B$8:$B$39,Financials!$E84,FinParameters!$C$8:$C$39,Financials!$F84)</f>
        <v>-1684831.0500207767</v>
      </c>
      <c r="AD84" s="73">
        <f t="shared" si="27"/>
        <v>-1684831.0500207767</v>
      </c>
      <c r="AE84" s="12"/>
      <c r="AF84" s="73">
        <f t="shared" si="28"/>
        <v>92610573.906819448</v>
      </c>
      <c r="AG84" s="73">
        <f t="shared" si="29"/>
        <v>50395030.36029736</v>
      </c>
      <c r="AH84" s="73">
        <f t="shared" si="29"/>
        <v>21141628.702966392</v>
      </c>
      <c r="AI84" s="12">
        <f t="shared" si="30"/>
        <v>0.345985033231752</v>
      </c>
      <c r="AL84" s="73">
        <f>Summary!G84</f>
        <v>1617403.2463028177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-409902.01146718551</v>
      </c>
      <c r="AN84" s="20">
        <f>Summary!I84</f>
        <v>6695761.3485535979</v>
      </c>
      <c r="AP84" s="12">
        <v>1</v>
      </c>
    </row>
    <row r="85" spans="1:42" x14ac:dyDescent="0.3">
      <c r="A85">
        <v>81</v>
      </c>
      <c r="B85" t="str">
        <f>Summary!B85</f>
        <v>Marinus</v>
      </c>
      <c r="C85" t="str">
        <f>Summary!C85</f>
        <v>Wind</v>
      </c>
      <c r="D85" s="89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241643066.27211171</v>
      </c>
      <c r="H85" s="73">
        <f>SUMIFS(AM$5:AM85,$F$5:$F85,$F85,$D$5:$D85,$D85)</f>
        <v>-227420642.96073121</v>
      </c>
      <c r="I85" s="20">
        <f>SUMIFS(AN$5:AN85,$F$5:$F85,$F85,$D$5:$D85,$D85)</f>
        <v>142239456.0012393</v>
      </c>
      <c r="J85" s="73">
        <f t="shared" si="16"/>
        <v>142239456.0012393</v>
      </c>
      <c r="K85" s="73">
        <f t="shared" si="17"/>
        <v>383882522.27335101</v>
      </c>
      <c r="L85" s="73">
        <f t="shared" si="18"/>
        <v>156461879.31261981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120965989.68918863</v>
      </c>
      <c r="Q85" s="73">
        <f>P85/SUMIFS(FinParameters!$H$8:$H$39,FinParameters!$B$8:$B$39,Financials!$E85,FinParameters!$C$8:$C$39,Financials!$F85)</f>
        <v>38543492.209808722</v>
      </c>
      <c r="R85" s="73">
        <f t="shared" si="31"/>
        <v>57896910.375613227</v>
      </c>
      <c r="S85" s="12">
        <f t="shared" si="20"/>
        <v>0.91799200187707697</v>
      </c>
      <c r="T85" s="114">
        <f t="shared" si="21"/>
        <v>241643066.27211171</v>
      </c>
      <c r="U85" s="73">
        <f>T85/SUMIFS(FinParameters!$L$8:$L$39,FinParameters!$B$8:$B$39,Financials!$E85,FinParameters!$C$8:$C$39,Financials!$F85)</f>
        <v>179675124.0070222</v>
      </c>
      <c r="V85" s="73">
        <f t="shared" si="22"/>
        <v>179675124.0070222</v>
      </c>
      <c r="W85" s="12"/>
      <c r="X85" s="73">
        <f t="shared" si="23"/>
        <v>362609055.96130037</v>
      </c>
      <c r="Y85" s="73">
        <f t="shared" si="24"/>
        <v>218218616.21683091</v>
      </c>
      <c r="Z85" s="73">
        <f t="shared" si="24"/>
        <v>237572034.38263541</v>
      </c>
      <c r="AA85" s="12">
        <f t="shared" si="25"/>
        <v>3.7668543281160418</v>
      </c>
      <c r="AB85" s="114">
        <f t="shared" si="26"/>
        <v>-227420642.96073121</v>
      </c>
      <c r="AC85" s="73">
        <f>AB85/SUMIFS(FinParameters!$L$8:$L$39,FinParameters!$B$8:$B$39,Financials!$E85,FinParameters!$C$8:$C$39,Financials!$F85)</f>
        <v>-169099957.45423964</v>
      </c>
      <c r="AD85" s="73">
        <f t="shared" si="27"/>
        <v>-169099957.45423964</v>
      </c>
      <c r="AE85" s="12"/>
      <c r="AF85" s="73">
        <f t="shared" si="28"/>
        <v>135188413.00056916</v>
      </c>
      <c r="AG85" s="73">
        <f t="shared" si="29"/>
        <v>49118658.762591273</v>
      </c>
      <c r="AH85" s="73">
        <f t="shared" si="29"/>
        <v>68472076.928395778</v>
      </c>
      <c r="AI85" s="12">
        <f t="shared" si="30"/>
        <v>1.085667932267681</v>
      </c>
      <c r="AL85" s="73">
        <f>Summary!G85</f>
        <v>18067531.330391936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-28562420.422574237</v>
      </c>
      <c r="AN85" s="20">
        <f>Summary!I85</f>
        <v>13197695.228271915</v>
      </c>
      <c r="AP85" s="12">
        <v>1</v>
      </c>
    </row>
    <row r="86" spans="1:42" x14ac:dyDescent="0.3">
      <c r="A86">
        <v>82</v>
      </c>
      <c r="B86" t="str">
        <f>Summary!B86</f>
        <v>Marinus</v>
      </c>
      <c r="C86" t="str">
        <f>Summary!C86</f>
        <v>Wind</v>
      </c>
      <c r="D86" s="89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138230795.44814324</v>
      </c>
      <c r="H86" s="73">
        <f>SUMIFS(AM$5:AM86,$F$5:$F86,$F86,$D$5:$D86,$D86)</f>
        <v>-99020547.128090933</v>
      </c>
      <c r="I86" s="20">
        <f>SUMIFS(AN$5:AN86,$F$5:$F86,$F86,$D$5:$D86,$D86)</f>
        <v>102096353.25380199</v>
      </c>
      <c r="J86" s="73">
        <f t="shared" si="16"/>
        <v>102096353.25380199</v>
      </c>
      <c r="K86" s="73">
        <f t="shared" si="17"/>
        <v>240327148.70194525</v>
      </c>
      <c r="L86" s="73">
        <f t="shared" si="18"/>
        <v>141306601.5738543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80822886.941751316</v>
      </c>
      <c r="Q86" s="73">
        <f>P86/SUMIFS(FinParameters!$H$8:$H$39,FinParameters!$B$8:$B$39,Financials!$E86,FinParameters!$C$8:$C$39,Financials!$F86)</f>
        <v>25752662.555961914</v>
      </c>
      <c r="R86" s="73">
        <f t="shared" si="31"/>
        <v>17753807.628175914</v>
      </c>
      <c r="S86" s="12">
        <f t="shared" si="20"/>
        <v>0.28149780877417169</v>
      </c>
      <c r="T86" s="114">
        <f t="shared" si="21"/>
        <v>138230795.44814324</v>
      </c>
      <c r="U86" s="73">
        <f>T86/SUMIFS(FinParameters!$L$8:$L$39,FinParameters!$B$8:$B$39,Financials!$E86,FinParameters!$C$8:$C$39,Financials!$F86)</f>
        <v>102782321.44996117</v>
      </c>
      <c r="V86" s="73">
        <f t="shared" si="22"/>
        <v>102782321.44996117</v>
      </c>
      <c r="W86" s="12"/>
      <c r="X86" s="73">
        <f t="shared" si="23"/>
        <v>219053682.38989457</v>
      </c>
      <c r="Y86" s="73">
        <f t="shared" si="24"/>
        <v>128534984.00592309</v>
      </c>
      <c r="Z86" s="73">
        <f t="shared" si="24"/>
        <v>120536129.07813708</v>
      </c>
      <c r="AA86" s="12">
        <f t="shared" si="25"/>
        <v>1.9111762909815</v>
      </c>
      <c r="AB86" s="114">
        <f t="shared" si="26"/>
        <v>-99020547.128090933</v>
      </c>
      <c r="AC86" s="73">
        <f>AB86/SUMIFS(FinParameters!$L$8:$L$39,FinParameters!$B$8:$B$39,Financials!$E86,FinParameters!$C$8:$C$39,Financials!$F86)</f>
        <v>-73627310.557498351</v>
      </c>
      <c r="AD86" s="73">
        <f t="shared" si="27"/>
        <v>-73627310.557498351</v>
      </c>
      <c r="AE86" s="12"/>
      <c r="AF86" s="73">
        <f t="shared" si="28"/>
        <v>120033135.26180364</v>
      </c>
      <c r="AG86" s="73">
        <f t="shared" si="29"/>
        <v>54907673.448424742</v>
      </c>
      <c r="AH86" s="73">
        <f t="shared" si="29"/>
        <v>46908818.520638734</v>
      </c>
      <c r="AI86" s="12">
        <f t="shared" si="30"/>
        <v>0.74376888058585899</v>
      </c>
      <c r="AL86" s="73">
        <f>Summary!G86</f>
        <v>6763555.111229849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-12576664.68299072</v>
      </c>
      <c r="AN86" s="20">
        <f>Summary!I86</f>
        <v>8872523.8910152856</v>
      </c>
      <c r="AP86" s="12">
        <v>1</v>
      </c>
    </row>
    <row r="87" spans="1:42" x14ac:dyDescent="0.3">
      <c r="A87">
        <v>83</v>
      </c>
      <c r="B87" t="str">
        <f>Summary!B87</f>
        <v>Marinus</v>
      </c>
      <c r="C87" t="str">
        <f>Summary!C87</f>
        <v>Wind</v>
      </c>
      <c r="D87" s="89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78598367.914604351</v>
      </c>
      <c r="H87" s="73">
        <f>SUMIFS(AM$5:AM87,$F$5:$F87,$F87,$D$5:$D87,$D87)</f>
        <v>-40891453.054530956</v>
      </c>
      <c r="I87" s="20">
        <f>SUMIFS(AN$5:AN87,$F$5:$F87,$F87,$D$5:$D87,$D87)</f>
        <v>83375046.523422599</v>
      </c>
      <c r="J87" s="73">
        <f t="shared" si="16"/>
        <v>83375046.523422599</v>
      </c>
      <c r="K87" s="73">
        <f t="shared" si="17"/>
        <v>161973414.43802696</v>
      </c>
      <c r="L87" s="73">
        <f t="shared" si="18"/>
        <v>121081961.38349599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62101580.211371928</v>
      </c>
      <c r="Q87" s="73">
        <f>P87/SUMIFS(FinParameters!$H$8:$H$39,FinParameters!$B$8:$B$39,Financials!$E87,FinParameters!$C$8:$C$39,Financials!$F87)</f>
        <v>19787477.28385473</v>
      </c>
      <c r="R87" s="73">
        <f t="shared" si="31"/>
        <v>-967499.10220347159</v>
      </c>
      <c r="S87" s="12">
        <f t="shared" si="20"/>
        <v>-1.5340308004071667E-2</v>
      </c>
      <c r="T87" s="114">
        <f t="shared" si="21"/>
        <v>78598367.914604351</v>
      </c>
      <c r="U87" s="73">
        <f>T87/SUMIFS(FinParameters!$L$8:$L$39,FinParameters!$B$8:$B$39,Financials!$E87,FinParameters!$C$8:$C$39,Financials!$F87)</f>
        <v>58442279.017860427</v>
      </c>
      <c r="V87" s="73">
        <f t="shared" si="22"/>
        <v>58442279.017860427</v>
      </c>
      <c r="W87" s="12"/>
      <c r="X87" s="73">
        <f t="shared" si="23"/>
        <v>140699948.12597629</v>
      </c>
      <c r="Y87" s="73">
        <f t="shared" si="24"/>
        <v>78229756.301715165</v>
      </c>
      <c r="Z87" s="73">
        <f t="shared" si="24"/>
        <v>57474779.915656954</v>
      </c>
      <c r="AA87" s="12">
        <f t="shared" si="25"/>
        <v>0.9112988573988221</v>
      </c>
      <c r="AB87" s="114">
        <f t="shared" si="26"/>
        <v>-40891453.054530956</v>
      </c>
      <c r="AC87" s="73">
        <f>AB87/SUMIFS(FinParameters!$L$8:$L$39,FinParameters!$B$8:$B$39,Financials!$E87,FinParameters!$C$8:$C$39,Financials!$F87)</f>
        <v>-30405080.566750456</v>
      </c>
      <c r="AD87" s="73">
        <f t="shared" si="27"/>
        <v>-30405080.566750456</v>
      </c>
      <c r="AE87" s="12"/>
      <c r="AF87" s="73">
        <f t="shared" si="28"/>
        <v>99808495.071445346</v>
      </c>
      <c r="AG87" s="73">
        <f t="shared" si="29"/>
        <v>47824675.734964713</v>
      </c>
      <c r="AH87" s="73">
        <f t="shared" si="29"/>
        <v>27069699.348906498</v>
      </c>
      <c r="AI87" s="12">
        <f t="shared" si="30"/>
        <v>0.42920714308064806</v>
      </c>
      <c r="AL87" s="73">
        <f>Summary!G87</f>
        <v>2102528.5212845323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-5145705.176046567</v>
      </c>
      <c r="AN87" s="20">
        <f>Summary!I87</f>
        <v>7240079.9747040039</v>
      </c>
      <c r="AP87" s="12">
        <v>1</v>
      </c>
    </row>
    <row r="88" spans="1:42" x14ac:dyDescent="0.3">
      <c r="A88">
        <v>84</v>
      </c>
      <c r="B88" t="str">
        <f>Summary!B88</f>
        <v>Marinus</v>
      </c>
      <c r="C88" t="str">
        <f>Summary!C88</f>
        <v>Wind</v>
      </c>
      <c r="D88" s="89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37306237.857432075</v>
      </c>
      <c r="H88" s="73">
        <f>SUMIFS(AM$5:AM88,$F$5:$F88,$F88,$D$5:$D88,$D88)</f>
        <v>113178.92942020595</v>
      </c>
      <c r="I88" s="20">
        <f>SUMIFS(AN$5:AN88,$F$5:$F88,$F88,$D$5:$D88,$D88)</f>
        <v>72290746.100308433</v>
      </c>
      <c r="J88" s="73">
        <f t="shared" si="16"/>
        <v>72290746.100308433</v>
      </c>
      <c r="K88" s="73">
        <f t="shared" si="17"/>
        <v>109596983.95774052</v>
      </c>
      <c r="L88" s="73">
        <f t="shared" si="18"/>
        <v>109710162.88716072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51017279.788257763</v>
      </c>
      <c r="Q88" s="73">
        <f>P88/SUMIFS(FinParameters!$H$8:$H$39,FinParameters!$B$8:$B$39,Financials!$E88,FinParameters!$C$8:$C$39,Financials!$F88)</f>
        <v>16255677.576290613</v>
      </c>
      <c r="R88" s="73">
        <f t="shared" si="31"/>
        <v>-12051799.525317637</v>
      </c>
      <c r="S88" s="12">
        <f t="shared" si="20"/>
        <v>-0.19108887677584235</v>
      </c>
      <c r="T88" s="114">
        <f t="shared" si="21"/>
        <v>37306237.857432075</v>
      </c>
      <c r="U88" s="73">
        <f>T88/SUMIFS(FinParameters!$L$8:$L$39,FinParameters!$B$8:$B$39,Financials!$E88,FinParameters!$C$8:$C$39,Financials!$F88)</f>
        <v>27739272.707793705</v>
      </c>
      <c r="V88" s="73">
        <f t="shared" si="22"/>
        <v>27739272.707793705</v>
      </c>
      <c r="W88" s="12"/>
      <c r="X88" s="73">
        <f t="shared" si="23"/>
        <v>88323517.645689845</v>
      </c>
      <c r="Y88" s="73">
        <f t="shared" si="24"/>
        <v>43994950.28408432</v>
      </c>
      <c r="Z88" s="73">
        <f t="shared" si="24"/>
        <v>15687473.182476068</v>
      </c>
      <c r="AA88" s="12">
        <f t="shared" si="25"/>
        <v>0.24873477388941989</v>
      </c>
      <c r="AB88" s="114">
        <f t="shared" si="26"/>
        <v>113178.92942020595</v>
      </c>
      <c r="AC88" s="73">
        <f>AB88/SUMIFS(FinParameters!$L$8:$L$39,FinParameters!$B$8:$B$39,Financials!$E88,FinParameters!$C$8:$C$39,Financials!$F88)</f>
        <v>84154.85903352176</v>
      </c>
      <c r="AD88" s="73">
        <f t="shared" si="27"/>
        <v>84154.85903352176</v>
      </c>
      <c r="AE88" s="12"/>
      <c r="AF88" s="73">
        <f t="shared" si="28"/>
        <v>88436696.575110048</v>
      </c>
      <c r="AG88" s="73">
        <f t="shared" si="29"/>
        <v>44079105.143117845</v>
      </c>
      <c r="AH88" s="73">
        <f t="shared" si="29"/>
        <v>15771628.041509589</v>
      </c>
      <c r="AI88" s="12">
        <f t="shared" si="30"/>
        <v>0.2500691022155892</v>
      </c>
      <c r="AL88" s="73">
        <f>Summary!G88</f>
        <v>-1374239.0622581209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74668.416573184499</v>
      </c>
      <c r="AN88" s="20">
        <f>Summary!I88</f>
        <v>6201603.0406152206</v>
      </c>
      <c r="AP88" s="12">
        <v>1</v>
      </c>
    </row>
    <row r="89" spans="1:42" x14ac:dyDescent="0.3">
      <c r="A89">
        <v>85</v>
      </c>
      <c r="B89" t="str">
        <f>Summary!B89</f>
        <v>Marinus</v>
      </c>
      <c r="C89" t="str">
        <f>Summary!C89</f>
        <v>Wind</v>
      </c>
      <c r="D89" s="89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6988346.9895242872</v>
      </c>
      <c r="H89" s="73">
        <f>SUMIFS(AM$5:AM89,$F$5:$F89,$F89,$D$5:$D89,$D89)</f>
        <v>37305702.201833412</v>
      </c>
      <c r="I89" s="20">
        <f>SUMIFS(AN$5:AN89,$F$5:$F89,$F89,$D$5:$D89,$D89)</f>
        <v>62500070.287532955</v>
      </c>
      <c r="J89" s="73">
        <f t="shared" si="16"/>
        <v>62500070.287532955</v>
      </c>
      <c r="K89" s="73">
        <f t="shared" si="17"/>
        <v>69488417.277057245</v>
      </c>
      <c r="L89" s="73">
        <f t="shared" si="18"/>
        <v>106794119.47889066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41226603.975482285</v>
      </c>
      <c r="Q89" s="73">
        <f>P89/SUMIFS(FinParameters!$H$8:$H$39,FinParameters!$B$8:$B$39,Financials!$E89,FinParameters!$C$8:$C$39,Financials!$F89)</f>
        <v>13136066.536128953</v>
      </c>
      <c r="R89" s="73">
        <f t="shared" si="31"/>
        <v>-21842475.338093117</v>
      </c>
      <c r="S89" s="12">
        <f t="shared" si="20"/>
        <v>-0.34632621208078423</v>
      </c>
      <c r="T89" s="114">
        <f t="shared" si="21"/>
        <v>6988346.9895242872</v>
      </c>
      <c r="U89" s="73">
        <f>T89/SUMIFS(FinParameters!$L$8:$L$39,FinParameters!$B$8:$B$39,Financials!$E89,FinParameters!$C$8:$C$39,Financials!$F89)</f>
        <v>5196226.5307994494</v>
      </c>
      <c r="V89" s="73">
        <f t="shared" si="22"/>
        <v>5196226.5307994494</v>
      </c>
      <c r="W89" s="12"/>
      <c r="X89" s="73">
        <f t="shared" si="23"/>
        <v>48214950.965006575</v>
      </c>
      <c r="Y89" s="73">
        <f t="shared" si="24"/>
        <v>18332293.066928402</v>
      </c>
      <c r="Z89" s="73">
        <f t="shared" si="24"/>
        <v>-16646248.807293668</v>
      </c>
      <c r="AA89" s="12">
        <f t="shared" si="25"/>
        <v>-0.26393676566181651</v>
      </c>
      <c r="AB89" s="114">
        <f t="shared" si="26"/>
        <v>37305702.201833412</v>
      </c>
      <c r="AC89" s="73">
        <f>AB89/SUMIFS(FinParameters!$L$8:$L$39,FinParameters!$B$8:$B$39,Financials!$E89,FinParameters!$C$8:$C$39,Financials!$F89)</f>
        <v>27738874.417920962</v>
      </c>
      <c r="AD89" s="73">
        <f t="shared" si="27"/>
        <v>27738874.417920962</v>
      </c>
      <c r="AE89" s="12"/>
      <c r="AF89" s="73">
        <f t="shared" si="28"/>
        <v>85520653.166839987</v>
      </c>
      <c r="AG89" s="73">
        <f t="shared" si="29"/>
        <v>46071167.484849364</v>
      </c>
      <c r="AH89" s="73">
        <f t="shared" si="29"/>
        <v>11092625.610627294</v>
      </c>
      <c r="AI89" s="12">
        <f t="shared" si="30"/>
        <v>0.17588056986650263</v>
      </c>
      <c r="AL89" s="73">
        <f>Summary!G89</f>
        <v>-4259294.9371084748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4690307.016834314</v>
      </c>
      <c r="AN89" s="20">
        <f>Summary!I89</f>
        <v>5322459.9952633316</v>
      </c>
      <c r="AP89" s="12">
        <v>1</v>
      </c>
    </row>
    <row r="90" spans="1:42" x14ac:dyDescent="0.3">
      <c r="A90">
        <v>86</v>
      </c>
      <c r="B90" t="str">
        <f>Summary!B90</f>
        <v>Marinus</v>
      </c>
      <c r="C90" t="str">
        <f>Summary!C90</f>
        <v>Wind</v>
      </c>
      <c r="D90" s="89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-27306410.47770106</v>
      </c>
      <c r="H90" s="73">
        <f>SUMIFS(AM$5:AM90,$F$5:$F90,$F90,$D$5:$D90,$D90)</f>
        <v>86850307.981570974</v>
      </c>
      <c r="I90" s="20">
        <f>SUMIFS(AN$5:AN90,$F$5:$F90,$F90,$D$5:$D90,$D90)</f>
        <v>49917874.120657273</v>
      </c>
      <c r="J90" s="73">
        <f t="shared" si="16"/>
        <v>49917874.120657273</v>
      </c>
      <c r="K90" s="73">
        <f t="shared" si="17"/>
        <v>22611463.642956212</v>
      </c>
      <c r="L90" s="73">
        <f t="shared" si="18"/>
        <v>109461771.62452719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28644407.808606606</v>
      </c>
      <c r="Q90" s="73">
        <f>P90/SUMIFS(FinParameters!$H$8:$H$39,FinParameters!$B$8:$B$39,Financials!$E90,FinParameters!$C$8:$C$39,Financials!$F90)</f>
        <v>9126991.082885243</v>
      </c>
      <c r="R90" s="73">
        <f t="shared" si="31"/>
        <v>-34424671.504968792</v>
      </c>
      <c r="S90" s="12">
        <f t="shared" si="20"/>
        <v>-0.54582486187584156</v>
      </c>
      <c r="T90" s="114">
        <f t="shared" si="21"/>
        <v>-27306410.47770106</v>
      </c>
      <c r="U90" s="73">
        <f>T90/SUMIFS(FinParameters!$L$8:$L$39,FinParameters!$B$8:$B$39,Financials!$E90,FinParameters!$C$8:$C$39,Financials!$F90)</f>
        <v>-20303842.210157502</v>
      </c>
      <c r="V90" s="73">
        <f t="shared" si="22"/>
        <v>-20303842.210157502</v>
      </c>
      <c r="W90" s="12"/>
      <c r="X90" s="73">
        <f t="shared" si="23"/>
        <v>1337997.3309055455</v>
      </c>
      <c r="Y90" s="73">
        <f t="shared" si="24"/>
        <v>-11176851.127272259</v>
      </c>
      <c r="Z90" s="73">
        <f t="shared" si="24"/>
        <v>-54728513.715126291</v>
      </c>
      <c r="AA90" s="12">
        <f t="shared" si="25"/>
        <v>-0.86775507603368751</v>
      </c>
      <c r="AB90" s="114">
        <f t="shared" si="26"/>
        <v>86850307.981570974</v>
      </c>
      <c r="AC90" s="73">
        <f>AB90/SUMIFS(FinParameters!$L$8:$L$39,FinParameters!$B$8:$B$39,Financials!$E90,FinParameters!$C$8:$C$39,Financials!$F90)</f>
        <v>64578057.617694639</v>
      </c>
      <c r="AD90" s="73">
        <f t="shared" si="27"/>
        <v>64578057.617694639</v>
      </c>
      <c r="AE90" s="12"/>
      <c r="AF90" s="73">
        <f t="shared" si="28"/>
        <v>88188305.312476516</v>
      </c>
      <c r="AG90" s="73">
        <f t="shared" si="29"/>
        <v>53401206.490422383</v>
      </c>
      <c r="AH90" s="73">
        <f t="shared" si="29"/>
        <v>9849543.9025683478</v>
      </c>
      <c r="AI90" s="12">
        <f t="shared" si="30"/>
        <v>0.15617072596853759</v>
      </c>
      <c r="AL90" s="73">
        <f>Summary!G90</f>
        <v>-7510896.271002003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10620363.036384415</v>
      </c>
      <c r="AN90" s="20">
        <f>Summary!I90</f>
        <v>4187525.0221969867</v>
      </c>
      <c r="AP90" s="12">
        <v>1</v>
      </c>
    </row>
    <row r="91" spans="1:42" x14ac:dyDescent="0.3">
      <c r="A91">
        <v>87</v>
      </c>
      <c r="B91" t="str">
        <f>Summary!B91</f>
        <v>Marinus</v>
      </c>
      <c r="C91" t="str">
        <f>Summary!C91</f>
        <v>Wind</v>
      </c>
      <c r="D91" s="89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-74569569.810814232</v>
      </c>
      <c r="H91" s="73">
        <f>SUMIFS(AM$5:AM91,$F$5:$F91,$F91,$D$5:$D91,$D91)</f>
        <v>181534744.50414625</v>
      </c>
      <c r="I91" s="20">
        <f>SUMIFS(AN$5:AN91,$F$5:$F91,$F91,$D$5:$D91,$D91)</f>
        <v>29489033.73602381</v>
      </c>
      <c r="J91" s="73">
        <f t="shared" si="16"/>
        <v>29489033.73602381</v>
      </c>
      <c r="K91" s="73">
        <f t="shared" si="17"/>
        <v>-45080536.074790418</v>
      </c>
      <c r="L91" s="73">
        <f t="shared" si="18"/>
        <v>136454208.42935583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8215567.4239731431</v>
      </c>
      <c r="Q91" s="73">
        <f>P91/SUMIFS(FinParameters!$H$8:$H$39,FinParameters!$B$8:$B$39,Financials!$E91,FinParameters!$C$8:$C$39,Financials!$F91)</f>
        <v>2617732.9662551293</v>
      </c>
      <c r="R91" s="73">
        <f t="shared" si="31"/>
        <v>-54853511.889602259</v>
      </c>
      <c r="S91" s="12">
        <f t="shared" si="20"/>
        <v>-0.86973700086652805</v>
      </c>
      <c r="T91" s="114">
        <f t="shared" si="21"/>
        <v>-74569569.810814232</v>
      </c>
      <c r="U91" s="73">
        <f>T91/SUMIFS(FinParameters!$L$8:$L$39,FinParameters!$B$8:$B$39,Financials!$E91,FinParameters!$C$8:$C$39,Financials!$F91)</f>
        <v>-55446642.478127904</v>
      </c>
      <c r="V91" s="73">
        <f t="shared" si="22"/>
        <v>-55446642.478127904</v>
      </c>
      <c r="W91" s="12"/>
      <c r="X91" s="73">
        <f t="shared" si="23"/>
        <v>-66354002.386841089</v>
      </c>
      <c r="Y91" s="73">
        <f t="shared" si="24"/>
        <v>-52828909.511872776</v>
      </c>
      <c r="Z91" s="73">
        <f t="shared" si="24"/>
        <v>-110300154.36773017</v>
      </c>
      <c r="AA91" s="12">
        <f t="shared" si="25"/>
        <v>-1.7488784610177184</v>
      </c>
      <c r="AB91" s="114">
        <f t="shared" si="26"/>
        <v>181534744.50414625</v>
      </c>
      <c r="AC91" s="73">
        <f>AB91/SUMIFS(FinParameters!$L$8:$L$39,FinParameters!$B$8:$B$39,Financials!$E91,FinParameters!$C$8:$C$39,Financials!$F91)</f>
        <v>134981227.61625445</v>
      </c>
      <c r="AD91" s="73">
        <f t="shared" si="27"/>
        <v>134981227.61625445</v>
      </c>
      <c r="AE91" s="12"/>
      <c r="AF91" s="73">
        <f t="shared" si="28"/>
        <v>115180742.11730516</v>
      </c>
      <c r="AG91" s="73">
        <f t="shared" si="29"/>
        <v>82152318.10438168</v>
      </c>
      <c r="AH91" s="73">
        <f t="shared" si="29"/>
        <v>24681073.248524278</v>
      </c>
      <c r="AI91" s="12">
        <f t="shared" si="30"/>
        <v>0.39133397089581046</v>
      </c>
      <c r="AL91" s="73">
        <f>Summary!G91</f>
        <v>-11645755.277225174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22960640.615468528</v>
      </c>
      <c r="AN91" s="20">
        <f>Summary!I91</f>
        <v>2613458.2038678401</v>
      </c>
      <c r="AP91" s="12">
        <v>1</v>
      </c>
    </row>
    <row r="92" spans="1:42" x14ac:dyDescent="0.3">
      <c r="A92">
        <v>88</v>
      </c>
      <c r="B92" t="str">
        <f>Summary!B92</f>
        <v>Marinus</v>
      </c>
      <c r="C92" t="str">
        <f>Summary!C92</f>
        <v>Wind</v>
      </c>
      <c r="D92" s="89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44842893.106381126</v>
      </c>
      <c r="H92" s="73">
        <f>SUMIFS(AM$5:AM92,$F$5:$F92,$F92,$D$5:$D92,$D92)</f>
        <v>-2571659.544070357</v>
      </c>
      <c r="I92" s="20">
        <f>SUMIFS(AN$5:AN92,$F$5:$F92,$F92,$D$5:$D92,$D92)</f>
        <v>73630010.80719988</v>
      </c>
      <c r="J92" s="73">
        <f t="shared" si="16"/>
        <v>73630010.80719988</v>
      </c>
      <c r="K92" s="73">
        <f t="shared" si="17"/>
        <v>118472903.91358101</v>
      </c>
      <c r="L92" s="73">
        <f t="shared" si="18"/>
        <v>115901244.36951065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52356544.49514921</v>
      </c>
      <c r="Q92" s="73">
        <f>P92/SUMIFS(FinParameters!$H$8:$H$39,FinParameters!$B$8:$B$39,Financials!$E92,FinParameters!$C$8:$C$39,Financials!$F92)</f>
        <v>16682408.584978055</v>
      </c>
      <c r="R92" s="73">
        <f t="shared" si="31"/>
        <v>-10712534.81842619</v>
      </c>
      <c r="S92" s="12">
        <f t="shared" si="20"/>
        <v>-0.16985399081480415</v>
      </c>
      <c r="T92" s="114">
        <f t="shared" si="21"/>
        <v>44842893.106381126</v>
      </c>
      <c r="U92" s="73">
        <f>T92/SUMIFS(FinParameters!$L$8:$L$39,FinParameters!$B$8:$B$39,Financials!$E92,FinParameters!$C$8:$C$39,Financials!$F92)</f>
        <v>33343197.07170739</v>
      </c>
      <c r="V92" s="73">
        <f t="shared" si="22"/>
        <v>33343197.07170739</v>
      </c>
      <c r="W92" s="12"/>
      <c r="X92" s="73">
        <f t="shared" si="23"/>
        <v>97199437.601530343</v>
      </c>
      <c r="Y92" s="73">
        <f t="shared" si="24"/>
        <v>50025605.656685442</v>
      </c>
      <c r="Z92" s="73">
        <f t="shared" si="24"/>
        <v>22630662.253281198</v>
      </c>
      <c r="AA92" s="12">
        <f t="shared" si="25"/>
        <v>0.35882341235334991</v>
      </c>
      <c r="AB92" s="114">
        <f t="shared" si="26"/>
        <v>-2571659.544070357</v>
      </c>
      <c r="AC92" s="73">
        <f>AB92/SUMIFS(FinParameters!$L$8:$L$39,FinParameters!$B$8:$B$39,Financials!$E92,FinParameters!$C$8:$C$39,Financials!$F92)</f>
        <v>-1912172.5883264493</v>
      </c>
      <c r="AD92" s="73">
        <f t="shared" si="27"/>
        <v>-1912172.5883264493</v>
      </c>
      <c r="AE92" s="12"/>
      <c r="AF92" s="73">
        <f t="shared" si="28"/>
        <v>94627778.05745998</v>
      </c>
      <c r="AG92" s="73">
        <f t="shared" si="29"/>
        <v>48113433.068358995</v>
      </c>
      <c r="AH92" s="73">
        <f t="shared" si="29"/>
        <v>20718489.664954748</v>
      </c>
      <c r="AI92" s="12">
        <f t="shared" si="30"/>
        <v>0.32850471087335448</v>
      </c>
      <c r="AL92" s="73">
        <f>Summary!G92</f>
        <v>-937654.5989416705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-361015.20268879941</v>
      </c>
      <c r="AN92" s="20">
        <f>Summary!I92</f>
        <v>6335958.4964673677</v>
      </c>
      <c r="AP92" s="12">
        <v>1</v>
      </c>
    </row>
    <row r="93" spans="1:42" x14ac:dyDescent="0.3">
      <c r="A93">
        <v>89</v>
      </c>
      <c r="B93" t="str">
        <f>Summary!B93</f>
        <v>Marinus</v>
      </c>
      <c r="C93" t="str">
        <f>Summary!C93</f>
        <v>Wind</v>
      </c>
      <c r="D93" s="89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261921181.49893618</v>
      </c>
      <c r="H93" s="73">
        <f>SUMIFS(AM$5:AM93,$F$5:$F93,$F93,$D$5:$D93,$D93)</f>
        <v>-257618450.2964848</v>
      </c>
      <c r="I93" s="20">
        <f>SUMIFS(AN$5:AN93,$F$5:$F93,$F93,$D$5:$D93,$D93)</f>
        <v>156195410.12196031</v>
      </c>
      <c r="J93" s="73">
        <f t="shared" si="16"/>
        <v>156195410.12196031</v>
      </c>
      <c r="K93" s="73">
        <f t="shared" si="17"/>
        <v>418116591.62089646</v>
      </c>
      <c r="L93" s="73">
        <f t="shared" si="18"/>
        <v>160498141.32441169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132979482.15210837</v>
      </c>
      <c r="Q93" s="73">
        <f>P93/SUMIFS(FinParameters!$H$8:$H$39,FinParameters!$B$8:$B$39,Financials!$E93,FinParameters!$C$8:$C$39,Financials!$F93)</f>
        <v>38519419.215296395</v>
      </c>
      <c r="R93" s="73">
        <f t="shared" si="31"/>
        <v>68245921.734009221</v>
      </c>
      <c r="S93" s="12">
        <f t="shared" si="20"/>
        <v>1.0542587383302346</v>
      </c>
      <c r="T93" s="114">
        <f t="shared" si="21"/>
        <v>261921181.49893618</v>
      </c>
      <c r="U93" s="73">
        <f>T93/SUMIFS(FinParameters!$L$8:$L$39,FinParameters!$B$8:$B$39,Financials!$E93,FinParameters!$C$8:$C$39,Financials!$F93)</f>
        <v>190002961.87468725</v>
      </c>
      <c r="V93" s="73">
        <f t="shared" si="22"/>
        <v>190002961.87468725</v>
      </c>
      <c r="W93" s="12"/>
      <c r="X93" s="73">
        <f t="shared" si="23"/>
        <v>394900663.65104455</v>
      </c>
      <c r="Y93" s="73">
        <f t="shared" si="24"/>
        <v>228522381.08998364</v>
      </c>
      <c r="Z93" s="73">
        <f t="shared" si="24"/>
        <v>258248883.60869646</v>
      </c>
      <c r="AA93" s="12">
        <f t="shared" si="25"/>
        <v>3.9894126314191038</v>
      </c>
      <c r="AB93" s="114">
        <f t="shared" si="26"/>
        <v>-257618450.2964848</v>
      </c>
      <c r="AC93" s="73">
        <f>AB93/SUMIFS(FinParameters!$L$8:$L$39,FinParameters!$B$8:$B$39,Financials!$E93,FinParameters!$C$8:$C$39,Financials!$F93)</f>
        <v>-186881672.98946694</v>
      </c>
      <c r="AD93" s="73">
        <f t="shared" si="27"/>
        <v>-186881672.98946694</v>
      </c>
      <c r="AE93" s="12"/>
      <c r="AF93" s="73">
        <f t="shared" si="28"/>
        <v>137282213.35455975</v>
      </c>
      <c r="AG93" s="73">
        <f t="shared" si="29"/>
        <v>41640708.100516707</v>
      </c>
      <c r="AH93" s="73">
        <f t="shared" si="29"/>
        <v>71367210.619229525</v>
      </c>
      <c r="AI93" s="12">
        <f t="shared" si="30"/>
        <v>1.1024762141659621</v>
      </c>
      <c r="AL93" s="73">
        <f>Summary!G93</f>
        <v>20278115.226824477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-30197807.335753597</v>
      </c>
      <c r="AN93" s="20">
        <f>Summary!I93</f>
        <v>13955954.120721003</v>
      </c>
      <c r="AP93" s="12">
        <v>1</v>
      </c>
    </row>
    <row r="94" spans="1:42" x14ac:dyDescent="0.3">
      <c r="A94">
        <v>90</v>
      </c>
      <c r="B94" t="str">
        <f>Summary!B94</f>
        <v>Marinus</v>
      </c>
      <c r="C94" t="str">
        <f>Summary!C94</f>
        <v>Wind</v>
      </c>
      <c r="D94" s="89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147275863.43013012</v>
      </c>
      <c r="H94" s="73">
        <f>SUMIFS(AM$5:AM94,$F$5:$F94,$F94,$D$5:$D94,$D94)</f>
        <v>-112348432.31841959</v>
      </c>
      <c r="I94" s="20">
        <f>SUMIFS(AN$5:AN94,$F$5:$F94,$F94,$D$5:$D94,$D94)</f>
        <v>111654189.36073771</v>
      </c>
      <c r="J94" s="73">
        <f t="shared" si="16"/>
        <v>111654189.36073771</v>
      </c>
      <c r="K94" s="73">
        <f t="shared" si="17"/>
        <v>258930052.79086784</v>
      </c>
      <c r="L94" s="73">
        <f t="shared" si="18"/>
        <v>146581620.47244823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88438261.39088577</v>
      </c>
      <c r="Q94" s="73">
        <f>P94/SUMIFS(FinParameters!$H$8:$H$39,FinParameters!$B$8:$B$39,Financials!$E94,FinParameters!$C$8:$C$39,Financials!$F94)</f>
        <v>25617414.130781978</v>
      </c>
      <c r="R94" s="73">
        <f t="shared" si="31"/>
        <v>23704700.972786624</v>
      </c>
      <c r="S94" s="12">
        <f t="shared" si="20"/>
        <v>0.36618874073484331</v>
      </c>
      <c r="T94" s="114">
        <f t="shared" si="21"/>
        <v>147275863.43013012</v>
      </c>
      <c r="U94" s="73">
        <f>T94/SUMIFS(FinParameters!$L$8:$L$39,FinParameters!$B$8:$B$39,Financials!$E94,FinParameters!$C$8:$C$39,Financials!$F94)</f>
        <v>106836912.17424627</v>
      </c>
      <c r="V94" s="73">
        <f t="shared" si="22"/>
        <v>106836912.17424627</v>
      </c>
      <c r="W94" s="12"/>
      <c r="X94" s="73">
        <f t="shared" si="23"/>
        <v>235714124.82101589</v>
      </c>
      <c r="Y94" s="73">
        <f t="shared" si="24"/>
        <v>132454326.30502824</v>
      </c>
      <c r="Z94" s="73">
        <f t="shared" si="24"/>
        <v>130541613.14703289</v>
      </c>
      <c r="AA94" s="12">
        <f t="shared" si="25"/>
        <v>2.0165986901368425</v>
      </c>
      <c r="AB94" s="114">
        <f t="shared" si="26"/>
        <v>-112348432.31841959</v>
      </c>
      <c r="AC94" s="73">
        <f>AB94/SUMIFS(FinParameters!$L$8:$L$39,FinParameters!$B$8:$B$39,Financials!$E94,FinParameters!$C$8:$C$39,Financials!$F94)</f>
        <v>-81499841.976561412</v>
      </c>
      <c r="AD94" s="73">
        <f t="shared" si="27"/>
        <v>-81499841.976561412</v>
      </c>
      <c r="AE94" s="12"/>
      <c r="AF94" s="73">
        <f t="shared" si="28"/>
        <v>123365692.5025963</v>
      </c>
      <c r="AG94" s="73">
        <f t="shared" si="29"/>
        <v>50954484.328466833</v>
      </c>
      <c r="AH94" s="73">
        <f t="shared" si="29"/>
        <v>49041771.170471475</v>
      </c>
      <c r="AI94" s="12">
        <f t="shared" si="30"/>
        <v>0.75759421934653337</v>
      </c>
      <c r="AL94" s="73">
        <f>Summary!G94</f>
        <v>9045067.9819868691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-13327885.190328656</v>
      </c>
      <c r="AN94" s="20">
        <f>Summary!I94</f>
        <v>9557836.1069357321</v>
      </c>
      <c r="AP94" s="12">
        <v>1</v>
      </c>
    </row>
    <row r="95" spans="1:42" x14ac:dyDescent="0.3">
      <c r="A95">
        <v>91</v>
      </c>
      <c r="B95" t="str">
        <f>Summary!B95</f>
        <v>Marinus</v>
      </c>
      <c r="C95" t="str">
        <f>Summary!C95</f>
        <v>Wind</v>
      </c>
      <c r="D95" s="89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82721423.48137407</v>
      </c>
      <c r="H95" s="73">
        <f>SUMIFS(AM$5:AM95,$F$5:$F95,$F95,$D$5:$D95,$D95)</f>
        <v>-46435811.322926357</v>
      </c>
      <c r="I95" s="20">
        <f>SUMIFS(AN$5:AN95,$F$5:$F95,$F95,$D$5:$D95,$D95)</f>
        <v>91193924.773664847</v>
      </c>
      <c r="J95" s="73">
        <f t="shared" si="16"/>
        <v>91193924.773664847</v>
      </c>
      <c r="K95" s="73">
        <f t="shared" si="17"/>
        <v>173915348.25503892</v>
      </c>
      <c r="L95" s="73">
        <f t="shared" si="18"/>
        <v>127479536.93211256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67977996.803812921</v>
      </c>
      <c r="Q95" s="73">
        <f>P95/SUMIFS(FinParameters!$H$8:$H$39,FinParameters!$B$8:$B$39,Financials!$E95,FinParameters!$C$8:$C$39,Financials!$F95)</f>
        <v>19690804.279919006</v>
      </c>
      <c r="R95" s="73">
        <f t="shared" si="31"/>
        <v>3244436.3857137747</v>
      </c>
      <c r="S95" s="12">
        <f t="shared" si="20"/>
        <v>5.0119850735209186E-2</v>
      </c>
      <c r="T95" s="114">
        <f t="shared" si="21"/>
        <v>82721423.48137407</v>
      </c>
      <c r="U95" s="73">
        <f>T95/SUMIFS(FinParameters!$L$8:$L$39,FinParameters!$B$8:$B$39,Financials!$E95,FinParameters!$C$8:$C$39,Financials!$F95)</f>
        <v>60007806.096488662</v>
      </c>
      <c r="V95" s="73">
        <f t="shared" si="22"/>
        <v>60007806.096488662</v>
      </c>
      <c r="W95" s="12"/>
      <c r="X95" s="73">
        <f t="shared" si="23"/>
        <v>150699420.28518698</v>
      </c>
      <c r="Y95" s="73">
        <f t="shared" si="24"/>
        <v>79698610.376407668</v>
      </c>
      <c r="Z95" s="73">
        <f t="shared" si="24"/>
        <v>63252242.482202441</v>
      </c>
      <c r="AA95" s="12">
        <f t="shared" si="25"/>
        <v>0.977116693005464</v>
      </c>
      <c r="AB95" s="114">
        <f t="shared" si="26"/>
        <v>-46435811.322926357</v>
      </c>
      <c r="AC95" s="73">
        <f>AB95/SUMIFS(FinParameters!$L$8:$L$39,FinParameters!$B$8:$B$39,Financials!$E95,FinParameters!$C$8:$C$39,Financials!$F95)</f>
        <v>-33685483.693673633</v>
      </c>
      <c r="AD95" s="73">
        <f t="shared" si="27"/>
        <v>-33685483.693673633</v>
      </c>
      <c r="AE95" s="12"/>
      <c r="AF95" s="73">
        <f t="shared" si="28"/>
        <v>104263608.96226062</v>
      </c>
      <c r="AG95" s="73">
        <f t="shared" si="29"/>
        <v>46013126.682734035</v>
      </c>
      <c r="AH95" s="73">
        <f t="shared" si="29"/>
        <v>29566758.788528807</v>
      </c>
      <c r="AI95" s="12">
        <f t="shared" si="30"/>
        <v>0.4567454439021108</v>
      </c>
      <c r="AL95" s="73">
        <f>Summary!G95</f>
        <v>4123055.5667697191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-5544358.2683954043</v>
      </c>
      <c r="AN95" s="20">
        <f>Summary!I95</f>
        <v>7818878.2502422445</v>
      </c>
      <c r="AP95" s="12">
        <v>1</v>
      </c>
    </row>
    <row r="96" spans="1:42" x14ac:dyDescent="0.3">
      <c r="A96">
        <v>92</v>
      </c>
      <c r="B96" t="str">
        <f>Summary!B96</f>
        <v>Marinus</v>
      </c>
      <c r="C96" t="str">
        <f>Summary!C96</f>
        <v>Wind</v>
      </c>
      <c r="D96" s="89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37813041.560954571</v>
      </c>
      <c r="H96" s="73">
        <f>SUMIFS(AM$5:AM96,$F$5:$F96,$F96,$D$5:$D96,$D96)</f>
        <v>-39283.117767164149</v>
      </c>
      <c r="I96" s="20">
        <f>SUMIFS(AN$5:AN96,$F$5:$F96,$F96,$D$5:$D96,$D96)</f>
        <v>79023123.693548456</v>
      </c>
      <c r="J96" s="73">
        <f t="shared" si="16"/>
        <v>79023123.693548456</v>
      </c>
      <c r="K96" s="73">
        <f t="shared" si="17"/>
        <v>116836165.25450303</v>
      </c>
      <c r="L96" s="73">
        <f t="shared" si="18"/>
        <v>116796882.13673586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55807195.723696522</v>
      </c>
      <c r="Q96" s="73">
        <f>P96/SUMIFS(FinParameters!$H$8:$H$39,FinParameters!$B$8:$B$39,Financials!$E96,FinParameters!$C$8:$C$39,Financials!$F96)</f>
        <v>16165356.734148482</v>
      </c>
      <c r="R96" s="73">
        <f t="shared" si="31"/>
        <v>-8926364.6944026239</v>
      </c>
      <c r="S96" s="12">
        <f t="shared" si="20"/>
        <v>-0.13789392452306487</v>
      </c>
      <c r="T96" s="114">
        <f t="shared" si="21"/>
        <v>37813041.560954571</v>
      </c>
      <c r="U96" s="73">
        <f>T96/SUMIFS(FinParameters!$L$8:$L$39,FinParameters!$B$8:$B$39,Financials!$E96,FinParameters!$C$8:$C$39,Financials!$F96)</f>
        <v>27430350.813766457</v>
      </c>
      <c r="V96" s="73">
        <f t="shared" si="22"/>
        <v>27430350.813766457</v>
      </c>
      <c r="W96" s="12"/>
      <c r="X96" s="73">
        <f t="shared" si="23"/>
        <v>93620237.284651101</v>
      </c>
      <c r="Y96" s="73">
        <f t="shared" si="24"/>
        <v>43595707.547914937</v>
      </c>
      <c r="Z96" s="73">
        <f t="shared" si="24"/>
        <v>18503986.119363833</v>
      </c>
      <c r="AA96" s="12">
        <f t="shared" si="25"/>
        <v>0.28584842236161351</v>
      </c>
      <c r="AB96" s="114">
        <f t="shared" si="26"/>
        <v>-39283.117767164149</v>
      </c>
      <c r="AC96" s="73">
        <f>AB96/SUMIFS(FinParameters!$L$8:$L$39,FinParameters!$B$8:$B$39,Financials!$E96,FinParameters!$C$8:$C$39,Financials!$F96)</f>
        <v>-28496.774047514955</v>
      </c>
      <c r="AD96" s="73">
        <f t="shared" si="27"/>
        <v>-28496.774047514955</v>
      </c>
      <c r="AE96" s="12"/>
      <c r="AF96" s="73">
        <f t="shared" si="28"/>
        <v>93580954.166883931</v>
      </c>
      <c r="AG96" s="73">
        <f t="shared" si="29"/>
        <v>43567210.773867421</v>
      </c>
      <c r="AH96" s="73">
        <f t="shared" si="29"/>
        <v>18475489.345316317</v>
      </c>
      <c r="AI96" s="12">
        <f t="shared" si="30"/>
        <v>0.28540820597519106</v>
      </c>
      <c r="AL96" s="73">
        <f>Summary!G96</f>
        <v>506803.70352249412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-152462.0471873701</v>
      </c>
      <c r="AN96" s="20">
        <f>Summary!I96</f>
        <v>6732377.5932400199</v>
      </c>
      <c r="AP96" s="12">
        <v>1</v>
      </c>
    </row>
    <row r="97" spans="1:42" x14ac:dyDescent="0.3">
      <c r="A97">
        <v>93</v>
      </c>
      <c r="B97" t="str">
        <f>Summary!B97</f>
        <v>Marinus</v>
      </c>
      <c r="C97" t="str">
        <f>Summary!C97</f>
        <v>Wind</v>
      </c>
      <c r="D97" s="89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3828657.9368393356</v>
      </c>
      <c r="H97" s="73">
        <f>SUMIFS(AM$5:AM97,$F$5:$F97,$F97,$D$5:$D97,$D97)</f>
        <v>42748457.516552418</v>
      </c>
      <c r="I97" s="20">
        <f>SUMIFS(AN$5:AN97,$F$5:$F97,$F97,$D$5:$D97,$D97)</f>
        <v>68181143.464942932</v>
      </c>
      <c r="J97" s="73">
        <f t="shared" si="16"/>
        <v>68181143.464942932</v>
      </c>
      <c r="K97" s="73">
        <f t="shared" si="17"/>
        <v>72009801.401782274</v>
      </c>
      <c r="L97" s="73">
        <f t="shared" si="18"/>
        <v>114758258.91833469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44965215.495090999</v>
      </c>
      <c r="Q97" s="73">
        <f>P97/SUMIFS(FinParameters!$H$8:$H$39,FinParameters!$B$8:$B$39,Financials!$E97,FinParameters!$C$8:$C$39,Financials!$F97)</f>
        <v>13024821.256112032</v>
      </c>
      <c r="R97" s="73">
        <f t="shared" si="31"/>
        <v>-19768344.923008148</v>
      </c>
      <c r="S97" s="12">
        <f t="shared" si="20"/>
        <v>-0.30538015822594899</v>
      </c>
      <c r="T97" s="114">
        <f t="shared" si="21"/>
        <v>3828657.9368393356</v>
      </c>
      <c r="U97" s="73">
        <f>T97/SUMIFS(FinParameters!$L$8:$L$39,FinParameters!$B$8:$B$39,Financials!$E97,FinParameters!$C$8:$C$39,Financials!$F97)</f>
        <v>2777386.4787925053</v>
      </c>
      <c r="V97" s="73">
        <f t="shared" si="22"/>
        <v>2777386.4787925053</v>
      </c>
      <c r="W97" s="12"/>
      <c r="X97" s="73">
        <f t="shared" si="23"/>
        <v>48793873.431930341</v>
      </c>
      <c r="Y97" s="73">
        <f t="shared" si="24"/>
        <v>15802207.734904537</v>
      </c>
      <c r="Z97" s="73">
        <f t="shared" si="24"/>
        <v>-16990958.44421564</v>
      </c>
      <c r="AA97" s="12">
        <f t="shared" si="25"/>
        <v>-0.26247526529477067</v>
      </c>
      <c r="AB97" s="114">
        <f t="shared" si="26"/>
        <v>42748457.516552418</v>
      </c>
      <c r="AC97" s="73">
        <f>AB97/SUMIFS(FinParameters!$L$8:$L$39,FinParameters!$B$8:$B$39,Financials!$E97,FinParameters!$C$8:$C$39,Financials!$F97)</f>
        <v>31010602.110284794</v>
      </c>
      <c r="AD97" s="73">
        <f t="shared" si="27"/>
        <v>31010602.110284794</v>
      </c>
      <c r="AE97" s="12"/>
      <c r="AF97" s="73">
        <f t="shared" si="28"/>
        <v>91542330.948482752</v>
      </c>
      <c r="AG97" s="73">
        <f t="shared" si="29"/>
        <v>46812809.845189333</v>
      </c>
      <c r="AH97" s="73">
        <f t="shared" si="29"/>
        <v>14019643.666069154</v>
      </c>
      <c r="AI97" s="12">
        <f t="shared" si="30"/>
        <v>0.21657458010218356</v>
      </c>
      <c r="AL97" s="73">
        <f>Summary!G97</f>
        <v>-3159689.0526849516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5442755.3147190064</v>
      </c>
      <c r="AN97" s="20">
        <f>Summary!I97</f>
        <v>5681073.1774099758</v>
      </c>
      <c r="AP97" s="12">
        <v>1</v>
      </c>
    </row>
    <row r="98" spans="1:42" x14ac:dyDescent="0.3">
      <c r="A98">
        <v>94</v>
      </c>
      <c r="B98" t="str">
        <f>Summary!B98</f>
        <v>Marinus</v>
      </c>
      <c r="C98" t="str">
        <f>Summary!C98</f>
        <v>Wind</v>
      </c>
      <c r="D98" s="89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-34616643.938730612</v>
      </c>
      <c r="H98" s="73">
        <f>SUMIFS(AM$5:AM98,$F$5:$F98,$F98,$D$5:$D98,$D98)</f>
        <v>99745806.962108642</v>
      </c>
      <c r="I98" s="20">
        <f>SUMIFS(AN$5:AN98,$F$5:$F98,$F98,$D$5:$D98,$D98)</f>
        <v>54271783.984187961</v>
      </c>
      <c r="J98" s="73">
        <f t="shared" si="16"/>
        <v>54271783.984187961</v>
      </c>
      <c r="K98" s="73">
        <f t="shared" si="17"/>
        <v>19655140.045457348</v>
      </c>
      <c r="L98" s="73">
        <f t="shared" si="18"/>
        <v>119400947.00756599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31055856.014336027</v>
      </c>
      <c r="Q98" s="73">
        <f>P98/SUMIFS(FinParameters!$H$8:$H$39,FinParameters!$B$8:$B$39,Financials!$E98,FinParameters!$C$8:$C$39,Financials!$F98)</f>
        <v>8995775.2695845254</v>
      </c>
      <c r="R98" s="73">
        <f t="shared" si="31"/>
        <v>-33677704.403763115</v>
      </c>
      <c r="S98" s="12">
        <f t="shared" si="20"/>
        <v>-0.52025107511847923</v>
      </c>
      <c r="T98" s="114">
        <f t="shared" si="21"/>
        <v>-34616643.938730612</v>
      </c>
      <c r="U98" s="73">
        <f>T98/SUMIFS(FinParameters!$L$8:$L$39,FinParameters!$B$8:$B$39,Financials!$E98,FinParameters!$C$8:$C$39,Financials!$F98)</f>
        <v>-25111618.849913329</v>
      </c>
      <c r="V98" s="73">
        <f t="shared" si="22"/>
        <v>-25111618.849913329</v>
      </c>
      <c r="W98" s="12"/>
      <c r="X98" s="73">
        <f t="shared" si="23"/>
        <v>-3560787.9243945852</v>
      </c>
      <c r="Y98" s="73">
        <f t="shared" si="24"/>
        <v>-16115843.580328804</v>
      </c>
      <c r="Z98" s="73">
        <f t="shared" si="24"/>
        <v>-58789323.253676444</v>
      </c>
      <c r="AA98" s="12">
        <f t="shared" si="25"/>
        <v>-0.90817379538480125</v>
      </c>
      <c r="AB98" s="114">
        <f t="shared" si="26"/>
        <v>99745806.962108642</v>
      </c>
      <c r="AC98" s="73">
        <f>AB98/SUMIFS(FinParameters!$L$8:$L$39,FinParameters!$B$8:$B$39,Financials!$E98,FinParameters!$C$8:$C$39,Financials!$F98)</f>
        <v>72357640.756360203</v>
      </c>
      <c r="AD98" s="73">
        <f t="shared" si="27"/>
        <v>72357640.756360203</v>
      </c>
      <c r="AE98" s="12"/>
      <c r="AF98" s="73">
        <f t="shared" si="28"/>
        <v>96185019.037714064</v>
      </c>
      <c r="AG98" s="73">
        <f t="shared" si="29"/>
        <v>56241797.176031396</v>
      </c>
      <c r="AH98" s="73">
        <f t="shared" si="29"/>
        <v>13568317.502683759</v>
      </c>
      <c r="AI98" s="12">
        <f t="shared" si="30"/>
        <v>0.20960252170665605</v>
      </c>
      <c r="AL98" s="73">
        <f>Summary!G98</f>
        <v>-7310233.4610295547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12895498.980537675</v>
      </c>
      <c r="AN98" s="20">
        <f>Summary!I98</f>
        <v>4353909.863530688</v>
      </c>
      <c r="AP98" s="12">
        <v>1</v>
      </c>
    </row>
    <row r="99" spans="1:42" x14ac:dyDescent="0.3">
      <c r="A99">
        <v>95</v>
      </c>
      <c r="B99" t="str">
        <f>Summary!B99</f>
        <v>Marinus</v>
      </c>
      <c r="C99" t="str">
        <f>Summary!C99</f>
        <v>Wind</v>
      </c>
      <c r="D99" s="89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-87477348.849011734</v>
      </c>
      <c r="H99" s="73">
        <f>SUMIFS(AM$5:AM99,$F$5:$F99,$F99,$D$5:$D99,$D99)</f>
        <v>209034034.19025072</v>
      </c>
      <c r="I99" s="20">
        <f>SUMIFS(AN$5:AN99,$F$5:$F99,$F99,$D$5:$D99,$D99)</f>
        <v>32038230.362304166</v>
      </c>
      <c r="J99" s="73">
        <f t="shared" si="16"/>
        <v>32038230.362304166</v>
      </c>
      <c r="K99" s="73">
        <f t="shared" si="17"/>
        <v>-55439118.486707568</v>
      </c>
      <c r="L99" s="73">
        <f t="shared" si="18"/>
        <v>153594915.70354316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8822302.3924522325</v>
      </c>
      <c r="Q99" s="73">
        <f>P99/SUMIFS(FinParameters!$H$8:$H$39,FinParameters!$B$8:$B$39,Financials!$E99,FinParameters!$C$8:$C$39,Financials!$F99)</f>
        <v>2555506.7503591715</v>
      </c>
      <c r="R99" s="73">
        <f t="shared" si="31"/>
        <v>-55911258.02564691</v>
      </c>
      <c r="S99" s="12">
        <f t="shared" si="20"/>
        <v>-0.86371362342081881</v>
      </c>
      <c r="T99" s="114">
        <f t="shared" si="21"/>
        <v>-87477348.849011734</v>
      </c>
      <c r="U99" s="73">
        <f>T99/SUMIFS(FinParameters!$L$8:$L$39,FinParameters!$B$8:$B$39,Financials!$E99,FinParameters!$C$8:$C$39,Financials!$F99)</f>
        <v>-63457851.26326257</v>
      </c>
      <c r="V99" s="73">
        <f t="shared" si="22"/>
        <v>-63457851.26326257</v>
      </c>
      <c r="W99" s="12"/>
      <c r="X99" s="73">
        <f t="shared" si="23"/>
        <v>-78655046.456559509</v>
      </c>
      <c r="Y99" s="73">
        <f t="shared" si="24"/>
        <v>-60902344.5129034</v>
      </c>
      <c r="Z99" s="73">
        <f t="shared" si="24"/>
        <v>-119369109.28890948</v>
      </c>
      <c r="AA99" s="12">
        <f t="shared" si="25"/>
        <v>-1.8440065480398715</v>
      </c>
      <c r="AB99" s="114">
        <f t="shared" si="26"/>
        <v>209034034.19025072</v>
      </c>
      <c r="AC99" s="73">
        <f>AB99/SUMIFS(FinParameters!$L$8:$L$39,FinParameters!$B$8:$B$39,Financials!$E99,FinParameters!$C$8:$C$39,Financials!$F99)</f>
        <v>151637547.60675433</v>
      </c>
      <c r="AD99" s="73">
        <f t="shared" si="27"/>
        <v>151637547.60675433</v>
      </c>
      <c r="AE99" s="12"/>
      <c r="AF99" s="73">
        <f t="shared" si="28"/>
        <v>130378987.73369122</v>
      </c>
      <c r="AG99" s="73">
        <f t="shared" si="29"/>
        <v>90735203.09385094</v>
      </c>
      <c r="AH99" s="73">
        <f t="shared" si="29"/>
        <v>32268438.317844853</v>
      </c>
      <c r="AI99" s="12">
        <f t="shared" si="30"/>
        <v>0.49848082060418808</v>
      </c>
      <c r="AL99" s="73">
        <f>Summary!G99</f>
        <v>-12907779.038197501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27499289.686104476</v>
      </c>
      <c r="AN99" s="20">
        <f>Summary!I99</f>
        <v>2549196.6262803576</v>
      </c>
      <c r="AP99" s="12">
        <v>1</v>
      </c>
    </row>
    <row r="100" spans="1:42" x14ac:dyDescent="0.3">
      <c r="A100">
        <v>96</v>
      </c>
      <c r="B100" t="str">
        <f>Summary!B100</f>
        <v>Marinus</v>
      </c>
      <c r="C100" t="str">
        <f>Summary!C100</f>
        <v>Wind</v>
      </c>
      <c r="D100" s="89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45436312.880044386</v>
      </c>
      <c r="H100" s="73">
        <f>SUMIFS(AM$5:AM100,$F$5:$F100,$F100,$D$5:$D100,$D100)</f>
        <v>-2701163.4565090025</v>
      </c>
      <c r="I100" s="20">
        <f>SUMIFS(AN$5:AN100,$F$5:$F100,$F100,$D$5:$D100,$D100)</f>
        <v>80434086.507606417</v>
      </c>
      <c r="J100" s="73">
        <f t="shared" si="16"/>
        <v>80434086.507606417</v>
      </c>
      <c r="K100" s="73">
        <f t="shared" si="17"/>
        <v>125870399.3876508</v>
      </c>
      <c r="L100" s="73">
        <f t="shared" si="18"/>
        <v>123169235.93114179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57218158.537754484</v>
      </c>
      <c r="Q100" s="73">
        <f>P100/SUMIFS(FinParameters!$H$8:$H$39,FinParameters!$B$8:$B$39,Financials!$E100,FinParameters!$C$8:$C$39,Financials!$F100)</f>
        <v>16574062.402514111</v>
      </c>
      <c r="R100" s="73">
        <f t="shared" si="31"/>
        <v>-7515401.8803446628</v>
      </c>
      <c r="S100" s="12">
        <f t="shared" si="20"/>
        <v>-0.11609745905839898</v>
      </c>
      <c r="T100" s="114">
        <f t="shared" si="21"/>
        <v>45436312.880044386</v>
      </c>
      <c r="U100" s="73">
        <f>T100/SUMIFS(FinParameters!$L$8:$L$39,FinParameters!$B$8:$B$39,Financials!$E100,FinParameters!$C$8:$C$39,Financials!$F100)</f>
        <v>32960427.157772645</v>
      </c>
      <c r="V100" s="73">
        <f t="shared" si="22"/>
        <v>32960427.157772645</v>
      </c>
      <c r="W100" s="12"/>
      <c r="X100" s="73">
        <f t="shared" si="23"/>
        <v>102654471.41779888</v>
      </c>
      <c r="Y100" s="73">
        <f t="shared" si="24"/>
        <v>49534489.56028676</v>
      </c>
      <c r="Z100" s="73">
        <f t="shared" si="24"/>
        <v>25445025.277427983</v>
      </c>
      <c r="AA100" s="12">
        <f t="shared" si="25"/>
        <v>0.39307316194388858</v>
      </c>
      <c r="AB100" s="114">
        <f t="shared" si="26"/>
        <v>-2701163.4565090025</v>
      </c>
      <c r="AC100" s="73">
        <f>AB100/SUMIFS(FinParameters!$L$8:$L$39,FinParameters!$B$8:$B$39,Financials!$E100,FinParameters!$C$8:$C$39,Financials!$F100)</f>
        <v>-1959479.0093235087</v>
      </c>
      <c r="AD100" s="73">
        <f t="shared" si="27"/>
        <v>-1959479.0093235087</v>
      </c>
      <c r="AE100" s="12"/>
      <c r="AF100" s="73">
        <f t="shared" si="28"/>
        <v>99953307.961289868</v>
      </c>
      <c r="AG100" s="73">
        <f t="shared" si="29"/>
        <v>47575010.550963253</v>
      </c>
      <c r="AH100" s="73">
        <f t="shared" si="29"/>
        <v>23485546.268104475</v>
      </c>
      <c r="AI100" s="12">
        <f t="shared" si="30"/>
        <v>0.36280325253881823</v>
      </c>
      <c r="AL100" s="73">
        <f>Summary!G100</f>
        <v>593419.77366325865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-129503.91243864533</v>
      </c>
      <c r="AN100" s="20">
        <f>Summary!I100</f>
        <v>6804075.700406529</v>
      </c>
      <c r="AP100" s="12">
        <v>1</v>
      </c>
    </row>
    <row r="101" spans="1:42" x14ac:dyDescent="0.3">
      <c r="A101">
        <v>97</v>
      </c>
      <c r="B101" t="str">
        <f>Summary!B101</f>
        <v>Marinus</v>
      </c>
      <c r="C101" t="str">
        <f>Summary!C101</f>
        <v>Wind</v>
      </c>
      <c r="D101" s="89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282633217.75496447</v>
      </c>
      <c r="H101" s="73">
        <f>SUMIFS(AM$5:AM101,$F$5:$F101,$F101,$D$5:$D101,$D101)</f>
        <v>-283859422.14457232</v>
      </c>
      <c r="I101" s="20">
        <f>SUMIFS(AN$5:AN101,$F$5:$F101,$F101,$D$5:$D101,$D101)</f>
        <v>170369945.47128114</v>
      </c>
      <c r="J101" s="73">
        <f t="shared" si="16"/>
        <v>170369945.47128114</v>
      </c>
      <c r="K101" s="73">
        <f t="shared" si="17"/>
        <v>453003163.22624564</v>
      </c>
      <c r="L101" s="73">
        <f t="shared" si="18"/>
        <v>169143741.08167329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145162994.30218291</v>
      </c>
      <c r="Q101" s="73">
        <f>P101/SUMIFS(FinParameters!$H$8:$H$39,FinParameters!$B$8:$B$39,Financials!$E101,FinParameters!$C$8:$C$39,Financials!$F101)</f>
        <v>38225953.368420124</v>
      </c>
      <c r="R101" s="73">
        <f t="shared" si="31"/>
        <v>79018407.856839776</v>
      </c>
      <c r="S101" s="12">
        <f t="shared" si="20"/>
        <v>1.1946315201794266</v>
      </c>
      <c r="T101" s="114">
        <f t="shared" si="21"/>
        <v>282633217.75496447</v>
      </c>
      <c r="U101" s="73">
        <f>T101/SUMIFS(FinParameters!$L$8:$L$39,FinParameters!$B$8:$B$39,Financials!$E101,FinParameters!$C$8:$C$39,Financials!$F101)</f>
        <v>200027214.63033536</v>
      </c>
      <c r="V101" s="73">
        <f t="shared" si="22"/>
        <v>200027214.63033536</v>
      </c>
      <c r="W101" s="12"/>
      <c r="X101" s="73">
        <f t="shared" si="23"/>
        <v>427796212.05714738</v>
      </c>
      <c r="Y101" s="73">
        <f t="shared" si="24"/>
        <v>238253167.99875548</v>
      </c>
      <c r="Z101" s="73">
        <f t="shared" si="24"/>
        <v>279045622.48717511</v>
      </c>
      <c r="AA101" s="12">
        <f t="shared" si="25"/>
        <v>4.2187220070951259</v>
      </c>
      <c r="AB101" s="114">
        <f t="shared" si="26"/>
        <v>-283859422.14457232</v>
      </c>
      <c r="AC101" s="73">
        <f>AB101/SUMIFS(FinParameters!$L$8:$L$39,FinParameters!$B$8:$B$39,Financials!$E101,FinParameters!$C$8:$C$39,Financials!$F101)</f>
        <v>-200895032.82442108</v>
      </c>
      <c r="AD101" s="73">
        <f t="shared" si="27"/>
        <v>-200895032.82442108</v>
      </c>
      <c r="AE101" s="12"/>
      <c r="AF101" s="73">
        <f t="shared" si="28"/>
        <v>143936789.91257507</v>
      </c>
      <c r="AG101" s="73">
        <f t="shared" si="29"/>
        <v>37358135.174334407</v>
      </c>
      <c r="AH101" s="73">
        <f t="shared" si="29"/>
        <v>78150589.662754029</v>
      </c>
      <c r="AI101" s="12">
        <f t="shared" si="30"/>
        <v>1.1815115017361508</v>
      </c>
      <c r="AL101" s="73">
        <f>Summary!G101</f>
        <v>20712036.256028295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-26240971.848087501</v>
      </c>
      <c r="AN101" s="20">
        <f>Summary!I101</f>
        <v>14174535.349320838</v>
      </c>
      <c r="AP101" s="12">
        <v>1</v>
      </c>
    </row>
    <row r="102" spans="1:42" x14ac:dyDescent="0.3">
      <c r="A102">
        <v>98</v>
      </c>
      <c r="B102" t="str">
        <f>Summary!B102</f>
        <v>Marinus</v>
      </c>
      <c r="C102" t="str">
        <f>Summary!C102</f>
        <v>Wind</v>
      </c>
      <c r="D102" s="89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156563033.14426312</v>
      </c>
      <c r="H102" s="73">
        <f>SUMIFS(AM$5:AM102,$F$5:$F102,$F102,$D$5:$D102,$D102)</f>
        <v>-124474540.17290951</v>
      </c>
      <c r="I102" s="20">
        <f>SUMIFS(AN$5:AN102,$F$5:$F102,$F102,$D$5:$D102,$D102)</f>
        <v>121447198.1508978</v>
      </c>
      <c r="J102" s="73">
        <f t="shared" si="16"/>
        <v>121447198.1508978</v>
      </c>
      <c r="K102" s="73">
        <f t="shared" si="17"/>
        <v>278010231.29516089</v>
      </c>
      <c r="L102" s="73">
        <f t="shared" si="18"/>
        <v>153535691.12225139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96240246.981799573</v>
      </c>
      <c r="Q102" s="73">
        <f>P102/SUMIFS(FinParameters!$H$8:$H$39,FinParameters!$B$8:$B$39,Financials!$E102,FinParameters!$C$8:$C$39,Financials!$F102)</f>
        <v>25343064.952444181</v>
      </c>
      <c r="R102" s="73">
        <f t="shared" si="31"/>
        <v>30095660.536456432</v>
      </c>
      <c r="S102" s="12">
        <f t="shared" si="20"/>
        <v>0.45499809060451524</v>
      </c>
      <c r="T102" s="114">
        <f t="shared" si="21"/>
        <v>156563033.14426312</v>
      </c>
      <c r="U102" s="73">
        <f>T102/SUMIFS(FinParameters!$L$8:$L$39,FinParameters!$B$8:$B$39,Financials!$E102,FinParameters!$C$8:$C$39,Financials!$F102)</f>
        <v>110803916.40686312</v>
      </c>
      <c r="V102" s="73">
        <f t="shared" si="22"/>
        <v>110803916.40686312</v>
      </c>
      <c r="W102" s="12"/>
      <c r="X102" s="73">
        <f t="shared" si="23"/>
        <v>252803280.12606266</v>
      </c>
      <c r="Y102" s="73">
        <f t="shared" si="24"/>
        <v>136146981.35930729</v>
      </c>
      <c r="Z102" s="73">
        <f t="shared" si="24"/>
        <v>140899576.94331956</v>
      </c>
      <c r="AA102" s="12">
        <f t="shared" si="25"/>
        <v>2.1301754915309394</v>
      </c>
      <c r="AB102" s="114">
        <f t="shared" si="26"/>
        <v>-124474540.17290951</v>
      </c>
      <c r="AC102" s="73">
        <f>AB102/SUMIFS(FinParameters!$L$8:$L$39,FinParameters!$B$8:$B$39,Financials!$E102,FinParameters!$C$8:$C$39,Financials!$F102)</f>
        <v>-88094017.260083824</v>
      </c>
      <c r="AD102" s="73">
        <f t="shared" si="27"/>
        <v>-88094017.260083824</v>
      </c>
      <c r="AE102" s="12"/>
      <c r="AF102" s="73">
        <f t="shared" si="28"/>
        <v>128328739.95315315</v>
      </c>
      <c r="AG102" s="73">
        <f t="shared" si="29"/>
        <v>48052964.099223465</v>
      </c>
      <c r="AH102" s="73">
        <f t="shared" si="29"/>
        <v>52805559.683235735</v>
      </c>
      <c r="AI102" s="12">
        <f t="shared" si="30"/>
        <v>0.79833532146837494</v>
      </c>
      <c r="AL102" s="73">
        <f>Summary!G102</f>
        <v>9287169.7141330019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-12126107.854489921</v>
      </c>
      <c r="AN102" s="20">
        <f>Summary!I102</f>
        <v>9793008.790160086</v>
      </c>
      <c r="AP102" s="12">
        <v>1</v>
      </c>
    </row>
    <row r="103" spans="1:42" x14ac:dyDescent="0.3">
      <c r="A103">
        <v>99</v>
      </c>
      <c r="B103" t="str">
        <f>Summary!B103</f>
        <v>Marinus</v>
      </c>
      <c r="C103" t="str">
        <f>Summary!C103</f>
        <v>Wind</v>
      </c>
      <c r="D103" s="89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87932129.545031592</v>
      </c>
      <c r="H103" s="73">
        <f>SUMIFS(AM$5:AM103,$F$5:$F103,$F103,$D$5:$D103,$D103)</f>
        <v>-51503580.935858555</v>
      </c>
      <c r="I103" s="20">
        <f>SUMIFS(AN$5:AN103,$F$5:$F103,$F103,$D$5:$D103,$D103)</f>
        <v>99411537.594052091</v>
      </c>
      <c r="J103" s="73">
        <f t="shared" si="16"/>
        <v>99411537.594052091</v>
      </c>
      <c r="K103" s="73">
        <f t="shared" si="17"/>
        <v>187343667.13908368</v>
      </c>
      <c r="L103" s="73">
        <f t="shared" si="18"/>
        <v>135840086.20322514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74204586.424953863</v>
      </c>
      <c r="Q103" s="73">
        <f>P103/SUMIFS(FinParameters!$H$8:$H$39,FinParameters!$B$8:$B$39,Financials!$E103,FinParameters!$C$8:$C$39,Financials!$F103)</f>
        <v>19540386.818546996</v>
      </c>
      <c r="R103" s="73">
        <f t="shared" si="31"/>
        <v>8059999.9796107216</v>
      </c>
      <c r="S103" s="12">
        <f t="shared" si="20"/>
        <v>0.12185426522049378</v>
      </c>
      <c r="T103" s="114">
        <f t="shared" si="21"/>
        <v>87932129.545031592</v>
      </c>
      <c r="U103" s="73">
        <f>T103/SUMIFS(FinParameters!$L$8:$L$39,FinParameters!$B$8:$B$39,Financials!$E103,FinParameters!$C$8:$C$39,Financials!$F103)</f>
        <v>62231959.460106805</v>
      </c>
      <c r="V103" s="73">
        <f t="shared" si="22"/>
        <v>62231959.460106805</v>
      </c>
      <c r="W103" s="12"/>
      <c r="X103" s="73">
        <f t="shared" si="23"/>
        <v>162136715.96998546</v>
      </c>
      <c r="Y103" s="73">
        <f t="shared" si="24"/>
        <v>81772346.2786538</v>
      </c>
      <c r="Z103" s="73">
        <f t="shared" si="24"/>
        <v>70291959.439717531</v>
      </c>
      <c r="AA103" s="12">
        <f t="shared" si="25"/>
        <v>1.0627016240822893</v>
      </c>
      <c r="AB103" s="114">
        <f t="shared" si="26"/>
        <v>-51503580.935858555</v>
      </c>
      <c r="AC103" s="73">
        <f>AB103/SUMIFS(FinParameters!$L$8:$L$39,FinParameters!$B$8:$B$39,Financials!$E103,FinParameters!$C$8:$C$39,Financials!$F103)</f>
        <v>-36450484.907331347</v>
      </c>
      <c r="AD103" s="73">
        <f t="shared" si="27"/>
        <v>-36450484.907331347</v>
      </c>
      <c r="AE103" s="12"/>
      <c r="AF103" s="73">
        <f t="shared" si="28"/>
        <v>110633135.03412691</v>
      </c>
      <c r="AG103" s="73">
        <f t="shared" si="29"/>
        <v>45321861.371322453</v>
      </c>
      <c r="AH103" s="73">
        <f t="shared" si="29"/>
        <v>33841474.532386184</v>
      </c>
      <c r="AI103" s="12">
        <f t="shared" si="30"/>
        <v>0.51162878704140369</v>
      </c>
      <c r="AL103" s="73">
        <f>Summary!G103</f>
        <v>5210706.0636575185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-5067769.612932195</v>
      </c>
      <c r="AN103" s="20">
        <f>Summary!I103</f>
        <v>8217612.8203872479</v>
      </c>
      <c r="AP103" s="12">
        <v>1</v>
      </c>
    </row>
    <row r="104" spans="1:42" x14ac:dyDescent="0.3">
      <c r="A104">
        <v>100</v>
      </c>
      <c r="B104" t="str">
        <f>Summary!B104</f>
        <v>Marinus</v>
      </c>
      <c r="C104" t="str">
        <f>Summary!C104</f>
        <v>Wind</v>
      </c>
      <c r="D104" s="89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39510211.120188974</v>
      </c>
      <c r="H104" s="73">
        <f>SUMIFS(AM$5:AM104,$F$5:$F104,$F104,$D$5:$D104,$D104)</f>
        <v>159298.29243311635</v>
      </c>
      <c r="I104" s="20">
        <f>SUMIFS(AN$5:AN104,$F$5:$F104,$F104,$D$5:$D104,$D104)</f>
        <v>86156037.675651535</v>
      </c>
      <c r="J104" s="73">
        <f t="shared" si="16"/>
        <v>86156037.675651535</v>
      </c>
      <c r="K104" s="73">
        <f t="shared" si="17"/>
        <v>125666248.7958405</v>
      </c>
      <c r="L104" s="73">
        <f t="shared" si="18"/>
        <v>125825547.08827361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60949086.506553307</v>
      </c>
      <c r="Q104" s="73">
        <f>P104/SUMIFS(FinParameters!$H$8:$H$39,FinParameters!$B$8:$B$39,Financials!$E104,FinParameters!$C$8:$C$39,Financials!$F104)</f>
        <v>16049799.398580439</v>
      </c>
      <c r="R104" s="73">
        <f t="shared" si="31"/>
        <v>-5195499.9387898343</v>
      </c>
      <c r="S104" s="12">
        <f t="shared" si="20"/>
        <v>-7.8547621475916249E-2</v>
      </c>
      <c r="T104" s="114">
        <f t="shared" si="21"/>
        <v>39510211.120188974</v>
      </c>
      <c r="U104" s="73">
        <f>T104/SUMIFS(FinParameters!$L$8:$L$39,FinParameters!$B$8:$B$39,Financials!$E104,FinParameters!$C$8:$C$39,Financials!$F104)</f>
        <v>27962450.919975359</v>
      </c>
      <c r="V104" s="73">
        <f t="shared" si="22"/>
        <v>27962450.919975359</v>
      </c>
      <c r="W104" s="12"/>
      <c r="X104" s="73">
        <f t="shared" si="23"/>
        <v>100459297.62674227</v>
      </c>
      <c r="Y104" s="73">
        <f t="shared" si="24"/>
        <v>44012250.318555802</v>
      </c>
      <c r="Z104" s="73">
        <f t="shared" si="24"/>
        <v>22766950.981185526</v>
      </c>
      <c r="AA104" s="12">
        <f t="shared" si="25"/>
        <v>0.34419976304483213</v>
      </c>
      <c r="AB104" s="114">
        <f t="shared" si="26"/>
        <v>159298.29243311635</v>
      </c>
      <c r="AC104" s="73">
        <f>AB104/SUMIFS(FinParameters!$L$8:$L$39,FinParameters!$B$8:$B$39,Financials!$E104,FinParameters!$C$8:$C$39,Financials!$F104)</f>
        <v>112739.73379303962</v>
      </c>
      <c r="AD104" s="73">
        <f t="shared" si="27"/>
        <v>112739.73379303962</v>
      </c>
      <c r="AE104" s="12"/>
      <c r="AF104" s="73">
        <f t="shared" si="28"/>
        <v>100618595.91917539</v>
      </c>
      <c r="AG104" s="73">
        <f t="shared" si="29"/>
        <v>44124990.052348845</v>
      </c>
      <c r="AH104" s="73">
        <f t="shared" si="29"/>
        <v>22879690.714978565</v>
      </c>
      <c r="AI104" s="12">
        <f t="shared" si="30"/>
        <v>0.34590420689808987</v>
      </c>
      <c r="AL104" s="73">
        <f>Summary!G104</f>
        <v>1697169.5592343996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198581.41020028052</v>
      </c>
      <c r="AN104" s="20">
        <f>Summary!I104</f>
        <v>7132913.9821030749</v>
      </c>
      <c r="AP104" s="12">
        <v>1</v>
      </c>
    </row>
    <row r="105" spans="1:42" x14ac:dyDescent="0.3">
      <c r="A105">
        <v>101</v>
      </c>
      <c r="B105" t="str">
        <f>Summary!B105</f>
        <v>Marinus</v>
      </c>
      <c r="C105" t="str">
        <f>Summary!C105</f>
        <v>Wind</v>
      </c>
      <c r="D105" s="89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1385638.8744444153</v>
      </c>
      <c r="H105" s="73">
        <f>SUMIFS(AM$5:AM105,$F$5:$F105,$F105,$D$5:$D105,$D105)</f>
        <v>48770666.52692882</v>
      </c>
      <c r="I105" s="20">
        <f>SUMIFS(AN$5:AN105,$F$5:$F105,$F105,$D$5:$D105,$D105)</f>
        <v>74156500.065685511</v>
      </c>
      <c r="J105" s="73">
        <f t="shared" si="16"/>
        <v>74156500.065685511</v>
      </c>
      <c r="K105" s="73">
        <f t="shared" si="17"/>
        <v>75542138.940129921</v>
      </c>
      <c r="L105" s="73">
        <f t="shared" si="18"/>
        <v>124312805.46705875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48949548.896587282</v>
      </c>
      <c r="Q105" s="73">
        <f>P105/SUMIFS(FinParameters!$H$8:$H$39,FinParameters!$B$8:$B$39,Financials!$E105,FinParameters!$C$8:$C$39,Financials!$F105)</f>
        <v>12889946.108655108</v>
      </c>
      <c r="R105" s="73">
        <f t="shared" si="31"/>
        <v>-17195037.548755858</v>
      </c>
      <c r="S105" s="12">
        <f t="shared" si="20"/>
        <v>-0.25996137360333382</v>
      </c>
      <c r="T105" s="114">
        <f t="shared" si="21"/>
        <v>1385638.8744444153</v>
      </c>
      <c r="U105" s="73">
        <f>T105/SUMIFS(FinParameters!$L$8:$L$39,FinParameters!$B$8:$B$39,Financials!$E105,FinParameters!$C$8:$C$39,Financials!$F105)</f>
        <v>980654.31494653446</v>
      </c>
      <c r="V105" s="73">
        <f t="shared" si="22"/>
        <v>980654.31494653446</v>
      </c>
      <c r="W105" s="12"/>
      <c r="X105" s="73">
        <f t="shared" si="23"/>
        <v>50335187.771031693</v>
      </c>
      <c r="Y105" s="73">
        <f t="shared" si="24"/>
        <v>13870600.423601642</v>
      </c>
      <c r="Z105" s="73">
        <f t="shared" si="24"/>
        <v>-16214383.233809324</v>
      </c>
      <c r="AA105" s="12">
        <f t="shared" si="25"/>
        <v>-0.24513545408901538</v>
      </c>
      <c r="AB105" s="114">
        <f t="shared" si="26"/>
        <v>48770666.52692882</v>
      </c>
      <c r="AC105" s="73">
        <f>AB105/SUMIFS(FinParameters!$L$8:$L$39,FinParameters!$B$8:$B$39,Financials!$E105,FinParameters!$C$8:$C$39,Financials!$F105)</f>
        <v>34516327.056447521</v>
      </c>
      <c r="AD105" s="73">
        <f t="shared" si="27"/>
        <v>34516327.056447521</v>
      </c>
      <c r="AE105" s="12"/>
      <c r="AF105" s="73">
        <f t="shared" si="28"/>
        <v>99105854.29796052</v>
      </c>
      <c r="AG105" s="73">
        <f t="shared" si="29"/>
        <v>48386927.480049163</v>
      </c>
      <c r="AH105" s="73">
        <f t="shared" si="29"/>
        <v>18301943.822638199</v>
      </c>
      <c r="AI105" s="12">
        <f t="shared" si="30"/>
        <v>0.27669602013101302</v>
      </c>
      <c r="AL105" s="73">
        <f>Summary!G105</f>
        <v>-2443019.0623949203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6022209.010376404</v>
      </c>
      <c r="AN105" s="20">
        <f>Summary!I105</f>
        <v>5975356.6007425738</v>
      </c>
      <c r="AP105" s="12">
        <v>1</v>
      </c>
    </row>
    <row r="106" spans="1:42" x14ac:dyDescent="0.3">
      <c r="A106">
        <v>102</v>
      </c>
      <c r="B106" t="str">
        <f>Summary!B106</f>
        <v>Marinus</v>
      </c>
      <c r="C106" t="str">
        <f>Summary!C106</f>
        <v>Wind</v>
      </c>
      <c r="D106" s="89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-41957103.99111589</v>
      </c>
      <c r="H106" s="73">
        <f>SUMIFS(AM$5:AM106,$F$5:$F106,$F106,$D$5:$D106,$D106)</f>
        <v>113823762.81180024</v>
      </c>
      <c r="I106" s="20">
        <f>SUMIFS(AN$5:AN106,$F$5:$F106,$F106,$D$5:$D106,$D106)</f>
        <v>58759855.180569589</v>
      </c>
      <c r="J106" s="73">
        <f t="shared" si="16"/>
        <v>58759855.180569589</v>
      </c>
      <c r="K106" s="73">
        <f t="shared" si="17"/>
        <v>16802751.189453699</v>
      </c>
      <c r="L106" s="73">
        <f t="shared" si="18"/>
        <v>130626514.00125393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33552904.011471357</v>
      </c>
      <c r="Q106" s="73">
        <f>P106/SUMIFS(FinParameters!$H$8:$H$39,FinParameters!$B$8:$B$39,Financials!$E106,FinParameters!$C$8:$C$39,Financials!$F106)</f>
        <v>8835528.2989522442</v>
      </c>
      <c r="R106" s="73">
        <f t="shared" si="31"/>
        <v>-32591682.43387178</v>
      </c>
      <c r="S106" s="12">
        <f t="shared" si="20"/>
        <v>-0.49273393614461658</v>
      </c>
      <c r="T106" s="114">
        <f t="shared" si="21"/>
        <v>-41957103.99111589</v>
      </c>
      <c r="U106" s="73">
        <f>T106/SUMIFS(FinParameters!$L$8:$L$39,FinParameters!$B$8:$B$39,Financials!$E106,FinParameters!$C$8:$C$39,Financials!$F106)</f>
        <v>-29694183.549841508</v>
      </c>
      <c r="V106" s="73">
        <f t="shared" si="22"/>
        <v>-29694183.549841508</v>
      </c>
      <c r="W106" s="12"/>
      <c r="X106" s="73">
        <f t="shared" si="23"/>
        <v>-8404199.9796445332</v>
      </c>
      <c r="Y106" s="73">
        <f t="shared" si="24"/>
        <v>-20858655.250889264</v>
      </c>
      <c r="Z106" s="73">
        <f t="shared" si="24"/>
        <v>-62285865.983713284</v>
      </c>
      <c r="AA106" s="12">
        <f t="shared" si="25"/>
        <v>-0.94166233899098584</v>
      </c>
      <c r="AB106" s="114">
        <f t="shared" si="26"/>
        <v>113823762.81180024</v>
      </c>
      <c r="AC106" s="73">
        <f>AB106/SUMIFS(FinParameters!$L$8:$L$39,FinParameters!$B$8:$B$39,Financials!$E106,FinParameters!$C$8:$C$39,Financials!$F106)</f>
        <v>80556172.465642288</v>
      </c>
      <c r="AD106" s="73">
        <f t="shared" si="27"/>
        <v>80556172.465642288</v>
      </c>
      <c r="AE106" s="12"/>
      <c r="AF106" s="73">
        <f t="shared" si="28"/>
        <v>105419562.8321557</v>
      </c>
      <c r="AG106" s="73">
        <f t="shared" si="29"/>
        <v>59697517.214753024</v>
      </c>
      <c r="AH106" s="73">
        <f t="shared" si="29"/>
        <v>18270306.481929004</v>
      </c>
      <c r="AI106" s="12">
        <f t="shared" si="30"/>
        <v>0.27621771431024361</v>
      </c>
      <c r="AL106" s="73">
        <f>Summary!G106</f>
        <v>-7340460.052385279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14077955.849691601</v>
      </c>
      <c r="AN106" s="20">
        <f>Summary!I106</f>
        <v>4488071.1963816276</v>
      </c>
      <c r="AP106" s="12">
        <v>1</v>
      </c>
    </row>
    <row r="107" spans="1:42" x14ac:dyDescent="0.3">
      <c r="A107">
        <v>103</v>
      </c>
      <c r="B107" t="str">
        <f>Summary!B107</f>
        <v>Marinus</v>
      </c>
      <c r="C107" t="str">
        <f>Summary!C107</f>
        <v>Wind</v>
      </c>
      <c r="D107" s="89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-99804079.18420133</v>
      </c>
      <c r="H107" s="73">
        <f>SUMIFS(AM$5:AM107,$F$5:$F107,$F107,$D$5:$D107,$D107)</f>
        <v>234363292.07455543</v>
      </c>
      <c r="I107" s="20">
        <f>SUMIFS(AN$5:AN107,$F$5:$F107,$F107,$D$5:$D107,$D107)</f>
        <v>34767351.418240361</v>
      </c>
      <c r="J107" s="73">
        <f t="shared" si="16"/>
        <v>34767351.418240361</v>
      </c>
      <c r="K107" s="73">
        <f t="shared" si="17"/>
        <v>-65036727.765960969</v>
      </c>
      <c r="L107" s="73">
        <f t="shared" si="18"/>
        <v>169326564.30859447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9560400.249142129</v>
      </c>
      <c r="Q107" s="73">
        <f>P107/SUMIFS(FinParameters!$H$8:$H$39,FinParameters!$B$8:$B$39,Financials!$E107,FinParameters!$C$8:$C$39,Financials!$F107)</f>
        <v>2517552.1892747534</v>
      </c>
      <c r="R107" s="73">
        <f t="shared" si="31"/>
        <v>-56584186.196201019</v>
      </c>
      <c r="S107" s="12">
        <f t="shared" si="20"/>
        <v>-0.8554620905061957</v>
      </c>
      <c r="T107" s="114">
        <f t="shared" si="21"/>
        <v>-99804079.18420133</v>
      </c>
      <c r="U107" s="73">
        <f>T107/SUMIFS(FinParameters!$L$8:$L$39,FinParameters!$B$8:$B$39,Financials!$E107,FinParameters!$C$8:$C$39,Financials!$F107)</f>
        <v>-70634061.086439878</v>
      </c>
      <c r="V107" s="73">
        <f t="shared" si="22"/>
        <v>-70634061.086439878</v>
      </c>
      <c r="W107" s="12"/>
      <c r="X107" s="73">
        <f t="shared" si="23"/>
        <v>-90243678.935059205</v>
      </c>
      <c r="Y107" s="73">
        <f t="shared" si="24"/>
        <v>-68116508.89716512</v>
      </c>
      <c r="Z107" s="73">
        <f t="shared" si="24"/>
        <v>-127218247.2826409</v>
      </c>
      <c r="AA107" s="12">
        <f t="shared" si="25"/>
        <v>-1.9233357424914039</v>
      </c>
      <c r="AB107" s="114">
        <f t="shared" si="26"/>
        <v>234363292.07455543</v>
      </c>
      <c r="AC107" s="73">
        <f>AB107/SUMIFS(FinParameters!$L$8:$L$39,FinParameters!$B$8:$B$39,Financials!$E107,FinParameters!$C$8:$C$39,Financials!$F107)</f>
        <v>165865275.48899776</v>
      </c>
      <c r="AD107" s="73">
        <f t="shared" si="27"/>
        <v>165865275.48899776</v>
      </c>
      <c r="AE107" s="12"/>
      <c r="AF107" s="73">
        <f t="shared" si="28"/>
        <v>144119613.13949621</v>
      </c>
      <c r="AG107" s="73">
        <f t="shared" si="29"/>
        <v>97748766.591832638</v>
      </c>
      <c r="AH107" s="73">
        <f t="shared" si="29"/>
        <v>38647028.206356853</v>
      </c>
      <c r="AI107" s="12">
        <f t="shared" si="30"/>
        <v>0.58428104676853365</v>
      </c>
      <c r="AL107" s="73">
        <f>Summary!G107</f>
        <v>-12326730.335189588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25329257.88430471</v>
      </c>
      <c r="AN107" s="20">
        <f>Summary!I107</f>
        <v>2729121.055936195</v>
      </c>
      <c r="AP107" s="12">
        <v>1</v>
      </c>
    </row>
    <row r="108" spans="1:42" x14ac:dyDescent="0.3">
      <c r="A108">
        <v>104</v>
      </c>
      <c r="B108" t="str">
        <f>Summary!B108</f>
        <v>Marinus</v>
      </c>
      <c r="C108" t="str">
        <f>Summary!C108</f>
        <v>Wind</v>
      </c>
      <c r="D108" s="89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46817558.218181156</v>
      </c>
      <c r="H108" s="73">
        <f>SUMIFS(AM$5:AM108,$F$5:$F108,$F108,$D$5:$D108,$D108)</f>
        <v>-2161804.1147954687</v>
      </c>
      <c r="I108" s="20">
        <f>SUMIFS(AN$5:AN108,$F$5:$F108,$F108,$D$5:$D108,$D108)</f>
        <v>87550722.588775843</v>
      </c>
      <c r="J108" s="73">
        <f t="shared" si="16"/>
        <v>87550722.588775843</v>
      </c>
      <c r="K108" s="73">
        <f t="shared" si="17"/>
        <v>134368280.80695701</v>
      </c>
      <c r="L108" s="73">
        <f t="shared" si="18"/>
        <v>132206476.69216153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62343771.419677615</v>
      </c>
      <c r="Q108" s="73">
        <f>P108/SUMIFS(FinParameters!$H$8:$H$39,FinParameters!$B$8:$B$39,Financials!$E108,FinParameters!$C$8:$C$39,Financials!$F108)</f>
        <v>16417063.526115227</v>
      </c>
      <c r="R108" s="73">
        <f t="shared" si="31"/>
        <v>-3800815.0256655263</v>
      </c>
      <c r="S108" s="12">
        <f t="shared" si="20"/>
        <v>-5.7462223742319879E-2</v>
      </c>
      <c r="T108" s="114">
        <f t="shared" si="21"/>
        <v>46817558.218181156</v>
      </c>
      <c r="U108" s="73">
        <f>T108/SUMIFS(FinParameters!$L$8:$L$39,FinParameters!$B$8:$B$39,Financials!$E108,FinParameters!$C$8:$C$39,Financials!$F108)</f>
        <v>33134059.190082055</v>
      </c>
      <c r="V108" s="73">
        <f t="shared" si="22"/>
        <v>33134059.190082055</v>
      </c>
      <c r="W108" s="12"/>
      <c r="X108" s="73">
        <f t="shared" si="23"/>
        <v>109161329.63785878</v>
      </c>
      <c r="Y108" s="73">
        <f t="shared" si="24"/>
        <v>49551122.716197282</v>
      </c>
      <c r="Z108" s="73">
        <f t="shared" si="24"/>
        <v>29333244.164416529</v>
      </c>
      <c r="AA108" s="12">
        <f t="shared" si="25"/>
        <v>0.4434715785645631</v>
      </c>
      <c r="AB108" s="114">
        <f t="shared" si="26"/>
        <v>-2161804.1147954687</v>
      </c>
      <c r="AC108" s="73">
        <f>AB108/SUMIFS(FinParameters!$L$8:$L$39,FinParameters!$B$8:$B$39,Financials!$E108,FinParameters!$C$8:$C$39,Financials!$F108)</f>
        <v>-1529967.5639465414</v>
      </c>
      <c r="AD108" s="73">
        <f t="shared" si="27"/>
        <v>-1529967.5639465414</v>
      </c>
      <c r="AE108" s="12"/>
      <c r="AF108" s="73">
        <f t="shared" si="28"/>
        <v>106999525.5230633</v>
      </c>
      <c r="AG108" s="73">
        <f t="shared" si="29"/>
        <v>48021155.152250737</v>
      </c>
      <c r="AH108" s="73">
        <f t="shared" si="29"/>
        <v>27803276.600469988</v>
      </c>
      <c r="AI108" s="12">
        <f t="shared" si="30"/>
        <v>0.42034092424849462</v>
      </c>
      <c r="AL108" s="73">
        <f>Summary!G108</f>
        <v>1381245.3381367722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539359.3417135335</v>
      </c>
      <c r="AN108" s="20">
        <f>Summary!I108</f>
        <v>7116636.0811694246</v>
      </c>
      <c r="AP108" s="12">
        <v>1</v>
      </c>
    </row>
    <row r="109" spans="1:42" x14ac:dyDescent="0.3">
      <c r="A109">
        <v>105</v>
      </c>
      <c r="B109" t="str">
        <f>Summary!B109</f>
        <v>Marinus</v>
      </c>
      <c r="C109" t="str">
        <f>Summary!C109</f>
        <v>Wind</v>
      </c>
      <c r="D109" s="89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304015127.12399167</v>
      </c>
      <c r="H109" s="73">
        <f>SUMIFS(AM$5:AM109,$F$5:$F109,$F109,$D$5:$D109,$D109)</f>
        <v>-311413402.23612905</v>
      </c>
      <c r="I109" s="20">
        <f>SUMIFS(AN$5:AN109,$F$5:$F109,$F109,$D$5:$D109,$D109)</f>
        <v>184886824.40584359</v>
      </c>
      <c r="J109" s="73">
        <f t="shared" si="16"/>
        <v>184886824.40584359</v>
      </c>
      <c r="K109" s="73">
        <f t="shared" si="17"/>
        <v>488901951.52983522</v>
      </c>
      <c r="L109" s="73">
        <f t="shared" si="18"/>
        <v>177488549.29370621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157639074.45751789</v>
      </c>
      <c r="Q109" s="73">
        <f>P109/SUMIFS(FinParameters!$H$8:$H$39,FinParameters!$B$8:$B$39,Financials!$E109,FinParameters!$C$8:$C$39,Financials!$F109)</f>
        <v>37737541.095043339</v>
      </c>
      <c r="R109" s="73">
        <f t="shared" si="31"/>
        <v>90298322.766351998</v>
      </c>
      <c r="S109" s="12">
        <f t="shared" si="20"/>
        <v>1.3409164658641284</v>
      </c>
      <c r="T109" s="114">
        <f t="shared" si="21"/>
        <v>304015127.12399167</v>
      </c>
      <c r="U109" s="73">
        <f>T109/SUMIFS(FinParameters!$L$8:$L$39,FinParameters!$B$8:$B$39,Financials!$E109,FinParameters!$C$8:$C$39,Financials!$F109)</f>
        <v>209911974.0371421</v>
      </c>
      <c r="V109" s="73">
        <f t="shared" si="22"/>
        <v>209911974.0371421</v>
      </c>
      <c r="W109" s="12"/>
      <c r="X109" s="73">
        <f t="shared" si="23"/>
        <v>461654201.58150953</v>
      </c>
      <c r="Y109" s="73">
        <f t="shared" si="24"/>
        <v>247649515.13218543</v>
      </c>
      <c r="Z109" s="73">
        <f t="shared" si="24"/>
        <v>300210296.8034941</v>
      </c>
      <c r="AA109" s="12">
        <f t="shared" si="25"/>
        <v>4.458077601810869</v>
      </c>
      <c r="AB109" s="114">
        <f t="shared" si="26"/>
        <v>-311413402.23612905</v>
      </c>
      <c r="AC109" s="73">
        <f>AB109/SUMIFS(FinParameters!$L$8:$L$39,FinParameters!$B$8:$B$39,Financials!$E109,FinParameters!$C$8:$C$39,Financials!$F109)</f>
        <v>-215020228.18209204</v>
      </c>
      <c r="AD109" s="73">
        <f t="shared" si="27"/>
        <v>-215020228.18209204</v>
      </c>
      <c r="AE109" s="12"/>
      <c r="AF109" s="73">
        <f t="shared" si="28"/>
        <v>150240799.34538049</v>
      </c>
      <c r="AG109" s="73">
        <f t="shared" si="29"/>
        <v>32629286.950093389</v>
      </c>
      <c r="AH109" s="73">
        <f t="shared" si="29"/>
        <v>85190068.621402055</v>
      </c>
      <c r="AI109" s="12">
        <f t="shared" si="30"/>
        <v>1.2650596627150172</v>
      </c>
      <c r="AL109" s="73">
        <f>Summary!G109</f>
        <v>21381909.369027201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-27553980.091556698</v>
      </c>
      <c r="AN109" s="20">
        <f>Summary!I109</f>
        <v>14516878.934562435</v>
      </c>
      <c r="AP109" s="12">
        <v>1</v>
      </c>
    </row>
    <row r="110" spans="1:42" x14ac:dyDescent="0.3">
      <c r="A110">
        <v>106</v>
      </c>
      <c r="B110" t="str">
        <f>Summary!B110</f>
        <v>Marinus</v>
      </c>
      <c r="C110" t="str">
        <f>Summary!C110</f>
        <v>Wind</v>
      </c>
      <c r="D110" s="89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166098715.94791222</v>
      </c>
      <c r="H110" s="73">
        <f>SUMIFS(AM$5:AM110,$F$5:$F110,$F110,$D$5:$D110,$D110)</f>
        <v>-138020641.56740361</v>
      </c>
      <c r="I110" s="20">
        <f>SUMIFS(AN$5:AN110,$F$5:$F110,$F110,$D$5:$D110,$D110)</f>
        <v>131490534.76412342</v>
      </c>
      <c r="J110" s="73">
        <f t="shared" si="16"/>
        <v>131490534.76412342</v>
      </c>
      <c r="K110" s="73">
        <f t="shared" si="17"/>
        <v>297589250.71203566</v>
      </c>
      <c r="L110" s="73">
        <f t="shared" si="18"/>
        <v>159568609.14463204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104242784.81579775</v>
      </c>
      <c r="Q110" s="73">
        <f>P110/SUMIFS(FinParameters!$H$8:$H$39,FinParameters!$B$8:$B$39,Financials!$E110,FinParameters!$C$8:$C$39,Financials!$F110)</f>
        <v>24954893.889002524</v>
      </c>
      <c r="R110" s="73">
        <f t="shared" si="31"/>
        <v>36902033.124631859</v>
      </c>
      <c r="S110" s="12">
        <f t="shared" si="20"/>
        <v>0.54798962289387176</v>
      </c>
      <c r="T110" s="114">
        <f t="shared" si="21"/>
        <v>166098715.94791222</v>
      </c>
      <c r="U110" s="73">
        <f>T110/SUMIFS(FinParameters!$L$8:$L$39,FinParameters!$B$8:$B$39,Financials!$E110,FinParameters!$C$8:$C$39,Financials!$F110)</f>
        <v>114685442.39721581</v>
      </c>
      <c r="V110" s="73">
        <f t="shared" si="22"/>
        <v>114685442.39721581</v>
      </c>
      <c r="W110" s="12"/>
      <c r="X110" s="73">
        <f t="shared" si="23"/>
        <v>270341500.76370996</v>
      </c>
      <c r="Y110" s="73">
        <f t="shared" si="24"/>
        <v>139640336.28621835</v>
      </c>
      <c r="Z110" s="73">
        <f t="shared" si="24"/>
        <v>151587475.52184767</v>
      </c>
      <c r="AA110" s="12">
        <f t="shared" si="25"/>
        <v>2.2510511349360791</v>
      </c>
      <c r="AB110" s="114">
        <f t="shared" si="26"/>
        <v>-138020641.56740361</v>
      </c>
      <c r="AC110" s="73">
        <f>AB110/SUMIFS(FinParameters!$L$8:$L$39,FinParameters!$B$8:$B$39,Financials!$E110,FinParameters!$C$8:$C$39,Financials!$F110)</f>
        <v>-95298499.135111466</v>
      </c>
      <c r="AD110" s="73">
        <f t="shared" si="27"/>
        <v>-95298499.135111466</v>
      </c>
      <c r="AE110" s="12"/>
      <c r="AF110" s="73">
        <f t="shared" si="28"/>
        <v>132320859.19630635</v>
      </c>
      <c r="AG110" s="73">
        <f t="shared" si="29"/>
        <v>44341837.151106879</v>
      </c>
      <c r="AH110" s="73">
        <f t="shared" si="29"/>
        <v>56288976.386736199</v>
      </c>
      <c r="AI110" s="12">
        <f t="shared" si="30"/>
        <v>0.83588280458889619</v>
      </c>
      <c r="AL110" s="73">
        <f>Summary!G110</f>
        <v>9535682.8036491033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-13546101.394494103</v>
      </c>
      <c r="AN110" s="20">
        <f>Summary!I110</f>
        <v>10043336.61322562</v>
      </c>
      <c r="AP110" s="12">
        <v>1</v>
      </c>
    </row>
    <row r="111" spans="1:42" x14ac:dyDescent="0.3">
      <c r="A111">
        <v>107</v>
      </c>
      <c r="B111" t="str">
        <f>Summary!B111</f>
        <v>Marinus</v>
      </c>
      <c r="C111" t="str">
        <f>Summary!C111</f>
        <v>Wind</v>
      </c>
      <c r="D111" s="89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92706532.864918962</v>
      </c>
      <c r="H111" s="73">
        <f>SUMIFS(AM$5:AM111,$F$5:$F111,$F111,$D$5:$D111,$D111)</f>
        <v>-57218880.003113866</v>
      </c>
      <c r="I111" s="20">
        <f>SUMIFS(AN$5:AN111,$F$5:$F111,$F111,$D$5:$D111,$D111)</f>
        <v>107715539.40277976</v>
      </c>
      <c r="J111" s="73">
        <f t="shared" si="16"/>
        <v>107715539.40277976</v>
      </c>
      <c r="K111" s="73">
        <f t="shared" si="17"/>
        <v>200422072.26769871</v>
      </c>
      <c r="L111" s="73">
        <f t="shared" si="18"/>
        <v>143203192.26458484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80467789.454454064</v>
      </c>
      <c r="Q111" s="73">
        <f>P111/SUMIFS(FinParameters!$H$8:$H$39,FinParameters!$B$8:$B$39,Financials!$E111,FinParameters!$C$8:$C$39,Financials!$F111)</f>
        <v>19263349.025708109</v>
      </c>
      <c r="R111" s="73">
        <f t="shared" si="31"/>
        <v>13127037.763288174</v>
      </c>
      <c r="S111" s="12">
        <f t="shared" si="20"/>
        <v>0.1949345297404847</v>
      </c>
      <c r="T111" s="114">
        <f t="shared" si="21"/>
        <v>92706532.864918962</v>
      </c>
      <c r="U111" s="73">
        <f>T111/SUMIFS(FinParameters!$L$8:$L$39,FinParameters!$B$8:$B$39,Financials!$E111,FinParameters!$C$8:$C$39,Financials!$F111)</f>
        <v>64010667.837188043</v>
      </c>
      <c r="V111" s="73">
        <f t="shared" si="22"/>
        <v>64010667.837188043</v>
      </c>
      <c r="W111" s="12"/>
      <c r="X111" s="73">
        <f t="shared" si="23"/>
        <v>173174322.31937301</v>
      </c>
      <c r="Y111" s="73">
        <f t="shared" si="24"/>
        <v>83274016.862896144</v>
      </c>
      <c r="Z111" s="73">
        <f t="shared" si="24"/>
        <v>77137705.60047622</v>
      </c>
      <c r="AA111" s="12">
        <f t="shared" si="25"/>
        <v>1.1454832870627956</v>
      </c>
      <c r="AB111" s="114">
        <f t="shared" si="26"/>
        <v>-57218880.003113866</v>
      </c>
      <c r="AC111" s="73">
        <f>AB111/SUMIFS(FinParameters!$L$8:$L$39,FinParameters!$B$8:$B$39,Financials!$E111,FinParameters!$C$8:$C$39,Financials!$F111)</f>
        <v>-39507665.843053147</v>
      </c>
      <c r="AD111" s="73">
        <f t="shared" si="27"/>
        <v>-39507665.843053147</v>
      </c>
      <c r="AE111" s="12"/>
      <c r="AF111" s="73">
        <f t="shared" si="28"/>
        <v>115955442.31625915</v>
      </c>
      <c r="AG111" s="73">
        <f t="shared" si="29"/>
        <v>43766351.019842997</v>
      </c>
      <c r="AH111" s="73">
        <f t="shared" si="29"/>
        <v>37630039.757423073</v>
      </c>
      <c r="AI111" s="12">
        <f t="shared" si="30"/>
        <v>0.55880041152495141</v>
      </c>
      <c r="AL111" s="73">
        <f>Summary!G111</f>
        <v>4774403.3198873745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-5715299.0672553079</v>
      </c>
      <c r="AN111" s="20">
        <f>Summary!I111</f>
        <v>8304001.8087276686</v>
      </c>
      <c r="AP111" s="12">
        <v>1</v>
      </c>
    </row>
    <row r="112" spans="1:42" x14ac:dyDescent="0.3">
      <c r="A112">
        <v>108</v>
      </c>
      <c r="B112" t="str">
        <f>Summary!B112</f>
        <v>Marinus</v>
      </c>
      <c r="C112" t="str">
        <f>Summary!C112</f>
        <v>Wind</v>
      </c>
      <c r="D112" s="89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40528697.038497411</v>
      </c>
      <c r="H112" s="73">
        <f>SUMIFS(AM$5:AM112,$F$5:$F112,$F112,$D$5:$D112,$D112)</f>
        <v>236776.35557981086</v>
      </c>
      <c r="I112" s="20">
        <f>SUMIFS(AN$5:AN112,$F$5:$F112,$F112,$D$5:$D112,$D112)</f>
        <v>93325161.544446707</v>
      </c>
      <c r="J112" s="73">
        <f t="shared" si="16"/>
        <v>93325161.544446707</v>
      </c>
      <c r="K112" s="73">
        <f t="shared" si="17"/>
        <v>133853858.58294412</v>
      </c>
      <c r="L112" s="73">
        <f t="shared" si="18"/>
        <v>134090634.93852392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66077411.596121021</v>
      </c>
      <c r="Q112" s="73">
        <f>P112/SUMIFS(FinParameters!$H$8:$H$39,FinParameters!$B$8:$B$39,Financials!$E112,FinParameters!$C$8:$C$39,Financials!$F112)</f>
        <v>15818406.97900513</v>
      </c>
      <c r="R112" s="73">
        <f t="shared" si="31"/>
        <v>-1263340.095044869</v>
      </c>
      <c r="S112" s="12">
        <f t="shared" si="20"/>
        <v>-1.8760409756616966E-2</v>
      </c>
      <c r="T112" s="114">
        <f t="shared" si="21"/>
        <v>40528697.038497411</v>
      </c>
      <c r="U112" s="73">
        <f>T112/SUMIFS(FinParameters!$L$8:$L$39,FinParameters!$B$8:$B$39,Financials!$E112,FinParameters!$C$8:$C$39,Financials!$F112)</f>
        <v>27983669.368644685</v>
      </c>
      <c r="V112" s="73">
        <f t="shared" si="22"/>
        <v>27983669.368644685</v>
      </c>
      <c r="W112" s="12"/>
      <c r="X112" s="73">
        <f t="shared" si="23"/>
        <v>106606108.63461843</v>
      </c>
      <c r="Y112" s="73">
        <f t="shared" si="24"/>
        <v>43802076.347649813</v>
      </c>
      <c r="Z112" s="73">
        <f t="shared" si="24"/>
        <v>26720329.273599815</v>
      </c>
      <c r="AA112" s="12">
        <f t="shared" si="25"/>
        <v>0.39679285726038493</v>
      </c>
      <c r="AB112" s="114">
        <f t="shared" si="26"/>
        <v>236776.35557981086</v>
      </c>
      <c r="AC112" s="73">
        <f>AB112/SUMIFS(FinParameters!$L$8:$L$39,FinParameters!$B$8:$B$39,Financials!$E112,FinParameters!$C$8:$C$39,Financials!$F112)</f>
        <v>163485.91820171991</v>
      </c>
      <c r="AD112" s="73">
        <f t="shared" si="27"/>
        <v>163485.91820171991</v>
      </c>
      <c r="AE112" s="12"/>
      <c r="AF112" s="73">
        <f t="shared" si="28"/>
        <v>106842884.99019824</v>
      </c>
      <c r="AG112" s="73">
        <f t="shared" si="29"/>
        <v>43965562.265851535</v>
      </c>
      <c r="AH112" s="73">
        <f t="shared" si="29"/>
        <v>26883815.191801533</v>
      </c>
      <c r="AI112" s="12">
        <f t="shared" si="30"/>
        <v>0.39922059847348407</v>
      </c>
      <c r="AL112" s="73">
        <f>Summary!G112</f>
        <v>1018485.9183084354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77478.063146694505</v>
      </c>
      <c r="AN112" s="20">
        <f>Summary!I112</f>
        <v>7169123.8687951714</v>
      </c>
      <c r="AP112" s="12">
        <v>1</v>
      </c>
    </row>
    <row r="113" spans="1:42" x14ac:dyDescent="0.3">
      <c r="A113">
        <v>109</v>
      </c>
      <c r="B113" t="str">
        <f>Summary!B113</f>
        <v>Marinus</v>
      </c>
      <c r="C113" t="str">
        <f>Summary!C113</f>
        <v>Wind</v>
      </c>
      <c r="D113" s="89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-2280925.9678932321</v>
      </c>
      <c r="H113" s="73">
        <f>SUMIFS(AM$5:AM113,$F$5:$F113,$F113,$D$5:$D113,$D113)</f>
        <v>55558061.922984779</v>
      </c>
      <c r="I113" s="20">
        <f>SUMIFS(AN$5:AN113,$F$5:$F113,$F113,$D$5:$D113,$D113)</f>
        <v>80060152.654888928</v>
      </c>
      <c r="J113" s="73">
        <f t="shared" si="16"/>
        <v>80060152.654888928</v>
      </c>
      <c r="K113" s="73">
        <f t="shared" si="17"/>
        <v>77779226.6869957</v>
      </c>
      <c r="L113" s="73">
        <f t="shared" si="18"/>
        <v>133337288.60998046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52812402.706563242</v>
      </c>
      <c r="Q113" s="73">
        <f>P113/SUMIFS(FinParameters!$H$8:$H$39,FinParameters!$B$8:$B$39,Financials!$E113,FinParameters!$C$8:$C$39,Financials!$F113)</f>
        <v>12642869.316033723</v>
      </c>
      <c r="R113" s="73">
        <f t="shared" si="31"/>
        <v>-14528348.984602649</v>
      </c>
      <c r="S113" s="12">
        <f t="shared" si="20"/>
        <v>-0.21574378990052992</v>
      </c>
      <c r="T113" s="114">
        <f t="shared" si="21"/>
        <v>-2280925.9678932321</v>
      </c>
      <c r="U113" s="73">
        <f>T113/SUMIFS(FinParameters!$L$8:$L$39,FinParameters!$B$8:$B$39,Financials!$E113,FinParameters!$C$8:$C$39,Financials!$F113)</f>
        <v>-1574900.8185299041</v>
      </c>
      <c r="V113" s="73">
        <f t="shared" si="22"/>
        <v>-1574900.8185299041</v>
      </c>
      <c r="W113" s="12"/>
      <c r="X113" s="73">
        <f t="shared" si="23"/>
        <v>50531476.738670014</v>
      </c>
      <c r="Y113" s="73">
        <f t="shared" si="24"/>
        <v>11067968.497503819</v>
      </c>
      <c r="Z113" s="73">
        <f t="shared" si="24"/>
        <v>-16103249.803132553</v>
      </c>
      <c r="AA113" s="12">
        <f t="shared" si="25"/>
        <v>-0.2391308293822485</v>
      </c>
      <c r="AB113" s="114">
        <f t="shared" si="26"/>
        <v>55558061.922984779</v>
      </c>
      <c r="AC113" s="73">
        <f>AB113/SUMIFS(FinParameters!$L$8:$L$39,FinParameters!$B$8:$B$39,Financials!$E113,FinParameters!$C$8:$C$39,Financials!$F113)</f>
        <v>38360928.162548564</v>
      </c>
      <c r="AD113" s="73">
        <f t="shared" si="27"/>
        <v>38360928.162548564</v>
      </c>
      <c r="AE113" s="12"/>
      <c r="AF113" s="73">
        <f t="shared" si="28"/>
        <v>106089538.6616548</v>
      </c>
      <c r="AG113" s="73">
        <f t="shared" si="29"/>
        <v>49428896.660052381</v>
      </c>
      <c r="AH113" s="73">
        <f t="shared" si="29"/>
        <v>22257678.359416012</v>
      </c>
      <c r="AI113" s="12">
        <f t="shared" si="30"/>
        <v>0.33052316465804893</v>
      </c>
      <c r="AL113" s="73">
        <f>Summary!G113</f>
        <v>-3666564.8423376475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6787395.396055962</v>
      </c>
      <c r="AN113" s="20">
        <f>Summary!I113</f>
        <v>5903652.5892034201</v>
      </c>
      <c r="AP113" s="12">
        <v>1</v>
      </c>
    </row>
    <row r="114" spans="1:42" x14ac:dyDescent="0.3">
      <c r="A114">
        <v>110</v>
      </c>
      <c r="B114" t="str">
        <f>Summary!B114</f>
        <v>Marinus</v>
      </c>
      <c r="C114" t="str">
        <f>Summary!C114</f>
        <v>Wind</v>
      </c>
      <c r="D114" s="89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-52118026.031948388</v>
      </c>
      <c r="H114" s="73">
        <f>SUMIFS(AM$5:AM114,$F$5:$F114,$F114,$D$5:$D114,$D114)</f>
        <v>130289994.34139508</v>
      </c>
      <c r="I114" s="20">
        <f>SUMIFS(AN$5:AN114,$F$5:$F114,$F114,$D$5:$D114,$D114)</f>
        <v>62891281.574901313</v>
      </c>
      <c r="J114" s="73">
        <f t="shared" si="16"/>
        <v>62891281.574901313</v>
      </c>
      <c r="K114" s="73">
        <f t="shared" si="17"/>
        <v>10773255.542952925</v>
      </c>
      <c r="L114" s="73">
        <f t="shared" si="18"/>
        <v>141063249.88434801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35643531.626575626</v>
      </c>
      <c r="Q114" s="73">
        <f>P114/SUMIFS(FinParameters!$H$8:$H$39,FinParameters!$B$8:$B$39,Financials!$E114,FinParameters!$C$8:$C$39,Financials!$F114)</f>
        <v>8532778.0828405283</v>
      </c>
      <c r="R114" s="73">
        <f t="shared" si="31"/>
        <v>-31697220.064590264</v>
      </c>
      <c r="S114" s="12">
        <f t="shared" si="20"/>
        <v>-0.47069893442767241</v>
      </c>
      <c r="T114" s="114">
        <f t="shared" si="21"/>
        <v>-52118026.031948388</v>
      </c>
      <c r="U114" s="73">
        <f>T114/SUMIFS(FinParameters!$L$8:$L$39,FinParameters!$B$8:$B$39,Financials!$E114,FinParameters!$C$8:$C$39,Financials!$F114)</f>
        <v>-35985701.865498021</v>
      </c>
      <c r="V114" s="73">
        <f t="shared" si="22"/>
        <v>-35985701.865498021</v>
      </c>
      <c r="W114" s="12"/>
      <c r="X114" s="73">
        <f t="shared" si="23"/>
        <v>-16474494.405372761</v>
      </c>
      <c r="Y114" s="73">
        <f t="shared" si="24"/>
        <v>-27452923.782657493</v>
      </c>
      <c r="Z114" s="73">
        <f t="shared" si="24"/>
        <v>-67682921.930088282</v>
      </c>
      <c r="AA114" s="12">
        <f t="shared" si="25"/>
        <v>-1.0050811764099639</v>
      </c>
      <c r="AB114" s="114">
        <f t="shared" si="26"/>
        <v>130289994.34139508</v>
      </c>
      <c r="AC114" s="73">
        <f>AB114/SUMIFS(FinParameters!$L$8:$L$39,FinParameters!$B$8:$B$39,Financials!$E114,FinParameters!$C$8:$C$39,Financials!$F114)</f>
        <v>89960753.493479714</v>
      </c>
      <c r="AD114" s="73">
        <f t="shared" si="27"/>
        <v>89960753.493479714</v>
      </c>
      <c r="AE114" s="12"/>
      <c r="AF114" s="73">
        <f t="shared" si="28"/>
        <v>113815499.93602231</v>
      </c>
      <c r="AG114" s="73">
        <f t="shared" si="29"/>
        <v>62507829.710822225</v>
      </c>
      <c r="AH114" s="73">
        <f t="shared" si="29"/>
        <v>22277831.563391432</v>
      </c>
      <c r="AI114" s="12">
        <f t="shared" si="30"/>
        <v>0.33082243669569777</v>
      </c>
      <c r="AL114" s="73">
        <f>Summary!G114</f>
        <v>-10160922.040832499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16466231.529594837</v>
      </c>
      <c r="AN114" s="20">
        <f>Summary!I114</f>
        <v>4131426.3943317207</v>
      </c>
      <c r="AP114" s="12">
        <v>1</v>
      </c>
    </row>
    <row r="115" spans="1:42" x14ac:dyDescent="0.3">
      <c r="A115">
        <v>111</v>
      </c>
      <c r="B115" t="str">
        <f>Summary!B115</f>
        <v>Marinus</v>
      </c>
      <c r="C115" t="str">
        <f>Summary!C115</f>
        <v>Wind</v>
      </c>
      <c r="D115" s="89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-114984758.71699661</v>
      </c>
      <c r="H115" s="73">
        <f>SUMIFS(AM$5:AM115,$F$5:$F115,$F115,$D$5:$D115,$D115)</f>
        <v>267295122.03079194</v>
      </c>
      <c r="I115" s="20">
        <f>SUMIFS(AN$5:AN115,$F$5:$F115,$F115,$D$5:$D115,$D115)</f>
        <v>37162280.28684362</v>
      </c>
      <c r="J115" s="73">
        <f t="shared" si="16"/>
        <v>37162280.28684362</v>
      </c>
      <c r="K115" s="73">
        <f t="shared" si="17"/>
        <v>-77822478.430152982</v>
      </c>
      <c r="L115" s="73">
        <f t="shared" si="18"/>
        <v>189472643.60063896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9914530.3385179341</v>
      </c>
      <c r="Q115" s="73">
        <f>P115/SUMIFS(FinParameters!$H$8:$H$39,FinParameters!$B$8:$B$39,Financials!$E115,FinParameters!$C$8:$C$39,Financials!$F115)</f>
        <v>2373459.736270553</v>
      </c>
      <c r="R115" s="73">
        <f t="shared" si="31"/>
        <v>-57426221.352647953</v>
      </c>
      <c r="S115" s="12">
        <f t="shared" si="20"/>
        <v>-0.85277072070731608</v>
      </c>
      <c r="T115" s="114">
        <f t="shared" si="21"/>
        <v>-114984758.71699661</v>
      </c>
      <c r="U115" s="73">
        <f>T115/SUMIFS(FinParameters!$L$8:$L$39,FinParameters!$B$8:$B$39,Financials!$E115,FinParameters!$C$8:$C$39,Financials!$F115)</f>
        <v>-79393015.455527544</v>
      </c>
      <c r="V115" s="73">
        <f t="shared" si="22"/>
        <v>-79393015.455527544</v>
      </c>
      <c r="W115" s="12"/>
      <c r="X115" s="73">
        <f t="shared" si="23"/>
        <v>-105070228.37847868</v>
      </c>
      <c r="Y115" s="73">
        <f t="shared" si="24"/>
        <v>-77019555.719256997</v>
      </c>
      <c r="Z115" s="73">
        <f t="shared" si="24"/>
        <v>-136819236.8081755</v>
      </c>
      <c r="AA115" s="12">
        <f t="shared" si="25"/>
        <v>-2.0317450187614132</v>
      </c>
      <c r="AB115" s="114">
        <f t="shared" si="26"/>
        <v>267295122.03079194</v>
      </c>
      <c r="AC115" s="73">
        <f>AB115/SUMIFS(FinParameters!$L$8:$L$39,FinParameters!$B$8:$B$39,Financials!$E115,FinParameters!$C$8:$C$39,Financials!$F115)</f>
        <v>184558075.27333552</v>
      </c>
      <c r="AD115" s="73">
        <f t="shared" si="27"/>
        <v>184558075.27333552</v>
      </c>
      <c r="AE115" s="12"/>
      <c r="AF115" s="73">
        <f t="shared" si="28"/>
        <v>162224893.65231326</v>
      </c>
      <c r="AG115" s="73">
        <f t="shared" si="29"/>
        <v>107538519.55407852</v>
      </c>
      <c r="AH115" s="73">
        <f t="shared" si="29"/>
        <v>47738838.465160012</v>
      </c>
      <c r="AI115" s="12">
        <f t="shared" si="30"/>
        <v>0.70891454678286048</v>
      </c>
      <c r="AL115" s="73">
        <f>Summary!G115</f>
        <v>-15180679.532795275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32931829.956236515</v>
      </c>
      <c r="AN115" s="20">
        <f>Summary!I115</f>
        <v>2394928.8686032621</v>
      </c>
      <c r="AP115" s="12">
        <v>1</v>
      </c>
    </row>
    <row r="116" spans="1:42" x14ac:dyDescent="0.3">
      <c r="A116">
        <v>112</v>
      </c>
      <c r="B116" t="str">
        <f>Summary!B116</f>
        <v>Marinus</v>
      </c>
      <c r="C116" t="str">
        <f>Summary!C116</f>
        <v>Wind</v>
      </c>
      <c r="D116" s="89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47298652.847932413</v>
      </c>
      <c r="H116" s="73">
        <f>SUMIFS(AM$5:AM116,$F$5:$F116,$F116,$D$5:$D116,$D116)</f>
        <v>-1496703.2640111926</v>
      </c>
      <c r="I116" s="20">
        <f>SUMIFS(AN$5:AN116,$F$5:$F116,$F116,$D$5:$D116,$D116)</f>
        <v>94652324.501876622</v>
      </c>
      <c r="J116" s="73">
        <f t="shared" si="16"/>
        <v>94652324.501876622</v>
      </c>
      <c r="K116" s="73">
        <f t="shared" si="17"/>
        <v>141950977.34980905</v>
      </c>
      <c r="L116" s="73">
        <f t="shared" si="18"/>
        <v>140454274.08579785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67404574.553550929</v>
      </c>
      <c r="Q116" s="73">
        <f>P116/SUMIFS(FinParameters!$H$8:$H$39,FinParameters!$B$8:$B$39,Financials!$E116,FinParameters!$C$8:$C$39,Financials!$F116)</f>
        <v>16136119.239231115</v>
      </c>
      <c r="R116" s="73">
        <f t="shared" si="31"/>
        <v>63822.862385039218</v>
      </c>
      <c r="S116" s="12">
        <f t="shared" si="20"/>
        <v>9.4775987470023786E-4</v>
      </c>
      <c r="T116" s="114">
        <f t="shared" si="21"/>
        <v>47298652.847932413</v>
      </c>
      <c r="U116" s="73">
        <f>T116/SUMIFS(FinParameters!$L$8:$L$39,FinParameters!$B$8:$B$39,Financials!$E116,FinParameters!$C$8:$C$39,Financials!$F116)</f>
        <v>32658090.676381554</v>
      </c>
      <c r="V116" s="73">
        <f t="shared" si="22"/>
        <v>32658090.676381554</v>
      </c>
      <c r="W116" s="12"/>
      <c r="X116" s="73">
        <f t="shared" si="23"/>
        <v>114703227.40148336</v>
      </c>
      <c r="Y116" s="73">
        <f t="shared" si="24"/>
        <v>48794209.915612668</v>
      </c>
      <c r="Z116" s="73">
        <f t="shared" si="24"/>
        <v>32721913.538766593</v>
      </c>
      <c r="AA116" s="12">
        <f t="shared" si="25"/>
        <v>0.4859154778793362</v>
      </c>
      <c r="AB116" s="114">
        <f t="shared" si="26"/>
        <v>-1496703.2640111926</v>
      </c>
      <c r="AC116" s="73">
        <f>AB116/SUMIFS(FinParameters!$L$8:$L$39,FinParameters!$B$8:$B$39,Financials!$E116,FinParameters!$C$8:$C$39,Financials!$F116)</f>
        <v>-1033422.0526082163</v>
      </c>
      <c r="AD116" s="73">
        <f t="shared" si="27"/>
        <v>-1033422.0526082163</v>
      </c>
      <c r="AE116" s="12"/>
      <c r="AF116" s="73">
        <f t="shared" si="28"/>
        <v>113206524.13747217</v>
      </c>
      <c r="AG116" s="73">
        <f t="shared" si="29"/>
        <v>47760787.863004453</v>
      </c>
      <c r="AH116" s="73">
        <f t="shared" si="29"/>
        <v>31688491.486158375</v>
      </c>
      <c r="AI116" s="12">
        <f t="shared" si="30"/>
        <v>0.47056931635521726</v>
      </c>
      <c r="AL116" s="73">
        <f>Summary!G116</f>
        <v>481094.62975125882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665100.85078427626</v>
      </c>
      <c r="AN116" s="20">
        <f>Summary!I116</f>
        <v>7101601.9131007763</v>
      </c>
      <c r="AP116" s="12">
        <v>1</v>
      </c>
    </row>
    <row r="117" spans="1:42" x14ac:dyDescent="0.3">
      <c r="A117">
        <v>113</v>
      </c>
      <c r="B117" t="str">
        <f>Summary!B117</f>
        <v>Marinus</v>
      </c>
      <c r="C117" t="str">
        <f>Summary!C117</f>
        <v>Wind</v>
      </c>
      <c r="D117" s="89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324437386.50493348</v>
      </c>
      <c r="H117" s="73">
        <f>SUMIFS(AM$5:AM117,$F$5:$F117,$F117,$D$5:$D117,$D117)</f>
        <v>-335089655.35915661</v>
      </c>
      <c r="I117" s="20">
        <f>SUMIFS(AN$5:AN117,$F$5:$F117,$F117,$D$5:$D117,$D117)</f>
        <v>199519940.9025557</v>
      </c>
      <c r="J117" s="73">
        <f t="shared" si="16"/>
        <v>199519940.9025557</v>
      </c>
      <c r="K117" s="73">
        <f t="shared" si="17"/>
        <v>523957327.40748918</v>
      </c>
      <c r="L117" s="73">
        <f t="shared" si="18"/>
        <v>188867672.04833257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170180372.20552188</v>
      </c>
      <c r="Q117" s="73">
        <f>P117/SUMIFS(FinParameters!$H$8:$H$39,FinParameters!$B$8:$B$39,Financials!$E117,FinParameters!$C$8:$C$39,Financials!$F117)</f>
        <v>37036207.331533536</v>
      </c>
      <c r="R117" s="73">
        <f t="shared" si="31"/>
        <v>101825598.61278352</v>
      </c>
      <c r="S117" s="12">
        <f t="shared" si="20"/>
        <v>1.4896633148032388</v>
      </c>
      <c r="T117" s="114">
        <f t="shared" si="21"/>
        <v>324437386.50493348</v>
      </c>
      <c r="U117" s="73">
        <f>T117/SUMIFS(FinParameters!$L$8:$L$39,FinParameters!$B$8:$B$39,Financials!$E117,FinParameters!$C$8:$C$39,Financials!$F117)</f>
        <v>218549112.90977004</v>
      </c>
      <c r="V117" s="73">
        <f t="shared" si="22"/>
        <v>218549112.90977004</v>
      </c>
      <c r="W117" s="12"/>
      <c r="X117" s="73">
        <f t="shared" si="23"/>
        <v>494617758.71045536</v>
      </c>
      <c r="Y117" s="73">
        <f t="shared" si="24"/>
        <v>255585320.24130356</v>
      </c>
      <c r="Z117" s="73">
        <f t="shared" si="24"/>
        <v>320374711.52255356</v>
      </c>
      <c r="AA117" s="12">
        <f t="shared" si="25"/>
        <v>4.6869398387794297</v>
      </c>
      <c r="AB117" s="114">
        <f t="shared" si="26"/>
        <v>-335089655.35915661</v>
      </c>
      <c r="AC117" s="73">
        <f>AB117/SUMIFS(FinParameters!$L$8:$L$39,FinParameters!$B$8:$B$39,Financials!$E117,FinParameters!$C$8:$C$39,Financials!$F117)</f>
        <v>-225724746.80833566</v>
      </c>
      <c r="AD117" s="73">
        <f t="shared" si="27"/>
        <v>-225724746.80833566</v>
      </c>
      <c r="AE117" s="12"/>
      <c r="AF117" s="73">
        <f t="shared" si="28"/>
        <v>159528103.35129875</v>
      </c>
      <c r="AG117" s="73">
        <f t="shared" si="29"/>
        <v>29860573.432967901</v>
      </c>
      <c r="AH117" s="73">
        <f t="shared" si="29"/>
        <v>94649964.714217901</v>
      </c>
      <c r="AI117" s="12">
        <f t="shared" si="30"/>
        <v>1.3846869756038955</v>
      </c>
      <c r="AL117" s="73">
        <f>Summary!G117</f>
        <v>20422259.380941804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-23676253.123027571</v>
      </c>
      <c r="AN117" s="20">
        <f>Summary!I117</f>
        <v>14633116.496712117</v>
      </c>
      <c r="AP117" s="12">
        <v>1</v>
      </c>
    </row>
    <row r="118" spans="1:42" x14ac:dyDescent="0.3">
      <c r="A118">
        <v>114</v>
      </c>
      <c r="B118" t="str">
        <f>Summary!B118</f>
        <v>Marinus</v>
      </c>
      <c r="C118" t="str">
        <f>Summary!C118</f>
        <v>Wind</v>
      </c>
      <c r="D118" s="89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176366132.37228093</v>
      </c>
      <c r="H118" s="73">
        <f>SUMIFS(AM$5:AM118,$F$5:$F118,$F118,$D$5:$D118,$D118)</f>
        <v>-149109794.33735052</v>
      </c>
      <c r="I118" s="20">
        <f>SUMIFS(AN$5:AN118,$F$5:$F118,$F118,$D$5:$D118,$D118)</f>
        <v>141893728.82878673</v>
      </c>
      <c r="J118" s="73">
        <f t="shared" si="16"/>
        <v>141893728.82878673</v>
      </c>
      <c r="K118" s="73">
        <f t="shared" si="17"/>
        <v>318259861.20106769</v>
      </c>
      <c r="L118" s="73">
        <f t="shared" si="18"/>
        <v>169150066.86371714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112554160.13175291</v>
      </c>
      <c r="Q118" s="73">
        <f>P118/SUMIFS(FinParameters!$H$8:$H$39,FinParameters!$B$8:$B$39,Financials!$E118,FinParameters!$C$8:$C$39,Financials!$F118)</f>
        <v>24495064.599059373</v>
      </c>
      <c r="R118" s="73">
        <f t="shared" si="31"/>
        <v>44199386.539014548</v>
      </c>
      <c r="S118" s="12">
        <f t="shared" si="20"/>
        <v>0.64661740820556313</v>
      </c>
      <c r="T118" s="114">
        <f t="shared" si="21"/>
        <v>176366132.37228093</v>
      </c>
      <c r="U118" s="73">
        <f>T118/SUMIFS(FinParameters!$L$8:$L$39,FinParameters!$B$8:$B$39,Financials!$E118,FinParameters!$C$8:$C$39,Financials!$F118)</f>
        <v>118804624.19118567</v>
      </c>
      <c r="V118" s="73">
        <f t="shared" si="22"/>
        <v>118804624.19118567</v>
      </c>
      <c r="W118" s="12"/>
      <c r="X118" s="73">
        <f t="shared" si="23"/>
        <v>288920292.50403386</v>
      </c>
      <c r="Y118" s="73">
        <f t="shared" si="24"/>
        <v>143299688.79024506</v>
      </c>
      <c r="Z118" s="73">
        <f t="shared" si="24"/>
        <v>163004010.73020023</v>
      </c>
      <c r="AA118" s="12">
        <f t="shared" si="25"/>
        <v>2.3846763314788726</v>
      </c>
      <c r="AB118" s="114">
        <f t="shared" si="26"/>
        <v>-149109794.33735052</v>
      </c>
      <c r="AC118" s="73">
        <f>AB118/SUMIFS(FinParameters!$L$8:$L$39,FinParameters!$B$8:$B$39,Financials!$E118,FinParameters!$C$8:$C$39,Financials!$F118)</f>
        <v>-100444075.29491262</v>
      </c>
      <c r="AD118" s="73">
        <f t="shared" si="27"/>
        <v>-100444075.29491262</v>
      </c>
      <c r="AE118" s="12"/>
      <c r="AF118" s="73">
        <f t="shared" si="28"/>
        <v>139810498.16668335</v>
      </c>
      <c r="AG118" s="73">
        <f t="shared" si="29"/>
        <v>42855613.495332435</v>
      </c>
      <c r="AH118" s="73">
        <f t="shared" si="29"/>
        <v>62559935.43528761</v>
      </c>
      <c r="AI118" s="12">
        <f t="shared" si="30"/>
        <v>0.91522408965938906</v>
      </c>
      <c r="AL118" s="73">
        <f>Summary!G118</f>
        <v>10267416.424368709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-11089152.769946901</v>
      </c>
      <c r="AN118" s="20">
        <f>Summary!I118</f>
        <v>10403194.064663295</v>
      </c>
      <c r="AP118" s="12">
        <v>1</v>
      </c>
    </row>
    <row r="119" spans="1:42" x14ac:dyDescent="0.3">
      <c r="A119">
        <v>115</v>
      </c>
      <c r="B119" t="str">
        <f>Summary!B119</f>
        <v>Marinus</v>
      </c>
      <c r="C119" t="str">
        <f>Summary!C119</f>
        <v>Wind</v>
      </c>
      <c r="D119" s="89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99647444.678162396</v>
      </c>
      <c r="H119" s="73">
        <f>SUMIFS(AM$5:AM119,$F$5:$F119,$F119,$D$5:$D119,$D119)</f>
        <v>-62131876.008706085</v>
      </c>
      <c r="I119" s="20">
        <f>SUMIFS(AN$5:AN119,$F$5:$F119,$F119,$D$5:$D119,$D119)</f>
        <v>116648306.32313727</v>
      </c>
      <c r="J119" s="73">
        <f t="shared" si="16"/>
        <v>116648306.32313727</v>
      </c>
      <c r="K119" s="73">
        <f t="shared" si="17"/>
        <v>216295751.00129968</v>
      </c>
      <c r="L119" s="73">
        <f t="shared" si="18"/>
        <v>154163874.99259359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87308737.626103446</v>
      </c>
      <c r="Q119" s="73">
        <f>P119/SUMIFS(FinParameters!$H$8:$H$39,FinParameters!$B$8:$B$39,Financials!$E119,FinParameters!$C$8:$C$39,Financials!$F119)</f>
        <v>19000925.116497714</v>
      </c>
      <c r="R119" s="73">
        <f t="shared" si="31"/>
        <v>18953964.033365089</v>
      </c>
      <c r="S119" s="12">
        <f t="shared" si="20"/>
        <v>0.2772880815361029</v>
      </c>
      <c r="T119" s="114">
        <f t="shared" si="21"/>
        <v>99647444.678162396</v>
      </c>
      <c r="U119" s="73">
        <f>T119/SUMIFS(FinParameters!$L$8:$L$39,FinParameters!$B$8:$B$39,Financials!$E119,FinParameters!$C$8:$C$39,Financials!$F119)</f>
        <v>67125003.294916555</v>
      </c>
      <c r="V119" s="73">
        <f t="shared" si="22"/>
        <v>67125003.294916555</v>
      </c>
      <c r="W119" s="12"/>
      <c r="X119" s="73">
        <f t="shared" si="23"/>
        <v>186956182.30426586</v>
      </c>
      <c r="Y119" s="73">
        <f t="shared" si="24"/>
        <v>86125928.411414266</v>
      </c>
      <c r="Z119" s="73">
        <f t="shared" si="24"/>
        <v>86078967.328281641</v>
      </c>
      <c r="AA119" s="12">
        <f t="shared" si="25"/>
        <v>1.25929708788365</v>
      </c>
      <c r="AB119" s="114">
        <f t="shared" si="26"/>
        <v>-62131876.008706085</v>
      </c>
      <c r="AC119" s="73">
        <f>AB119/SUMIFS(FinParameters!$L$8:$L$39,FinParameters!$B$8:$B$39,Financials!$E119,FinParameters!$C$8:$C$39,Financials!$F119)</f>
        <v>-41853580.844684973</v>
      </c>
      <c r="AD119" s="73">
        <f t="shared" si="27"/>
        <v>-41853580.844684973</v>
      </c>
      <c r="AE119" s="12"/>
      <c r="AF119" s="73">
        <f t="shared" si="28"/>
        <v>124824306.29555976</v>
      </c>
      <c r="AG119" s="73">
        <f t="shared" si="29"/>
        <v>44272347.566729292</v>
      </c>
      <c r="AH119" s="73">
        <f t="shared" si="29"/>
        <v>44225386.483596668</v>
      </c>
      <c r="AI119" s="12">
        <f t="shared" si="30"/>
        <v>0.64699777585533447</v>
      </c>
      <c r="AL119" s="73">
        <f>Summary!G119</f>
        <v>6940911.8132434329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-4912996.0055922195</v>
      </c>
      <c r="AN119" s="20">
        <f>Summary!I119</f>
        <v>8932766.9203575104</v>
      </c>
      <c r="AP119" s="12">
        <v>1</v>
      </c>
    </row>
    <row r="120" spans="1:42" x14ac:dyDescent="0.3">
      <c r="A120">
        <v>116</v>
      </c>
      <c r="B120" t="str">
        <f>Summary!B120</f>
        <v>Marinus</v>
      </c>
      <c r="C120" t="str">
        <f>Summary!C120</f>
        <v>Wind</v>
      </c>
      <c r="D120" s="89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44338932.220175497</v>
      </c>
      <c r="H120" s="73">
        <f>SUMIFS(AM$5:AM120,$F$5:$F120,$F120,$D$5:$D120,$D120)</f>
        <v>531867.4683861892</v>
      </c>
      <c r="I120" s="20">
        <f>SUMIFS(AN$5:AN120,$F$5:$F120,$F120,$D$5:$D120,$D120)</f>
        <v>101214855.11577478</v>
      </c>
      <c r="J120" s="73">
        <f t="shared" si="16"/>
        <v>101214855.11577478</v>
      </c>
      <c r="K120" s="73">
        <f t="shared" si="17"/>
        <v>145553787.33595029</v>
      </c>
      <c r="L120" s="73">
        <f t="shared" si="18"/>
        <v>146085654.80433646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71875286.418740958</v>
      </c>
      <c r="Q120" s="73">
        <f>P120/SUMIFS(FinParameters!$H$8:$H$39,FinParameters!$B$8:$B$39,Financials!$E120,FinParameters!$C$8:$C$39,Financials!$F120)</f>
        <v>15642156.467979992</v>
      </c>
      <c r="R120" s="73">
        <f t="shared" si="31"/>
        <v>3520512.8260026015</v>
      </c>
      <c r="S120" s="12">
        <f t="shared" si="20"/>
        <v>5.1503540147437514E-2</v>
      </c>
      <c r="T120" s="114">
        <f t="shared" si="21"/>
        <v>44338932.220175497</v>
      </c>
      <c r="U120" s="73">
        <f>T120/SUMIFS(FinParameters!$L$8:$L$39,FinParameters!$B$8:$B$39,Financials!$E120,FinParameters!$C$8:$C$39,Financials!$F120)</f>
        <v>29867810.26834102</v>
      </c>
      <c r="V120" s="73">
        <f t="shared" si="22"/>
        <v>29867810.26834102</v>
      </c>
      <c r="W120" s="12"/>
      <c r="X120" s="73">
        <f t="shared" si="23"/>
        <v>116214218.63891646</v>
      </c>
      <c r="Y120" s="73">
        <f t="shared" si="24"/>
        <v>45509966.73632101</v>
      </c>
      <c r="Z120" s="73">
        <f t="shared" si="24"/>
        <v>33388323.094343621</v>
      </c>
      <c r="AA120" s="12">
        <f t="shared" si="25"/>
        <v>0.48845634824676848</v>
      </c>
      <c r="AB120" s="114">
        <f t="shared" si="26"/>
        <v>531867.4683861892</v>
      </c>
      <c r="AC120" s="73">
        <f>AB120/SUMIFS(FinParameters!$L$8:$L$39,FinParameters!$B$8:$B$39,Financials!$E120,FinParameters!$C$8:$C$39,Financials!$F120)</f>
        <v>358279.18802323128</v>
      </c>
      <c r="AD120" s="73">
        <f t="shared" si="27"/>
        <v>358279.18802323128</v>
      </c>
      <c r="AE120" s="12"/>
      <c r="AF120" s="73">
        <f t="shared" si="28"/>
        <v>116746086.10730265</v>
      </c>
      <c r="AG120" s="73">
        <f t="shared" si="29"/>
        <v>45868245.924344242</v>
      </c>
      <c r="AH120" s="73">
        <f t="shared" si="29"/>
        <v>33746602.282366849</v>
      </c>
      <c r="AI120" s="12">
        <f t="shared" si="30"/>
        <v>0.49369781375374061</v>
      </c>
      <c r="AL120" s="73">
        <f>Summary!G120</f>
        <v>3810235.1816780856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295091.11280637834</v>
      </c>
      <c r="AN120" s="20">
        <f>Summary!I120</f>
        <v>7889693.5713280803</v>
      </c>
      <c r="AP120" s="12">
        <v>1</v>
      </c>
    </row>
    <row r="121" spans="1:42" x14ac:dyDescent="0.3">
      <c r="A121">
        <v>117</v>
      </c>
      <c r="B121" t="str">
        <f>Summary!B121</f>
        <v>Marinus</v>
      </c>
      <c r="C121" t="str">
        <f>Summary!C121</f>
        <v>Wind</v>
      </c>
      <c r="D121" s="89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-3968154.5767503977</v>
      </c>
      <c r="H121" s="73">
        <f>SUMIFS(AM$5:AM121,$F$5:$F121,$F121,$D$5:$D121,$D121)</f>
        <v>62915158.671926178</v>
      </c>
      <c r="I121" s="20">
        <f>SUMIFS(AN$5:AN121,$F$5:$F121,$F121,$D$5:$D121,$D121)</f>
        <v>86505059.861830279</v>
      </c>
      <c r="J121" s="73">
        <f t="shared" si="16"/>
        <v>86505059.861830279</v>
      </c>
      <c r="K121" s="73">
        <f t="shared" si="17"/>
        <v>82536905.285079882</v>
      </c>
      <c r="L121" s="73">
        <f t="shared" si="18"/>
        <v>145452063.95700607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57165491.164796457</v>
      </c>
      <c r="Q121" s="73">
        <f>P121/SUMIFS(FinParameters!$H$8:$H$39,FinParameters!$B$8:$B$39,Financials!$E121,FinParameters!$C$8:$C$39,Financials!$F121)</f>
        <v>12440876.439214023</v>
      </c>
      <c r="R121" s="73">
        <f t="shared" si="31"/>
        <v>-11189282.4279419</v>
      </c>
      <c r="S121" s="12">
        <f t="shared" si="20"/>
        <v>-0.16369423582043124</v>
      </c>
      <c r="T121" s="114">
        <f t="shared" si="21"/>
        <v>-3968154.5767503977</v>
      </c>
      <c r="U121" s="73">
        <f>T121/SUMIFS(FinParameters!$L$8:$L$39,FinParameters!$B$8:$B$39,Financials!$E121,FinParameters!$C$8:$C$39,Financials!$F121)</f>
        <v>-2673047.8628869611</v>
      </c>
      <c r="V121" s="73">
        <f t="shared" si="22"/>
        <v>-2673047.8628869611</v>
      </c>
      <c r="W121" s="12"/>
      <c r="X121" s="73">
        <f t="shared" si="23"/>
        <v>53197336.588046059</v>
      </c>
      <c r="Y121" s="73">
        <f t="shared" si="24"/>
        <v>9767828.5763270613</v>
      </c>
      <c r="Z121" s="73">
        <f t="shared" si="24"/>
        <v>-13862330.290828861</v>
      </c>
      <c r="AA121" s="12">
        <f t="shared" si="25"/>
        <v>-0.20279973968491821</v>
      </c>
      <c r="AB121" s="114">
        <f t="shared" si="26"/>
        <v>62915158.671926178</v>
      </c>
      <c r="AC121" s="73">
        <f>AB121/SUMIFS(FinParameters!$L$8:$L$39,FinParameters!$B$8:$B$39,Financials!$E121,FinParameters!$C$8:$C$39,Financials!$F121)</f>
        <v>42381219.576609448</v>
      </c>
      <c r="AD121" s="73">
        <f t="shared" si="27"/>
        <v>42381219.576609448</v>
      </c>
      <c r="AE121" s="12"/>
      <c r="AF121" s="73">
        <f t="shared" si="28"/>
        <v>116112495.25997224</v>
      </c>
      <c r="AG121" s="73">
        <f t="shared" si="29"/>
        <v>52149048.152936511</v>
      </c>
      <c r="AH121" s="73">
        <f t="shared" si="29"/>
        <v>28518889.285780586</v>
      </c>
      <c r="AI121" s="12">
        <f t="shared" si="30"/>
        <v>0.41721869281138657</v>
      </c>
      <c r="AL121" s="73">
        <f>Summary!G121</f>
        <v>-1687228.6088571653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7357096.7489414001</v>
      </c>
      <c r="AN121" s="20">
        <f>Summary!I121</f>
        <v>6444907.206941356</v>
      </c>
      <c r="AP121" s="12">
        <v>1</v>
      </c>
    </row>
    <row r="122" spans="1:42" x14ac:dyDescent="0.3">
      <c r="A122">
        <v>118</v>
      </c>
      <c r="B122" t="str">
        <f>Summary!B122</f>
        <v>Marinus</v>
      </c>
      <c r="C122" t="str">
        <f>Summary!C122</f>
        <v>Wind</v>
      </c>
      <c r="D122" s="89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-61533054.031444363</v>
      </c>
      <c r="H122" s="73">
        <f>SUMIFS(AM$5:AM122,$F$5:$F122,$F122,$D$5:$D122,$D122)</f>
        <v>148340515.53293604</v>
      </c>
      <c r="I122" s="20">
        <f>SUMIFS(AN$5:AN122,$F$5:$F122,$F122,$D$5:$D122,$D122)</f>
        <v>67307954.335132018</v>
      </c>
      <c r="J122" s="73">
        <f t="shared" si="16"/>
        <v>67307954.335132018</v>
      </c>
      <c r="K122" s="73">
        <f t="shared" si="17"/>
        <v>5774900.3036876544</v>
      </c>
      <c r="L122" s="73">
        <f t="shared" si="18"/>
        <v>154115415.83662367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37968385.638098195</v>
      </c>
      <c r="Q122" s="73">
        <f>P122/SUMIFS(FinParameters!$H$8:$H$39,FinParameters!$B$8:$B$39,Financials!$E122,FinParameters!$C$8:$C$39,Financials!$F122)</f>
        <v>8263026.9537663963</v>
      </c>
      <c r="R122" s="73">
        <f t="shared" si="31"/>
        <v>-30386387.954640161</v>
      </c>
      <c r="S122" s="12">
        <f t="shared" si="20"/>
        <v>-0.44453936949135392</v>
      </c>
      <c r="T122" s="114">
        <f t="shared" si="21"/>
        <v>-61533054.031444363</v>
      </c>
      <c r="U122" s="73">
        <f>T122/SUMIFS(FinParameters!$L$8:$L$39,FinParameters!$B$8:$B$39,Financials!$E122,FinParameters!$C$8:$C$39,Financials!$F122)</f>
        <v>-41450199.430072837</v>
      </c>
      <c r="V122" s="73">
        <f t="shared" si="22"/>
        <v>-41450199.430072837</v>
      </c>
      <c r="W122" s="12"/>
      <c r="X122" s="73">
        <f t="shared" si="23"/>
        <v>-23564668.393346172</v>
      </c>
      <c r="Y122" s="73">
        <f t="shared" si="24"/>
        <v>-33187172.476306438</v>
      </c>
      <c r="Z122" s="73">
        <f t="shared" si="24"/>
        <v>-71836587.384712994</v>
      </c>
      <c r="AA122" s="12">
        <f t="shared" si="25"/>
        <v>-1.0509373904552661</v>
      </c>
      <c r="AB122" s="114">
        <f t="shared" si="26"/>
        <v>148340515.53293604</v>
      </c>
      <c r="AC122" s="73">
        <f>AB122/SUMIFS(FinParameters!$L$8:$L$39,FinParameters!$B$8:$B$39,Financials!$E122,FinParameters!$C$8:$C$39,Financials!$F122)</f>
        <v>99925869.911444843</v>
      </c>
      <c r="AD122" s="73">
        <f t="shared" si="27"/>
        <v>99925869.911444843</v>
      </c>
      <c r="AE122" s="12"/>
      <c r="AF122" s="73">
        <f t="shared" si="28"/>
        <v>124775847.13958986</v>
      </c>
      <c r="AG122" s="73">
        <f t="shared" si="29"/>
        <v>66738697.435138404</v>
      </c>
      <c r="AH122" s="73">
        <f t="shared" si="29"/>
        <v>28089282.526731849</v>
      </c>
      <c r="AI122" s="12">
        <f t="shared" si="30"/>
        <v>0.41093373659737936</v>
      </c>
      <c r="AL122" s="73">
        <f>Summary!G122</f>
        <v>-9415027.9994959738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18050521.191540964</v>
      </c>
      <c r="AN122" s="20">
        <f>Summary!I122</f>
        <v>4416672.760230707</v>
      </c>
      <c r="AP122" s="12">
        <v>1</v>
      </c>
    </row>
    <row r="123" spans="1:42" x14ac:dyDescent="0.3">
      <c r="A123">
        <v>119</v>
      </c>
      <c r="B123" t="str">
        <f>Summary!B123</f>
        <v>Marinus</v>
      </c>
      <c r="C123" t="str">
        <f>Summary!C123</f>
        <v>Wind</v>
      </c>
      <c r="D123" s="89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-129171790.93183807</v>
      </c>
      <c r="H123" s="73">
        <f>SUMIFS(AM$5:AM123,$F$5:$F123,$F123,$D$5:$D123,$D123)</f>
        <v>298976563.59260511</v>
      </c>
      <c r="I123" s="20">
        <f>SUMIFS(AN$5:AN123,$F$5:$F123,$F123,$D$5:$D123,$D123)</f>
        <v>39818652.042493336</v>
      </c>
      <c r="J123" s="73">
        <f t="shared" si="16"/>
        <v>39818652.042493336</v>
      </c>
      <c r="K123" s="73">
        <f t="shared" si="17"/>
        <v>-89353138.889344722</v>
      </c>
      <c r="L123" s="73">
        <f t="shared" si="18"/>
        <v>209623424.70326039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10479083.34545951</v>
      </c>
      <c r="Q123" s="73">
        <f>P123/SUMIFS(FinParameters!$H$8:$H$39,FinParameters!$B$8:$B$39,Financials!$E123,FinParameters!$C$8:$C$39,Financials!$F123)</f>
        <v>2280553.8523452911</v>
      </c>
      <c r="R123" s="73">
        <f t="shared" si="31"/>
        <v>-57875690.247278854</v>
      </c>
      <c r="S123" s="12">
        <f t="shared" si="20"/>
        <v>-0.84669566155109399</v>
      </c>
      <c r="T123" s="114">
        <f t="shared" si="21"/>
        <v>-129171790.93183807</v>
      </c>
      <c r="U123" s="73">
        <f>T123/SUMIFS(FinParameters!$L$8:$L$39,FinParameters!$B$8:$B$39,Financials!$E123,FinParameters!$C$8:$C$39,Financials!$F123)</f>
        <v>-87013339.076722622</v>
      </c>
      <c r="V123" s="73">
        <f t="shared" si="22"/>
        <v>-87013339.076722622</v>
      </c>
      <c r="W123" s="12"/>
      <c r="X123" s="73">
        <f t="shared" si="23"/>
        <v>-118692707.58637854</v>
      </c>
      <c r="Y123" s="73">
        <f t="shared" si="24"/>
        <v>-84732785.224377334</v>
      </c>
      <c r="Z123" s="73">
        <f t="shared" si="24"/>
        <v>-144889029.32400149</v>
      </c>
      <c r="AA123" s="12">
        <f t="shared" si="25"/>
        <v>-2.119662193415468</v>
      </c>
      <c r="AB123" s="114">
        <f t="shared" si="26"/>
        <v>298976563.59260511</v>
      </c>
      <c r="AC123" s="73">
        <f>AB123/SUMIFS(FinParameters!$L$8:$L$39,FinParameters!$B$8:$B$39,Financials!$E123,FinParameters!$C$8:$C$39,Financials!$F123)</f>
        <v>201398067.76856065</v>
      </c>
      <c r="AD123" s="73">
        <f t="shared" si="27"/>
        <v>201398067.76856065</v>
      </c>
      <c r="AE123" s="12"/>
      <c r="AF123" s="73">
        <f t="shared" si="28"/>
        <v>180283856.00622657</v>
      </c>
      <c r="AG123" s="73">
        <f t="shared" si="29"/>
        <v>116665282.54418331</v>
      </c>
      <c r="AH123" s="73">
        <f t="shared" si="29"/>
        <v>56509038.444559157</v>
      </c>
      <c r="AI123" s="12">
        <f t="shared" si="30"/>
        <v>0.82670215223362786</v>
      </c>
      <c r="AL123" s="73">
        <f>Summary!G123</f>
        <v>-14187032.214841451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31681441.561813172</v>
      </c>
      <c r="AN123" s="20">
        <f>Summary!I123</f>
        <v>2656371.7556497143</v>
      </c>
      <c r="AP123" s="12">
        <v>1</v>
      </c>
    </row>
    <row r="124" spans="1:42" x14ac:dyDescent="0.3">
      <c r="A124">
        <v>120</v>
      </c>
      <c r="B124" t="str">
        <f>Summary!B124</f>
        <v>Marinus</v>
      </c>
      <c r="C124" t="str">
        <f>Summary!C124</f>
        <v>Wind</v>
      </c>
      <c r="D124" s="89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49674383.642125256</v>
      </c>
      <c r="H124" s="73">
        <f>SUMIFS(AM$5:AM124,$F$5:$F124,$F124,$D$5:$D124,$D124)</f>
        <v>107921.34650126565</v>
      </c>
      <c r="I124" s="20">
        <f>SUMIFS(AN$5:AN124,$F$5:$F124,$F124,$D$5:$D124,$D124)</f>
        <v>102316192.61948751</v>
      </c>
      <c r="J124" s="73">
        <f t="shared" si="16"/>
        <v>102316192.61948751</v>
      </c>
      <c r="K124" s="73">
        <f t="shared" si="17"/>
        <v>151990576.26161277</v>
      </c>
      <c r="L124" s="73">
        <f t="shared" si="18"/>
        <v>152098497.60811403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72976623.922453687</v>
      </c>
      <c r="Q124" s="73">
        <f>P124/SUMIFS(FinParameters!$H$8:$H$39,FinParameters!$B$8:$B$39,Financials!$E124,FinParameters!$C$8:$C$39,Financials!$F124)</f>
        <v>15881839.597126272</v>
      </c>
      <c r="R124" s="73">
        <f t="shared" si="31"/>
        <v>4621850.3297153302</v>
      </c>
      <c r="S124" s="12">
        <f t="shared" si="20"/>
        <v>6.7615619023955492E-2</v>
      </c>
      <c r="T124" s="114">
        <f t="shared" si="21"/>
        <v>49674383.642125256</v>
      </c>
      <c r="U124" s="73">
        <f>T124/SUMIFS(FinParameters!$L$8:$L$39,FinParameters!$B$8:$B$39,Financials!$E124,FinParameters!$C$8:$C$39,Financials!$F124)</f>
        <v>33461903.377652142</v>
      </c>
      <c r="V124" s="73">
        <f t="shared" si="22"/>
        <v>33461903.377652142</v>
      </c>
      <c r="W124" s="12"/>
      <c r="X124" s="73">
        <f t="shared" si="23"/>
        <v>122651007.56457895</v>
      </c>
      <c r="Y124" s="73">
        <f t="shared" si="24"/>
        <v>49343742.974778414</v>
      </c>
      <c r="Z124" s="73">
        <f t="shared" si="24"/>
        <v>38083753.707367472</v>
      </c>
      <c r="AA124" s="12">
        <f t="shared" si="25"/>
        <v>0.55714841415864602</v>
      </c>
      <c r="AB124" s="114">
        <f t="shared" si="26"/>
        <v>107921.34650126565</v>
      </c>
      <c r="AC124" s="73">
        <f>AB124/SUMIFS(FinParameters!$L$8:$L$39,FinParameters!$B$8:$B$39,Financials!$E124,FinParameters!$C$8:$C$39,Financials!$F124)</f>
        <v>72698.509860302016</v>
      </c>
      <c r="AD124" s="73">
        <f t="shared" si="27"/>
        <v>72698.509860302016</v>
      </c>
      <c r="AE124" s="12"/>
      <c r="AF124" s="73">
        <f t="shared" si="28"/>
        <v>122758928.91108021</v>
      </c>
      <c r="AG124" s="73">
        <f t="shared" si="29"/>
        <v>49416441.484638713</v>
      </c>
      <c r="AH124" s="73">
        <f t="shared" si="29"/>
        <v>38156452.217227772</v>
      </c>
      <c r="AI124" s="12">
        <f t="shared" si="30"/>
        <v>0.55821196109237503</v>
      </c>
      <c r="AL124" s="73">
        <f>Summary!G124</f>
        <v>2375730.7941928417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1604624.6105124583</v>
      </c>
      <c r="AN124" s="20">
        <f>Summary!I124</f>
        <v>7663868.1176108839</v>
      </c>
      <c r="AP124" s="12">
        <v>1</v>
      </c>
    </row>
    <row r="125" spans="1:42" x14ac:dyDescent="0.3">
      <c r="A125">
        <v>121</v>
      </c>
      <c r="B125" t="str">
        <f>Summary!B125</f>
        <v>Marinus</v>
      </c>
      <c r="C125" t="str">
        <f>Summary!C125</f>
        <v>Wind</v>
      </c>
      <c r="D125" s="89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343109211.09483117</v>
      </c>
      <c r="H125" s="73">
        <f>SUMIFS(AM$5:AM125,$F$5:$F125,$F125,$D$5:$D125,$D125)</f>
        <v>-359784584.95342463</v>
      </c>
      <c r="I125" s="20">
        <f>SUMIFS(AN$5:AN125,$F$5:$F125,$F125,$D$5:$D125,$D125)</f>
        <v>214014517.30350983</v>
      </c>
      <c r="J125" s="73">
        <f t="shared" si="16"/>
        <v>214014517.30350983</v>
      </c>
      <c r="K125" s="73">
        <f t="shared" si="17"/>
        <v>557123728.39834094</v>
      </c>
      <c r="L125" s="73">
        <f t="shared" si="18"/>
        <v>197339143.44491637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182530834.38905016</v>
      </c>
      <c r="Q125" s="73">
        <f>P125/SUMIFS(FinParameters!$H$8:$H$39,FinParameters!$B$8:$B$39,Financials!$E125,FinParameters!$C$8:$C$39,Financials!$F125)</f>
        <v>36112752.493767001</v>
      </c>
      <c r="R125" s="73">
        <f t="shared" si="31"/>
        <v>113316446.77520604</v>
      </c>
      <c r="S125" s="12">
        <f t="shared" si="20"/>
        <v>1.6371805152335226</v>
      </c>
      <c r="T125" s="114">
        <f t="shared" si="21"/>
        <v>343109211.09483117</v>
      </c>
      <c r="U125" s="73">
        <f>T125/SUMIFS(FinParameters!$L$8:$L$39,FinParameters!$B$8:$B$39,Financials!$E125,FinParameters!$C$8:$C$39,Financials!$F125)</f>
        <v>225489677.56828356</v>
      </c>
      <c r="V125" s="73">
        <f t="shared" si="22"/>
        <v>225489677.56828356</v>
      </c>
      <c r="W125" s="12"/>
      <c r="X125" s="73">
        <f t="shared" si="23"/>
        <v>525640045.48388129</v>
      </c>
      <c r="Y125" s="73">
        <f t="shared" si="24"/>
        <v>261602430.06205055</v>
      </c>
      <c r="Z125" s="73">
        <f t="shared" si="24"/>
        <v>338806124.34348959</v>
      </c>
      <c r="AA125" s="12">
        <f t="shared" si="25"/>
        <v>4.8950245176441083</v>
      </c>
      <c r="AB125" s="114">
        <f t="shared" si="26"/>
        <v>-359784584.95342463</v>
      </c>
      <c r="AC125" s="73">
        <f>AB125/SUMIFS(FinParameters!$L$8:$L$39,FinParameters!$B$8:$B$39,Financials!$E125,FinParameters!$C$8:$C$39,Financials!$F125)</f>
        <v>-236448650.84302193</v>
      </c>
      <c r="AD125" s="73">
        <f t="shared" si="27"/>
        <v>-236448650.84302193</v>
      </c>
      <c r="AE125" s="12"/>
      <c r="AF125" s="73">
        <f t="shared" si="28"/>
        <v>165855460.53045666</v>
      </c>
      <c r="AG125" s="73">
        <f t="shared" si="29"/>
        <v>25153779.219028622</v>
      </c>
      <c r="AH125" s="73">
        <f t="shared" si="29"/>
        <v>102357473.50046766</v>
      </c>
      <c r="AI125" s="12">
        <f t="shared" si="30"/>
        <v>1.4788467691361087</v>
      </c>
      <c r="AL125" s="73">
        <f>Summary!G125</f>
        <v>18671824.589897677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-24694929.59426802</v>
      </c>
      <c r="AN125" s="20">
        <f>Summary!I125</f>
        <v>14494576.40095412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</v>
      </c>
      <c r="C126" t="str">
        <f>Summary!C126</f>
        <v>Wind</v>
      </c>
      <c r="D126" s="89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185936985.06793964</v>
      </c>
      <c r="H126" s="73">
        <f>SUMIFS(AM$5:AM126,$F$5:$F126,$F126,$D$5:$D126,$D126)</f>
        <v>-161160163.29670078</v>
      </c>
      <c r="I126" s="20">
        <f>SUMIFS(AN$5:AN126,$F$5:$F126,$F126,$D$5:$D126,$D126)</f>
        <v>152348493.44847664</v>
      </c>
      <c r="J126" s="73">
        <f t="shared" si="16"/>
        <v>152348493.44847664</v>
      </c>
      <c r="K126" s="73">
        <f t="shared" si="17"/>
        <v>338285478.51641631</v>
      </c>
      <c r="L126" s="73">
        <f t="shared" si="18"/>
        <v>177125315.21971551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120864810.53401697</v>
      </c>
      <c r="Q126" s="73">
        <f>P126/SUMIFS(FinParameters!$H$8:$H$39,FinParameters!$B$8:$B$39,Financials!$E126,FinParameters!$C$8:$C$39,Financials!$F126)</f>
        <v>23912458.421780135</v>
      </c>
      <c r="R126" s="73">
        <f t="shared" si="31"/>
        <v>51650422.920172855</v>
      </c>
      <c r="S126" s="12">
        <f t="shared" si="20"/>
        <v>0.74623824179933729</v>
      </c>
      <c r="T126" s="114">
        <f t="shared" si="21"/>
        <v>185936985.06793964</v>
      </c>
      <c r="U126" s="73">
        <f>T126/SUMIFS(FinParameters!$L$8:$L$39,FinParameters!$B$8:$B$39,Financials!$E126,FinParameters!$C$8:$C$39,Financials!$F126)</f>
        <v>122196867.51400094</v>
      </c>
      <c r="V126" s="73">
        <f t="shared" si="22"/>
        <v>122196867.51400094</v>
      </c>
      <c r="W126" s="12"/>
      <c r="X126" s="73">
        <f t="shared" si="23"/>
        <v>306801795.60195667</v>
      </c>
      <c r="Y126" s="73">
        <f t="shared" si="24"/>
        <v>146109325.93578106</v>
      </c>
      <c r="Z126" s="73">
        <f t="shared" si="24"/>
        <v>173847290.43417379</v>
      </c>
      <c r="AA126" s="12">
        <f t="shared" si="25"/>
        <v>2.5117218605485609</v>
      </c>
      <c r="AB126" s="114">
        <f t="shared" si="26"/>
        <v>-161160163.29670078</v>
      </c>
      <c r="AC126" s="73">
        <f>AB126/SUMIFS(FinParameters!$L$8:$L$39,FinParameters!$B$8:$B$39,Financials!$E126,FinParameters!$C$8:$C$39,Financials!$F126)</f>
        <v>-105913662.71592478</v>
      </c>
      <c r="AD126" s="73">
        <f t="shared" si="27"/>
        <v>-105913662.71592478</v>
      </c>
      <c r="AE126" s="12"/>
      <c r="AF126" s="73">
        <f t="shared" si="28"/>
        <v>145641632.30525589</v>
      </c>
      <c r="AG126" s="73">
        <f t="shared" si="29"/>
        <v>40195663.219856277</v>
      </c>
      <c r="AH126" s="73">
        <f t="shared" si="29"/>
        <v>67933627.718249008</v>
      </c>
      <c r="AI126" s="12">
        <f t="shared" si="30"/>
        <v>0.98149575630516839</v>
      </c>
      <c r="AL126" s="73">
        <f>Summary!G126</f>
        <v>9570852.6956587154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-12050368.959350271</v>
      </c>
      <c r="AN126" s="20">
        <f>Summary!I126</f>
        <v>10454764.619689917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</v>
      </c>
      <c r="C127" t="str">
        <f>Summary!C127</f>
        <v>Wind</v>
      </c>
      <c r="D127" s="89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105534564.896559</v>
      </c>
      <c r="H127" s="73">
        <f>SUMIFS(AM$5:AM127,$F$5:$F127,$F127,$D$5:$D127,$D127)</f>
        <v>-67491438.401183903</v>
      </c>
      <c r="I127" s="20">
        <f>SUMIFS(AN$5:AN127,$F$5:$F127,$F127,$D$5:$D127,$D127)</f>
        <v>125553648.91239206</v>
      </c>
      <c r="J127" s="73">
        <f t="shared" si="16"/>
        <v>125553648.91239206</v>
      </c>
      <c r="K127" s="73">
        <f t="shared" si="17"/>
        <v>231088213.80895108</v>
      </c>
      <c r="L127" s="73">
        <f t="shared" si="18"/>
        <v>163596775.40776718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94069965.997932389</v>
      </c>
      <c r="Q127" s="73">
        <f>P127/SUMIFS(FinParameters!$H$8:$H$39,FinParameters!$B$8:$B$39,Financials!$E127,FinParameters!$C$8:$C$39,Financials!$F127)</f>
        <v>18611241.276307892</v>
      </c>
      <c r="R127" s="73">
        <f t="shared" si="31"/>
        <v>24855578.384088282</v>
      </c>
      <c r="S127" s="12">
        <f t="shared" si="20"/>
        <v>0.35910999491551843</v>
      </c>
      <c r="T127" s="114">
        <f t="shared" si="21"/>
        <v>105534564.896559</v>
      </c>
      <c r="U127" s="73">
        <f>T127/SUMIFS(FinParameters!$L$8:$L$39,FinParameters!$B$8:$B$39,Financials!$E127,FinParameters!$C$8:$C$39,Financials!$F127)</f>
        <v>69356794.400535628</v>
      </c>
      <c r="V127" s="73">
        <f t="shared" si="22"/>
        <v>69356794.400535628</v>
      </c>
      <c r="W127" s="12"/>
      <c r="X127" s="73">
        <f t="shared" si="23"/>
        <v>199604530.8944914</v>
      </c>
      <c r="Y127" s="73">
        <f t="shared" si="24"/>
        <v>87968035.676843524</v>
      </c>
      <c r="Z127" s="73">
        <f t="shared" si="24"/>
        <v>94212372.784623906</v>
      </c>
      <c r="AA127" s="12">
        <f t="shared" si="25"/>
        <v>1.3611674686807422</v>
      </c>
      <c r="AB127" s="114">
        <f t="shared" si="26"/>
        <v>-67491438.401183903</v>
      </c>
      <c r="AC127" s="73">
        <f>AB127/SUMIFS(FinParameters!$L$8:$L$39,FinParameters!$B$8:$B$39,Financials!$E127,FinParameters!$C$8:$C$39,Financials!$F127)</f>
        <v>-44355039.71211192</v>
      </c>
      <c r="AD127" s="73">
        <f t="shared" si="27"/>
        <v>-44355039.71211192</v>
      </c>
      <c r="AE127" s="12"/>
      <c r="AF127" s="73">
        <f t="shared" si="28"/>
        <v>132113092.4933075</v>
      </c>
      <c r="AG127" s="73">
        <f t="shared" si="29"/>
        <v>43612995.964731604</v>
      </c>
      <c r="AH127" s="73">
        <f t="shared" si="29"/>
        <v>49857333.072511986</v>
      </c>
      <c r="AI127" s="12">
        <f t="shared" si="30"/>
        <v>0.72033192507130739</v>
      </c>
      <c r="AL127" s="73">
        <f>Summary!G127</f>
        <v>5887120.2183965966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-5359562.392477815</v>
      </c>
      <c r="AN127" s="20">
        <f>Summary!I127</f>
        <v>8905342.5892548002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</v>
      </c>
      <c r="C128" t="str">
        <f>Summary!C128</f>
        <v>Wind</v>
      </c>
      <c r="D128" s="89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46818331.051604062</v>
      </c>
      <c r="H128" s="73">
        <f>SUMIFS(AM$5:AM128,$F$5:$F128,$F128,$D$5:$D128,$D128)</f>
        <v>750308.12696161901</v>
      </c>
      <c r="I128" s="20">
        <f>SUMIFS(AN$5:AN128,$F$5:$F128,$F128,$D$5:$D128,$D128)</f>
        <v>109023563.39164025</v>
      </c>
      <c r="J128" s="73">
        <f t="shared" si="16"/>
        <v>109023563.39164025</v>
      </c>
      <c r="K128" s="73">
        <f t="shared" si="17"/>
        <v>155841894.44324431</v>
      </c>
      <c r="L128" s="73">
        <f t="shared" si="18"/>
        <v>156592202.57020593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77539880.47718057</v>
      </c>
      <c r="Q128" s="73">
        <f>P128/SUMIFS(FinParameters!$H$8:$H$39,FinParameters!$B$8:$B$39,Financials!$E128,FinParameters!$C$8:$C$39,Financials!$F128)</f>
        <v>15340851.979563832</v>
      </c>
      <c r="R128" s="73">
        <f t="shared" si="31"/>
        <v>8325492.8633364625</v>
      </c>
      <c r="S128" s="12">
        <f t="shared" si="20"/>
        <v>0.12028558151500882</v>
      </c>
      <c r="T128" s="114">
        <f t="shared" si="21"/>
        <v>46818331.051604062</v>
      </c>
      <c r="U128" s="73">
        <f>T128/SUMIFS(FinParameters!$L$8:$L$39,FinParameters!$B$8:$B$39,Financials!$E128,FinParameters!$C$8:$C$39,Financials!$F128)</f>
        <v>30768775.747595768</v>
      </c>
      <c r="V128" s="73">
        <f t="shared" si="22"/>
        <v>30768775.747595768</v>
      </c>
      <c r="W128" s="12"/>
      <c r="X128" s="73">
        <f t="shared" si="23"/>
        <v>124358211.52878463</v>
      </c>
      <c r="Y128" s="73">
        <f t="shared" si="24"/>
        <v>46109627.727159604</v>
      </c>
      <c r="Z128" s="73">
        <f t="shared" si="24"/>
        <v>39094268.610932231</v>
      </c>
      <c r="AA128" s="12">
        <f t="shared" si="25"/>
        <v>0.5648286426955641</v>
      </c>
      <c r="AB128" s="114">
        <f t="shared" si="26"/>
        <v>750308.12696161901</v>
      </c>
      <c r="AC128" s="73">
        <f>AB128/SUMIFS(FinParameters!$L$8:$L$39,FinParameters!$B$8:$B$39,Financials!$E128,FinParameters!$C$8:$C$39,Financials!$F128)</f>
        <v>493098.7923220665</v>
      </c>
      <c r="AD128" s="73">
        <f t="shared" si="27"/>
        <v>493098.7923220665</v>
      </c>
      <c r="AE128" s="12"/>
      <c r="AF128" s="73">
        <f t="shared" si="28"/>
        <v>125108519.65574625</v>
      </c>
      <c r="AG128" s="73">
        <f t="shared" si="29"/>
        <v>46602726.519481674</v>
      </c>
      <c r="AH128" s="73">
        <f t="shared" si="29"/>
        <v>39587367.4032543</v>
      </c>
      <c r="AI128" s="12">
        <f t="shared" si="30"/>
        <v>0.57195286656464073</v>
      </c>
      <c r="AL128" s="73">
        <f>Summary!G128</f>
        <v>2479398.8314285628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218440.65857542978</v>
      </c>
      <c r="AN128" s="20">
        <f>Summary!I128</f>
        <v>7808708.2758654682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</v>
      </c>
      <c r="C129" t="str">
        <f>Summary!C129</f>
        <v>Wind</v>
      </c>
      <c r="D129" s="89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-7220889.7797252201</v>
      </c>
      <c r="H129" s="73">
        <f>SUMIFS(AM$5:AM129,$F$5:$F129,$F129,$D$5:$D129,$D129)</f>
        <v>70601763.315367401</v>
      </c>
      <c r="I129" s="20">
        <f>SUMIFS(AN$5:AN129,$F$5:$F129,$F129,$D$5:$D129,$D129)</f>
        <v>92821583.034372002</v>
      </c>
      <c r="J129" s="73">
        <f t="shared" si="16"/>
        <v>92821583.034372002</v>
      </c>
      <c r="K129" s="73">
        <f t="shared" si="17"/>
        <v>85600693.254646778</v>
      </c>
      <c r="L129" s="73">
        <f t="shared" si="18"/>
        <v>156202456.57001418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61337900.119912326</v>
      </c>
      <c r="Q129" s="73">
        <f>P129/SUMIFS(FinParameters!$H$8:$H$39,FinParameters!$B$8:$B$39,Financials!$E129,FinParameters!$C$8:$C$39,Financials!$F129)</f>
        <v>12135376.540253606</v>
      </c>
      <c r="R129" s="73">
        <f t="shared" si="31"/>
        <v>-7876487.4939317815</v>
      </c>
      <c r="S129" s="12">
        <f t="shared" si="20"/>
        <v>-0.11379841338589469</v>
      </c>
      <c r="T129" s="114">
        <f t="shared" si="21"/>
        <v>-7220889.7797252201</v>
      </c>
      <c r="U129" s="73">
        <f>T129/SUMIFS(FinParameters!$L$8:$L$39,FinParameters!$B$8:$B$39,Financials!$E129,FinParameters!$C$8:$C$39,Financials!$F129)</f>
        <v>-4745533.070915807</v>
      </c>
      <c r="V129" s="73">
        <f t="shared" si="22"/>
        <v>-4745533.070915807</v>
      </c>
      <c r="W129" s="12"/>
      <c r="X129" s="73">
        <f t="shared" si="23"/>
        <v>54117010.340187103</v>
      </c>
      <c r="Y129" s="73">
        <f t="shared" si="24"/>
        <v>7389843.4693377987</v>
      </c>
      <c r="Z129" s="73">
        <f t="shared" si="24"/>
        <v>-12622020.564847589</v>
      </c>
      <c r="AA129" s="12">
        <f t="shared" si="25"/>
        <v>-0.18236122575074201</v>
      </c>
      <c r="AB129" s="114">
        <f t="shared" si="26"/>
        <v>70601763.315367401</v>
      </c>
      <c r="AC129" s="73">
        <f>AB129/SUMIFS(FinParameters!$L$8:$L$39,FinParameters!$B$8:$B$39,Financials!$E129,FinParameters!$C$8:$C$39,Financials!$F129)</f>
        <v>46399129.871609256</v>
      </c>
      <c r="AD129" s="73">
        <f t="shared" si="27"/>
        <v>46399129.871609256</v>
      </c>
      <c r="AE129" s="12"/>
      <c r="AF129" s="73">
        <f t="shared" si="28"/>
        <v>124718773.6555545</v>
      </c>
      <c r="AG129" s="73">
        <f t="shared" si="29"/>
        <v>53788973.340947054</v>
      </c>
      <c r="AH129" s="73">
        <f t="shared" si="29"/>
        <v>33777109.306761667</v>
      </c>
      <c r="AI129" s="12">
        <f t="shared" si="30"/>
        <v>0.48800705274181522</v>
      </c>
      <c r="AL129" s="73">
        <f>Summary!G129</f>
        <v>-3252735.2029748228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7686604.6434412235</v>
      </c>
      <c r="AN129" s="20">
        <f>Summary!I129</f>
        <v>6316523.1725417208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</v>
      </c>
      <c r="C130" t="str">
        <f>Summary!C130</f>
        <v>Wind</v>
      </c>
      <c r="D130" s="89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-73109203.517861068</v>
      </c>
      <c r="H130" s="73">
        <f>SUMIFS(AM$5:AM130,$F$5:$F130,$F130,$D$5:$D130,$D130)</f>
        <v>167565711.46849644</v>
      </c>
      <c r="I130" s="20">
        <f>SUMIFS(AN$5:AN130,$F$5:$F130,$F130,$D$5:$D130,$D130)</f>
        <v>71487926.605284736</v>
      </c>
      <c r="J130" s="73">
        <f t="shared" si="16"/>
        <v>71487926.605284736</v>
      </c>
      <c r="K130" s="73">
        <f t="shared" si="17"/>
        <v>-1621276.9125763327</v>
      </c>
      <c r="L130" s="73">
        <f t="shared" si="18"/>
        <v>165944434.55592012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40004243.69082506</v>
      </c>
      <c r="Q130" s="73">
        <f>P130/SUMIFS(FinParameters!$H$8:$H$39,FinParameters!$B$8:$B$39,Financials!$E130,FinParameters!$C$8:$C$39,Financials!$F130)</f>
        <v>7914626.3476115987</v>
      </c>
      <c r="R130" s="73">
        <f t="shared" si="31"/>
        <v>-29210143.923019048</v>
      </c>
      <c r="S130" s="12">
        <f t="shared" si="20"/>
        <v>-0.42202416188359798</v>
      </c>
      <c r="T130" s="114">
        <f t="shared" si="21"/>
        <v>-73109203.517861068</v>
      </c>
      <c r="U130" s="73">
        <f>T130/SUMIFS(FinParameters!$L$8:$L$39,FinParameters!$B$8:$B$39,Financials!$E130,FinParameters!$C$8:$C$39,Financials!$F130)</f>
        <v>-48047007.178598188</v>
      </c>
      <c r="V130" s="73">
        <f t="shared" si="22"/>
        <v>-48047007.178598188</v>
      </c>
      <c r="W130" s="12"/>
      <c r="X130" s="73">
        <f t="shared" si="23"/>
        <v>-33104959.827036005</v>
      </c>
      <c r="Y130" s="73">
        <f t="shared" si="24"/>
        <v>-40132380.830986589</v>
      </c>
      <c r="Z130" s="73">
        <f t="shared" si="24"/>
        <v>-77257151.101617232</v>
      </c>
      <c r="AA130" s="12">
        <f t="shared" si="25"/>
        <v>-1.1162007461894299</v>
      </c>
      <c r="AB130" s="114">
        <f t="shared" si="26"/>
        <v>162538740.12444153</v>
      </c>
      <c r="AC130" s="73">
        <f>AB130/SUMIFS(FinParameters!$L$8:$L$39,FinParameters!$B$8:$B$39,Financials!$E130,FinParameters!$C$8:$C$39,Financials!$F130)</f>
        <v>106819656.59291357</v>
      </c>
      <c r="AD130" s="73">
        <f t="shared" si="27"/>
        <v>106819656.59291357</v>
      </c>
      <c r="AE130" s="12"/>
      <c r="AF130" s="73">
        <f t="shared" si="28"/>
        <v>129433780.29740553</v>
      </c>
      <c r="AG130" s="73">
        <f t="shared" si="29"/>
        <v>66687275.761926979</v>
      </c>
      <c r="AH130" s="73">
        <f t="shared" si="29"/>
        <v>29562505.491296336</v>
      </c>
      <c r="AI130" s="12">
        <f t="shared" si="30"/>
        <v>0.42711503360008501</v>
      </c>
      <c r="AL130" s="73">
        <f>Summary!G130</f>
        <v>-11576149.486416705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19225195.935560402</v>
      </c>
      <c r="AN130" s="20">
        <f>Summary!I130</f>
        <v>4179972.2701527164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</v>
      </c>
      <c r="C131" t="str">
        <f>Summary!C131</f>
        <v>Wind</v>
      </c>
      <c r="D131" s="89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-147019720.17158365</v>
      </c>
      <c r="H131" s="73">
        <f>SUMIFS(AM$5:AM131,$F$5:$F131,$F131,$D$5:$D131,$D131)</f>
        <v>332589421.93414283</v>
      </c>
      <c r="I131" s="20">
        <f>SUMIFS(AN$5:AN131,$F$5:$F131,$F131,$D$5:$D131,$D131)</f>
        <v>42093196.398215882</v>
      </c>
      <c r="J131" s="73">
        <f t="shared" si="16"/>
        <v>42093196.398215882</v>
      </c>
      <c r="K131" s="73">
        <f t="shared" si="17"/>
        <v>-104926523.77336776</v>
      </c>
      <c r="L131" s="73">
        <f t="shared" si="18"/>
        <v>227662898.16077507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10609513.483756211</v>
      </c>
      <c r="Q131" s="73">
        <f>P131/SUMIFS(FinParameters!$H$8:$H$39,FinParameters!$B$8:$B$39,Financials!$E131,FinParameters!$C$8:$C$39,Financials!$F131)</f>
        <v>2099035.6823852654</v>
      </c>
      <c r="R131" s="73">
        <f t="shared" si="31"/>
        <v>-58604874.130087897</v>
      </c>
      <c r="S131" s="12">
        <f t="shared" si="20"/>
        <v>-0.84671520113783216</v>
      </c>
      <c r="T131" s="114">
        <f t="shared" si="21"/>
        <v>-147019720.17158365</v>
      </c>
      <c r="U131" s="73">
        <f>T131/SUMIFS(FinParameters!$L$8:$L$39,FinParameters!$B$8:$B$39,Financials!$E131,FinParameters!$C$8:$C$39,Financials!$F131)</f>
        <v>-96620633.389253497</v>
      </c>
      <c r="V131" s="73">
        <f t="shared" si="22"/>
        <v>-96620633.389253497</v>
      </c>
      <c r="W131" s="12"/>
      <c r="X131" s="73">
        <f t="shared" si="23"/>
        <v>-136410206.68782744</v>
      </c>
      <c r="Y131" s="73">
        <f t="shared" si="24"/>
        <v>-94521597.706868231</v>
      </c>
      <c r="Z131" s="73">
        <f t="shared" si="24"/>
        <v>-155225507.51934141</v>
      </c>
      <c r="AA131" s="12">
        <f t="shared" si="25"/>
        <v>-2.2426768894548963</v>
      </c>
      <c r="AB131" s="114">
        <f t="shared" si="26"/>
        <v>232812595.35389996</v>
      </c>
      <c r="AC131" s="73">
        <f>AB131/SUMIFS(FinParameters!$L$8:$L$39,FinParameters!$B$8:$B$39,Financials!$E131,FinParameters!$C$8:$C$39,Financials!$F131)</f>
        <v>153003286.89128864</v>
      </c>
      <c r="AD131" s="73">
        <f t="shared" si="27"/>
        <v>153003286.89128864</v>
      </c>
      <c r="AE131" s="12"/>
      <c r="AF131" s="73">
        <f t="shared" si="28"/>
        <v>96402388.666072518</v>
      </c>
      <c r="AG131" s="73">
        <f t="shared" si="29"/>
        <v>58481689.184420407</v>
      </c>
      <c r="AH131" s="73">
        <f t="shared" si="29"/>
        <v>-2222220.6280527711</v>
      </c>
      <c r="AI131" s="12">
        <f t="shared" si="30"/>
        <v>-3.2106339514998285E-2</v>
      </c>
      <c r="AL131" s="73">
        <f>Summary!G131</f>
        <v>-17847929.239745587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33612858.341537744</v>
      </c>
      <c r="AN131" s="20">
        <f>Summary!I131</f>
        <v>2274544.3557225475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</v>
      </c>
      <c r="C132" t="str">
        <f>Summary!C132</f>
        <v>Wind</v>
      </c>
      <c r="D132" s="89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50706163.272664577</v>
      </c>
      <c r="H132" s="73">
        <f>SUMIFS(AM$5:AM132,$F$5:$F132,$F132,$D$5:$D132,$D132)</f>
        <v>1709659.2964955305</v>
      </c>
      <c r="I132" s="20">
        <f>SUMIFS(AN$5:AN132,$F$5:$F132,$F132,$D$5:$D132,$D132)</f>
        <v>109885579.90164284</v>
      </c>
      <c r="J132" s="73">
        <f t="shared" si="16"/>
        <v>109885579.90164284</v>
      </c>
      <c r="K132" s="73">
        <f t="shared" si="17"/>
        <v>160591743.17430741</v>
      </c>
      <c r="L132" s="73">
        <f t="shared" si="18"/>
        <v>162301402.47080296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78401896.987183169</v>
      </c>
      <c r="Q132" s="73">
        <f>P132/SUMIFS(FinParameters!$H$8:$H$39,FinParameters!$B$8:$B$39,Financials!$E132,FinParameters!$C$8:$C$39,Financials!$F132)</f>
        <v>15511397.350571746</v>
      </c>
      <c r="R132" s="73">
        <f t="shared" si="31"/>
        <v>9187509.3733390607</v>
      </c>
      <c r="S132" s="12">
        <f t="shared" si="20"/>
        <v>0.13273987808138021</v>
      </c>
      <c r="T132" s="114">
        <f t="shared" si="21"/>
        <v>50706163.272664577</v>
      </c>
      <c r="U132" s="73">
        <f>T132/SUMIFS(FinParameters!$L$8:$L$39,FinParameters!$B$8:$B$39,Financials!$E132,FinParameters!$C$8:$C$39,Financials!$F132)</f>
        <v>33323839.866012044</v>
      </c>
      <c r="V132" s="73">
        <f t="shared" si="22"/>
        <v>33323839.866012044</v>
      </c>
      <c r="W132" s="12"/>
      <c r="X132" s="73">
        <f t="shared" si="23"/>
        <v>129108060.25984773</v>
      </c>
      <c r="Y132" s="73">
        <f t="shared" si="24"/>
        <v>48835237.216583788</v>
      </c>
      <c r="Z132" s="73">
        <f t="shared" si="24"/>
        <v>42511349.239351109</v>
      </c>
      <c r="AA132" s="12">
        <f t="shared" si="25"/>
        <v>0.61419815597484362</v>
      </c>
      <c r="AB132" s="114">
        <f t="shared" si="26"/>
        <v>1709659.2964955305</v>
      </c>
      <c r="AC132" s="73">
        <f>AB132/SUMIFS(FinParameters!$L$8:$L$39,FinParameters!$B$8:$B$39,Financials!$E132,FinParameters!$C$8:$C$39,Financials!$F132)</f>
        <v>1123579.6389384759</v>
      </c>
      <c r="AD132" s="73">
        <f t="shared" si="27"/>
        <v>1123579.6389384759</v>
      </c>
      <c r="AE132" s="12"/>
      <c r="AF132" s="73">
        <f t="shared" si="28"/>
        <v>130817719.55634326</v>
      </c>
      <c r="AG132" s="73">
        <f t="shared" si="29"/>
        <v>49958816.855522268</v>
      </c>
      <c r="AH132" s="73">
        <f t="shared" si="29"/>
        <v>43634928.878289588</v>
      </c>
      <c r="AI132" s="12">
        <f t="shared" si="30"/>
        <v>0.63043148083219946</v>
      </c>
      <c r="AL132" s="73">
        <f>Summary!G132</f>
        <v>1031779.6305393182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1601737.9499942649</v>
      </c>
      <c r="AN132" s="20">
        <f>Summary!I132</f>
        <v>7569387.2821553284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</v>
      </c>
      <c r="C133" t="str">
        <f>Summary!C133</f>
        <v>Wind</v>
      </c>
      <c r="D133" s="89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-14431944.636252841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36863495.394087777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4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4">
        <f t="shared" si="26"/>
        <v>-14431944.636252841</v>
      </c>
      <c r="AC133" s="73">
        <f>AB133/SUMIFS(FinParameters!$L$8:$L$39,FinParameters!$B$8:$B$39,Financials!$E133,FinParameters!$C$8:$C$39,Financials!$F133)</f>
        <v>-13736532.669842087</v>
      </c>
      <c r="AD133" s="73">
        <f t="shared" si="27"/>
        <v>-13736532.669842087</v>
      </c>
      <c r="AE133" s="12"/>
      <c r="AF133" s="73">
        <f t="shared" si="28"/>
        <v>34863495.394087777</v>
      </c>
      <c r="AG133" s="73">
        <f t="shared" si="29"/>
        <v>32290008.571584038</v>
      </c>
      <c r="AH133" s="73">
        <f t="shared" si="29"/>
        <v>10819507.010773152</v>
      </c>
      <c r="AI133" s="12">
        <f t="shared" si="30"/>
        <v>0.47723575338700536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-14431944.636252841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</v>
      </c>
      <c r="C134" t="str">
        <f>Summary!C134</f>
        <v>Wind</v>
      </c>
      <c r="D134" s="89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-5560398.5991969854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30140037.282742627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4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4">
        <f t="shared" ref="AB134:AB197" si="42">H134*AP134</f>
        <v>-5560398.5991969854</v>
      </c>
      <c r="AC134" s="73">
        <f>AB134/SUMIFS(FinParameters!$L$8:$L$39,FinParameters!$B$8:$B$39,Financials!$E134,FinParameters!$C$8:$C$39,Financials!$F134)</f>
        <v>-5292467.4352856502</v>
      </c>
      <c r="AD134" s="73">
        <f t="shared" ref="AD134:AD197" si="43">AC134</f>
        <v>-5292467.4352856502</v>
      </c>
      <c r="AE134" s="12"/>
      <c r="AF134" s="73">
        <f t="shared" ref="AF134:AF197" si="44">X134+AB134</f>
        <v>28140037.282742627</v>
      </c>
      <c r="AG134" s="73">
        <f t="shared" ref="AG134:AH197" si="45">Y134+AC134</f>
        <v>26295785.097824235</v>
      </c>
      <c r="AH134" s="73">
        <f t="shared" si="45"/>
        <v>4280729.9680483937</v>
      </c>
      <c r="AI134" s="12">
        <f t="shared" ref="AI134:AI197" si="46">-AH134/SUM($N134,$O134)</f>
        <v>0.18881797380543694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-5560398.5991969854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</v>
      </c>
      <c r="C135" t="str">
        <f>Summary!C135</f>
        <v>Wind</v>
      </c>
      <c r="D135" s="89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-2251371.8705932107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25727454.023094941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4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4">
        <f t="shared" si="42"/>
        <v>-2251371.8705932107</v>
      </c>
      <c r="AC135" s="73">
        <f>AB135/SUMIFS(FinParameters!$L$8:$L$39,FinParameters!$B$8:$B$39,Financials!$E135,FinParameters!$C$8:$C$39,Financials!$F135)</f>
        <v>-2142888.157614002</v>
      </c>
      <c r="AD135" s="73">
        <f t="shared" si="43"/>
        <v>-2142888.157614002</v>
      </c>
      <c r="AE135" s="12"/>
      <c r="AF135" s="73">
        <f t="shared" si="44"/>
        <v>23727454.023094937</v>
      </c>
      <c r="AG135" s="73">
        <f t="shared" si="45"/>
        <v>22253341.611576267</v>
      </c>
      <c r="AH135" s="73">
        <f t="shared" si="45"/>
        <v>26629.351121580228</v>
      </c>
      <c r="AI135" s="12">
        <f t="shared" si="46"/>
        <v>1.1745894181740819E-3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-2251371.8705932107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</v>
      </c>
      <c r="C136" t="str">
        <f>Summary!C136</f>
        <v>Wind</v>
      </c>
      <c r="D136" s="89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3.1121771826292388E-9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21582154.312074549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4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4">
        <f t="shared" si="42"/>
        <v>3.1121771826292388E-9</v>
      </c>
      <c r="AC136" s="73">
        <f>AB136/SUMIFS(FinParameters!$L$8:$L$39,FinParameters!$B$8:$B$39,Financials!$E136,FinParameters!$C$8:$C$39,Financials!$F136)</f>
        <v>2.9622150459290792E-9</v>
      </c>
      <c r="AD136" s="73">
        <f t="shared" si="43"/>
        <v>2.9622150459290792E-9</v>
      </c>
      <c r="AE136" s="12"/>
      <c r="AF136" s="73">
        <f t="shared" si="44"/>
        <v>19582154.312074549</v>
      </c>
      <c r="AG136" s="73">
        <f t="shared" si="45"/>
        <v>18407396.294540256</v>
      </c>
      <c r="AH136" s="73">
        <f t="shared" si="45"/>
        <v>-3953163.9174064854</v>
      </c>
      <c r="AI136" s="12">
        <f t="shared" si="46"/>
        <v>-0.1743694198365324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3.1121771826292388E-9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</v>
      </c>
      <c r="C137" t="str">
        <f>Summary!C137</f>
        <v>Wind</v>
      </c>
      <c r="D137" s="89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2087643.056114797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19121281.815441512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4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4">
        <f t="shared" si="42"/>
        <v>2087643.056114797</v>
      </c>
      <c r="AC137" s="73">
        <f>AB137/SUMIFS(FinParameters!$L$8:$L$39,FinParameters!$B$8:$B$39,Financials!$E137,FinParameters!$C$8:$C$39,Financials!$F137)</f>
        <v>1987048.7149218773</v>
      </c>
      <c r="AD137" s="73">
        <f t="shared" si="43"/>
        <v>1987048.7149218773</v>
      </c>
      <c r="AE137" s="12"/>
      <c r="AF137" s="73">
        <f t="shared" si="44"/>
        <v>17121281.815441512</v>
      </c>
      <c r="AG137" s="73">
        <f t="shared" si="45"/>
        <v>16148139.751931835</v>
      </c>
      <c r="AH137" s="73">
        <f t="shared" si="45"/>
        <v>-6323998.6793284696</v>
      </c>
      <c r="AI137" s="12">
        <f t="shared" si="46"/>
        <v>-0.27894415809728124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2087643.056114797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</v>
      </c>
      <c r="C138" t="str">
        <f>Summary!C138</f>
        <v>Wind</v>
      </c>
      <c r="D138" s="89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4797087.2472089455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17487306.180616014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4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4">
        <f t="shared" si="42"/>
        <v>4797087.2472089455</v>
      </c>
      <c r="AC138" s="73">
        <f>AB138/SUMIFS(FinParameters!$L$8:$L$39,FinParameters!$B$8:$B$39,Financials!$E138,FinParameters!$C$8:$C$39,Financials!$F138)</f>
        <v>4565936.701686088</v>
      </c>
      <c r="AD138" s="73">
        <f t="shared" si="43"/>
        <v>4565936.701686088</v>
      </c>
      <c r="AE138" s="12"/>
      <c r="AF138" s="73">
        <f t="shared" si="44"/>
        <v>15487306.180616016</v>
      </c>
      <c r="AG138" s="73">
        <f t="shared" si="45"/>
        <v>14690497.200562328</v>
      </c>
      <c r="AH138" s="73">
        <f t="shared" si="45"/>
        <v>-7912786.1134029534</v>
      </c>
      <c r="AI138" s="12">
        <f t="shared" si="46"/>
        <v>-0.34902370676039185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4797087.2472089455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</v>
      </c>
      <c r="C139" t="str">
        <f>Summary!C139</f>
        <v>Wind</v>
      </c>
      <c r="D139" s="89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9520609.1345546488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14478021.060435718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4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4">
        <f t="shared" si="42"/>
        <v>9520609.1345546488</v>
      </c>
      <c r="AC139" s="73">
        <f>AB139/SUMIFS(FinParameters!$L$8:$L$39,FinParameters!$B$8:$B$39,Financials!$E139,FinParameters!$C$8:$C$39,Financials!$F139)</f>
        <v>9061852.8347932417</v>
      </c>
      <c r="AD139" s="73">
        <f t="shared" si="43"/>
        <v>9061852.8347932417</v>
      </c>
      <c r="AE139" s="12"/>
      <c r="AF139" s="73">
        <f t="shared" si="44"/>
        <v>12478021.060435718</v>
      </c>
      <c r="AG139" s="73">
        <f t="shared" si="45"/>
        <v>11985522.541409001</v>
      </c>
      <c r="AH139" s="73">
        <f t="shared" si="45"/>
        <v>-10831822.415748952</v>
      </c>
      <c r="AI139" s="12">
        <f t="shared" si="46"/>
        <v>-0.47777897144361731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9520609.1345546488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</v>
      </c>
      <c r="C140" t="str">
        <f>Summary!C140</f>
        <v>Wind</v>
      </c>
      <c r="D140" s="89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-152838.21671320853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22618857.751741536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4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4">
        <f t="shared" si="42"/>
        <v>-152838.21671320853</v>
      </c>
      <c r="AC140" s="73">
        <f>AB140/SUMIFS(FinParameters!$L$8:$L$39,FinParameters!$B$8:$B$39,Financials!$E140,FinParameters!$C$8:$C$39,Financials!$F140)</f>
        <v>-145473.6149560581</v>
      </c>
      <c r="AD140" s="73">
        <f t="shared" si="43"/>
        <v>-145473.6149560581</v>
      </c>
      <c r="AE140" s="12"/>
      <c r="AF140" s="73">
        <f t="shared" si="44"/>
        <v>20618857.751741532</v>
      </c>
      <c r="AG140" s="73">
        <f t="shared" si="45"/>
        <v>19378860.746679135</v>
      </c>
      <c r="AH140" s="73">
        <f t="shared" si="45"/>
        <v>-2961161.093722682</v>
      </c>
      <c r="AI140" s="12">
        <f t="shared" si="46"/>
        <v>-0.13061333978118556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-152838.21671320853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</v>
      </c>
      <c r="C141" t="str">
        <f>Summary!C141</f>
        <v>Wind</v>
      </c>
      <c r="D141" s="89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-32920492.780247793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57591268.078549601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4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4">
        <f t="shared" si="42"/>
        <v>-32920492.780247793</v>
      </c>
      <c r="AC141" s="73">
        <f>AB141/SUMIFS(FinParameters!$L$8:$L$39,FinParameters!$B$8:$B$39,Financials!$E141,FinParameters!$C$8:$C$39,Financials!$F141)</f>
        <v>-30569950.202925943</v>
      </c>
      <c r="AD141" s="73">
        <f t="shared" si="43"/>
        <v>-30569950.202925943</v>
      </c>
      <c r="AE141" s="12"/>
      <c r="AF141" s="73">
        <f t="shared" si="44"/>
        <v>54632518.078549609</v>
      </c>
      <c r="AG141" s="73">
        <f t="shared" si="45"/>
        <v>47560280.849366538</v>
      </c>
      <c r="AH141" s="73">
        <f t="shared" si="45"/>
        <v>17923618.186734185</v>
      </c>
      <c r="AI141" s="12">
        <f t="shared" si="46"/>
        <v>0.52786098491690081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-18488548.14399495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Marinus</v>
      </c>
      <c r="C142" t="str">
        <f>Summary!C142</f>
        <v>Wind</v>
      </c>
      <c r="D142" s="89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-13077410.00541045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50471083.764762148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4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4">
        <f t="shared" si="42"/>
        <v>-13077410.00541045</v>
      </c>
      <c r="AC142" s="73">
        <f>AB142/SUMIFS(FinParameters!$L$8:$L$39,FinParameters!$B$8:$B$39,Financials!$E142,FinParameters!$C$8:$C$39,Financials!$F142)</f>
        <v>-12143675.227380173</v>
      </c>
      <c r="AD142" s="73">
        <f t="shared" si="43"/>
        <v>-12143675.227380173</v>
      </c>
      <c r="AE142" s="12"/>
      <c r="AF142" s="73">
        <f t="shared" si="44"/>
        <v>47512333.764762148</v>
      </c>
      <c r="AG142" s="73">
        <f t="shared" si="45"/>
        <v>42082862.850414567</v>
      </c>
      <c r="AH142" s="73">
        <f t="shared" si="45"/>
        <v>10901524.524631282</v>
      </c>
      <c r="AI142" s="12">
        <f t="shared" si="46"/>
        <v>0.32105624058242271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-7517011.4062134642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Marinus</v>
      </c>
      <c r="C143" t="str">
        <f>Summary!C143</f>
        <v>Wind</v>
      </c>
      <c r="D143" s="89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-5280324.9880724698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42747550.029357269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4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4">
        <f t="shared" si="42"/>
        <v>-5280324.9880724698</v>
      </c>
      <c r="AC143" s="73">
        <f>AB143/SUMIFS(FinParameters!$L$8:$L$39,FinParameters!$B$8:$B$39,Financials!$E143,FinParameters!$C$8:$C$39,Financials!$F143)</f>
        <v>-4903306.6733889254</v>
      </c>
      <c r="AD143" s="73">
        <f t="shared" si="43"/>
        <v>-4903306.6733889254</v>
      </c>
      <c r="AE143" s="12"/>
      <c r="AF143" s="73">
        <f t="shared" si="44"/>
        <v>39788800.029357269</v>
      </c>
      <c r="AG143" s="73">
        <f t="shared" si="45"/>
        <v>35401159.467869297</v>
      </c>
      <c r="AH143" s="73">
        <f t="shared" si="45"/>
        <v>3552095.1561980499</v>
      </c>
      <c r="AI143" s="12">
        <f t="shared" si="46"/>
        <v>0.10461126922782862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-3028953.1174792596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Marinus</v>
      </c>
      <c r="C144" t="str">
        <f>Summary!C144</f>
        <v>Wind</v>
      </c>
      <c r="D144" s="89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-352.05964914011645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35471792.55887042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4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4">
        <f t="shared" si="42"/>
        <v>-352.05964914011645</v>
      </c>
      <c r="AC144" s="73">
        <f>AB144/SUMIFS(FinParameters!$L$8:$L$39,FinParameters!$B$8:$B$39,Financials!$E144,FinParameters!$C$8:$C$39,Financials!$F144)</f>
        <v>-326.9223828001256</v>
      </c>
      <c r="AD144" s="73">
        <f t="shared" si="43"/>
        <v>-326.9223828001256</v>
      </c>
      <c r="AE144" s="12"/>
      <c r="AF144" s="73">
        <f t="shared" si="44"/>
        <v>32513042.55887042</v>
      </c>
      <c r="AG144" s="73">
        <f t="shared" si="45"/>
        <v>28950449.232617587</v>
      </c>
      <c r="AH144" s="73">
        <f t="shared" si="45"/>
        <v>-3314684.8446680363</v>
      </c>
      <c r="AI144" s="12">
        <f t="shared" si="46"/>
        <v>-9.7619397409982489E-2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-352.05964914322863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Marinus</v>
      </c>
      <c r="C145" t="str">
        <f>Summary!C145</f>
        <v>Wind</v>
      </c>
      <c r="D145" s="89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4835105.4014204387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32679270.443153065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4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4">
        <f t="shared" si="42"/>
        <v>4835105.4014204387</v>
      </c>
      <c r="AC145" s="73">
        <f>AB145/SUMIFS(FinParameters!$L$8:$L$39,FinParameters!$B$8:$B$39,Financials!$E145,FinParameters!$C$8:$C$39,Financials!$F145)</f>
        <v>4489876.0274939146</v>
      </c>
      <c r="AD145" s="73">
        <f t="shared" si="43"/>
        <v>4489876.0274939146</v>
      </c>
      <c r="AE145" s="12"/>
      <c r="AF145" s="73">
        <f t="shared" si="44"/>
        <v>29720520.443153068</v>
      </c>
      <c r="AG145" s="73">
        <f t="shared" si="45"/>
        <v>26636122.942496188</v>
      </c>
      <c r="AH145" s="73">
        <f t="shared" si="45"/>
        <v>-6008661.4498998877</v>
      </c>
      <c r="AI145" s="12">
        <f t="shared" si="46"/>
        <v>-0.1769585759935384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2747462.3453056416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Marinus</v>
      </c>
      <c r="C146" t="str">
        <f>Summary!C146</f>
        <v>Wind</v>
      </c>
      <c r="D146" s="89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11208157.864080753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29949786.773578599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4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4">
        <f t="shared" si="42"/>
        <v>11208157.864080753</v>
      </c>
      <c r="AC146" s="73">
        <f>AB146/SUMIFS(FinParameters!$L$8:$L$39,FinParameters!$B$8:$B$39,Financials!$E146,FinParameters!$C$8:$C$39,Financials!$F146)</f>
        <v>10407888.790080937</v>
      </c>
      <c r="AD146" s="73">
        <f t="shared" si="43"/>
        <v>10407888.790080937</v>
      </c>
      <c r="AE146" s="12"/>
      <c r="AF146" s="73">
        <f t="shared" si="44"/>
        <v>26991036.773578599</v>
      </c>
      <c r="AG146" s="73">
        <f t="shared" si="45"/>
        <v>24426265.280554578</v>
      </c>
      <c r="AH146" s="73">
        <f t="shared" si="45"/>
        <v>-8660713.4523126688</v>
      </c>
      <c r="AI146" s="12">
        <f t="shared" si="46"/>
        <v>-0.25506305062916579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6411070.6168718068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Marinus</v>
      </c>
      <c r="C147" t="str">
        <f>Summary!C147</f>
        <v>Wind</v>
      </c>
      <c r="D147" s="89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24576624.70730871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28752345.683430932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4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4">
        <f t="shared" si="42"/>
        <v>24576624.70730871</v>
      </c>
      <c r="AC147" s="73">
        <f>AB147/SUMIFS(FinParameters!$L$8:$L$39,FinParameters!$B$8:$B$39,Financials!$E147,FinParameters!$C$8:$C$39,Financials!$F147)</f>
        <v>22821839.225602612</v>
      </c>
      <c r="AD147" s="73">
        <f t="shared" si="43"/>
        <v>22821839.225602612</v>
      </c>
      <c r="AE147" s="12"/>
      <c r="AF147" s="73">
        <f t="shared" si="44"/>
        <v>25793595.683430929</v>
      </c>
      <c r="AG147" s="73">
        <f t="shared" si="45"/>
        <v>23903633.439727105</v>
      </c>
      <c r="AH147" s="73">
        <f t="shared" si="45"/>
        <v>-9985804.7646605335</v>
      </c>
      <c r="AI147" s="12">
        <f t="shared" si="46"/>
        <v>-0.29408776081622318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15056015.572754061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Marinus</v>
      </c>
      <c r="C148" t="str">
        <f>Summary!C148</f>
        <v>Wind</v>
      </c>
      <c r="D148" s="89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-381579.27731380798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37972431.776288852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4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4">
        <f t="shared" si="42"/>
        <v>-381579.27731380798</v>
      </c>
      <c r="AC148" s="73">
        <f>AB148/SUMIFS(FinParameters!$L$8:$L$39,FinParameters!$B$8:$B$39,Financials!$E148,FinParameters!$C$8:$C$39,Financials!$F148)</f>
        <v>-354334.29213278554</v>
      </c>
      <c r="AD148" s="73">
        <f t="shared" si="43"/>
        <v>-354334.29213278554</v>
      </c>
      <c r="AE148" s="12"/>
      <c r="AF148" s="73">
        <f t="shared" si="44"/>
        <v>35013681.77628886</v>
      </c>
      <c r="AG148" s="73">
        <f t="shared" si="45"/>
        <v>31237516.195096985</v>
      </c>
      <c r="AH148" s="73">
        <f t="shared" si="45"/>
        <v>-979924.48294566385</v>
      </c>
      <c r="AI148" s="12">
        <f t="shared" si="46"/>
        <v>-2.8859346216977871E-2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-228741.06060059948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Marinus</v>
      </c>
      <c r="C149" t="str">
        <f>Summary!C149</f>
        <v>Wind</v>
      </c>
      <c r="D149" s="89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-48758773.451538861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71549773.817051381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4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4">
        <f t="shared" si="42"/>
        <v>-48758773.451538861</v>
      </c>
      <c r="AC149" s="73">
        <f>AB149/SUMIFS(FinParameters!$L$8:$L$39,FinParameters!$B$8:$B$39,Financials!$E149,FinParameters!$C$8:$C$39,Financials!$F149)</f>
        <v>-44173042.248066805</v>
      </c>
      <c r="AD149" s="73">
        <f t="shared" si="43"/>
        <v>-44173042.248066805</v>
      </c>
      <c r="AE149" s="12"/>
      <c r="AF149" s="73">
        <f t="shared" si="44"/>
        <v>67623305.067051381</v>
      </c>
      <c r="AG149" s="73">
        <f t="shared" si="45"/>
        <v>54906002.006370418</v>
      </c>
      <c r="AH149" s="73">
        <f t="shared" si="45"/>
        <v>21322093.612491526</v>
      </c>
      <c r="AI149" s="12">
        <f t="shared" si="46"/>
        <v>0.50335670558349299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-15838280.671291064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Marinus</v>
      </c>
      <c r="C150" t="str">
        <f>Summary!C150</f>
        <v>Wind</v>
      </c>
      <c r="D150" s="89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-20385786.048281975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63708507.31517075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4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4">
        <f t="shared" si="42"/>
        <v>-20385786.048281975</v>
      </c>
      <c r="AC150" s="73">
        <f>AB150/SUMIFS(FinParameters!$L$8:$L$39,FinParameters!$B$8:$B$39,Financials!$E150,FinParameters!$C$8:$C$39,Financials!$F150)</f>
        <v>-18468516.015190907</v>
      </c>
      <c r="AD150" s="73">
        <f t="shared" si="43"/>
        <v>-18468516.015190907</v>
      </c>
      <c r="AE150" s="12"/>
      <c r="AF150" s="73">
        <f t="shared" si="44"/>
        <v>59782038.565170743</v>
      </c>
      <c r="AG150" s="73">
        <f t="shared" si="45"/>
        <v>49936492.122985549</v>
      </c>
      <c r="AH150" s="73">
        <f t="shared" si="45"/>
        <v>13406348.672699049</v>
      </c>
      <c r="AI150" s="12">
        <f t="shared" si="46"/>
        <v>0.31648747184188403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-7308376.0428715236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Marinus</v>
      </c>
      <c r="C151" t="str">
        <f>Summary!C151</f>
        <v>Wind</v>
      </c>
      <c r="D151" s="89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-8318673.1332420213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53315828.212197676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4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4">
        <f t="shared" si="42"/>
        <v>-8318673.1332420213</v>
      </c>
      <c r="AC151" s="73">
        <f>AB151/SUMIFS(FinParameters!$L$8:$L$39,FinParameters!$B$8:$B$39,Financials!$E151,FinParameters!$C$8:$C$39,Financials!$F151)</f>
        <v>-7536307.2889390076</v>
      </c>
      <c r="AD151" s="73">
        <f t="shared" si="43"/>
        <v>-7536307.2889390076</v>
      </c>
      <c r="AE151" s="12"/>
      <c r="AF151" s="73">
        <f t="shared" si="44"/>
        <v>49389359.462197676</v>
      </c>
      <c r="AG151" s="73">
        <f t="shared" si="45"/>
        <v>41467265.251076937</v>
      </c>
      <c r="AH151" s="73">
        <f t="shared" si="45"/>
        <v>3631198.733472771</v>
      </c>
      <c r="AI151" s="12">
        <f t="shared" si="46"/>
        <v>8.5722737411161085E-2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-3038348.1451695515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Marinus</v>
      </c>
      <c r="C152" t="str">
        <f>Summary!C152</f>
        <v>Wind</v>
      </c>
      <c r="D152" s="89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49367.273380013226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44421685.420299545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4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4">
        <f t="shared" si="42"/>
        <v>49367.273380013226</v>
      </c>
      <c r="AC152" s="73">
        <f>AB152/SUMIFS(FinParameters!$L$8:$L$39,FinParameters!$B$8:$B$39,Financials!$E152,FinParameters!$C$8:$C$39,Financials!$F152)</f>
        <v>44724.313150628761</v>
      </c>
      <c r="AD152" s="73">
        <f t="shared" si="43"/>
        <v>44724.313150628761</v>
      </c>
      <c r="AE152" s="12"/>
      <c r="AF152" s="73">
        <f t="shared" si="44"/>
        <v>40495216.670299545</v>
      </c>
      <c r="AG152" s="73">
        <f t="shared" si="45"/>
        <v>34006469.90351297</v>
      </c>
      <c r="AH152" s="73">
        <f t="shared" si="45"/>
        <v>-4653517.7281491915</v>
      </c>
      <c r="AI152" s="12">
        <f t="shared" si="46"/>
        <v>-0.10985691159536404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49719.333029153342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Marinus</v>
      </c>
      <c r="C153" t="str">
        <f>Summary!C153</f>
        <v>Wind</v>
      </c>
      <c r="D153" s="89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7661252.4578123968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41107517.755165942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4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4">
        <f t="shared" si="42"/>
        <v>7661252.4578123968</v>
      </c>
      <c r="AC153" s="73">
        <f>AB153/SUMIFS(FinParameters!$L$8:$L$39,FinParameters!$B$8:$B$39,Financials!$E153,FinParameters!$C$8:$C$39,Financials!$F153)</f>
        <v>6940716.6041288488</v>
      </c>
      <c r="AD153" s="73">
        <f t="shared" si="43"/>
        <v>6940716.6041288488</v>
      </c>
      <c r="AE153" s="12"/>
      <c r="AF153" s="73">
        <f t="shared" si="44"/>
        <v>37181049.005165942</v>
      </c>
      <c r="AG153" s="73">
        <f t="shared" si="45"/>
        <v>31554104.817237522</v>
      </c>
      <c r="AH153" s="73">
        <f t="shared" si="45"/>
        <v>-7865266.4175873101</v>
      </c>
      <c r="AI153" s="12">
        <f t="shared" si="46"/>
        <v>-0.18567757296468457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2826147.0563919577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Marinus</v>
      </c>
      <c r="C154" t="str">
        <f>Summary!C154</f>
        <v>Wind</v>
      </c>
      <c r="D154" s="89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17860208.132134981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38126309.682099685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4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4">
        <f t="shared" si="42"/>
        <v>17860208.132134981</v>
      </c>
      <c r="AC154" s="73">
        <f>AB154/SUMIFS(FinParameters!$L$8:$L$39,FinParameters!$B$8:$B$39,Financials!$E154,FinParameters!$C$8:$C$39,Financials!$F154)</f>
        <v>16180467.073565515</v>
      </c>
      <c r="AD154" s="73">
        <f t="shared" si="43"/>
        <v>16180467.073565515</v>
      </c>
      <c r="AE154" s="12"/>
      <c r="AF154" s="73">
        <f t="shared" si="44"/>
        <v>34199840.932099678</v>
      </c>
      <c r="AG154" s="73">
        <f t="shared" si="45"/>
        <v>29501118.458520584</v>
      </c>
      <c r="AH154" s="73">
        <f t="shared" si="45"/>
        <v>-10812550.840522623</v>
      </c>
      <c r="AI154" s="12">
        <f t="shared" si="46"/>
        <v>-0.25525495145800181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6652050.2680542292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Marinus</v>
      </c>
      <c r="C155" t="str">
        <f>Summary!C155</f>
        <v>Wind</v>
      </c>
      <c r="D155" s="89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37707236.946567953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37082437.644206502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4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4">
        <f t="shared" si="42"/>
        <v>37707236.946567953</v>
      </c>
      <c r="AC155" s="73">
        <f>AB155/SUMIFS(FinParameters!$L$8:$L$39,FinParameters!$B$8:$B$39,Financials!$E155,FinParameters!$C$8:$C$39,Financials!$F155)</f>
        <v>34160895.625360385</v>
      </c>
      <c r="AD155" s="73">
        <f t="shared" si="43"/>
        <v>34160895.625360385</v>
      </c>
      <c r="AE155" s="12"/>
      <c r="AF155" s="73">
        <f t="shared" si="44"/>
        <v>33155968.894206502</v>
      </c>
      <c r="AG155" s="73">
        <f t="shared" si="45"/>
        <v>29674353.389416434</v>
      </c>
      <c r="AH155" s="73">
        <f t="shared" si="45"/>
        <v>-12183920.568492346</v>
      </c>
      <c r="AI155" s="12">
        <f t="shared" si="46"/>
        <v>-0.28762926520753745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13130612.239259241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Marinus</v>
      </c>
      <c r="C156" t="str">
        <f>Summary!C156</f>
        <v>Wind</v>
      </c>
      <c r="D156" s="89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-530884.14553216146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47636966.4153466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4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4">
        <f t="shared" si="42"/>
        <v>-530884.14553216146</v>
      </c>
      <c r="AC156" s="73">
        <f>AB156/SUMIFS(FinParameters!$L$8:$L$39,FinParameters!$B$8:$B$39,Financials!$E156,FinParameters!$C$8:$C$39,Financials!$F156)</f>
        <v>-480954.83395882865</v>
      </c>
      <c r="AD156" s="73">
        <f t="shared" si="43"/>
        <v>-480954.83395882865</v>
      </c>
      <c r="AE156" s="12"/>
      <c r="AF156" s="73">
        <f t="shared" si="44"/>
        <v>43710497.6653466</v>
      </c>
      <c r="AG156" s="73">
        <f t="shared" si="45"/>
        <v>36857717.573355734</v>
      </c>
      <c r="AH156" s="73">
        <f t="shared" si="45"/>
        <v>-1717182.9148633645</v>
      </c>
      <c r="AI156" s="12">
        <f t="shared" si="46"/>
        <v>-4.0538023639643955E-2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-149304.86821835343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Marinus</v>
      </c>
      <c r="C157" t="str">
        <f>Summary!C157</f>
        <v>Wind</v>
      </c>
      <c r="D157" s="89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-65745151.594736323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82544381.102262214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4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4">
        <f t="shared" si="42"/>
        <v>-65745151.594736323</v>
      </c>
      <c r="AC157" s="73">
        <f>AB157/SUMIFS(FinParameters!$L$8:$L$39,FinParameters!$B$8:$B$39,Financials!$E157,FinParameters!$C$8:$C$39,Financials!$F157)</f>
        <v>-58109134.126545385</v>
      </c>
      <c r="AD157" s="73">
        <f t="shared" si="43"/>
        <v>-58109134.126545385</v>
      </c>
      <c r="AE157" s="12"/>
      <c r="AF157" s="73">
        <f t="shared" si="44"/>
        <v>77641000.633512214</v>
      </c>
      <c r="AG157" s="73">
        <f t="shared" si="45"/>
        <v>58502471.609361246</v>
      </c>
      <c r="AH157" s="73">
        <f t="shared" si="45"/>
        <v>23957632.922204539</v>
      </c>
      <c r="AI157" s="12">
        <f t="shared" si="46"/>
        <v>0.4918068177286235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-16986378.143197462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Marinus</v>
      </c>
      <c r="C158" t="str">
        <f>Summary!C158</f>
        <v>Wind</v>
      </c>
      <c r="D158" s="89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-27646119.476197403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73991860.683599234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4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4">
        <f t="shared" si="42"/>
        <v>-27646119.476197403</v>
      </c>
      <c r="AC158" s="73">
        <f>AB158/SUMIFS(FinParameters!$L$8:$L$39,FinParameters!$B$8:$B$39,Financials!$E158,FinParameters!$C$8:$C$39,Financials!$F158)</f>
        <v>-24435141.234802052</v>
      </c>
      <c r="AD158" s="73">
        <f t="shared" si="43"/>
        <v>-24435141.234802052</v>
      </c>
      <c r="AE158" s="12"/>
      <c r="AF158" s="73">
        <f t="shared" si="44"/>
        <v>69088480.214849249</v>
      </c>
      <c r="AG158" s="73">
        <f t="shared" si="45"/>
        <v>54185074.917444751</v>
      </c>
      <c r="AH158" s="73">
        <f t="shared" si="45"/>
        <v>15101909.728779644</v>
      </c>
      <c r="AI158" s="12">
        <f t="shared" si="46"/>
        <v>0.31001485787238686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-7260333.4279154269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Marinus</v>
      </c>
      <c r="C159" t="str">
        <f>Summary!C159</f>
        <v>Wind</v>
      </c>
      <c r="D159" s="89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-11288457.720160324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61170751.638430767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4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4">
        <f t="shared" si="42"/>
        <v>-11288457.720160324</v>
      </c>
      <c r="AC159" s="73">
        <f>AB159/SUMIFS(FinParameters!$L$8:$L$39,FinParameters!$B$8:$B$39,Financials!$E159,FinParameters!$C$8:$C$39,Financials!$F159)</f>
        <v>-9977351.7564624585</v>
      </c>
      <c r="AD159" s="73">
        <f t="shared" si="43"/>
        <v>-9977351.7564624585</v>
      </c>
      <c r="AE159" s="12"/>
      <c r="AF159" s="73">
        <f t="shared" si="44"/>
        <v>56267371.169680774</v>
      </c>
      <c r="AG159" s="73">
        <f t="shared" si="45"/>
        <v>44341246.603720412</v>
      </c>
      <c r="AH159" s="73">
        <f t="shared" si="45"/>
        <v>3174731.2552142255</v>
      </c>
      <c r="AI159" s="12">
        <f t="shared" si="46"/>
        <v>6.5171483378201528E-2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-2969784.5869183023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Marinus</v>
      </c>
      <c r="C160" t="str">
        <f>Summary!C160</f>
        <v>Wind</v>
      </c>
      <c r="D160" s="89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-24454.241944399459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51197150.522159576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4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4">
        <f t="shared" si="42"/>
        <v>-24454.241944399459</v>
      </c>
      <c r="AC160" s="73">
        <f>AB160/SUMIFS(FinParameters!$L$8:$L$39,FinParameters!$B$8:$B$39,Financials!$E160,FinParameters!$C$8:$C$39,Financials!$F160)</f>
        <v>-21613.986592797959</v>
      </c>
      <c r="AD160" s="73">
        <f t="shared" si="43"/>
        <v>-21613.986592797959</v>
      </c>
      <c r="AE160" s="12"/>
      <c r="AF160" s="73">
        <f t="shared" si="44"/>
        <v>46293770.053409576</v>
      </c>
      <c r="AG160" s="73">
        <f t="shared" si="45"/>
        <v>36478556.688254401</v>
      </c>
      <c r="AH160" s="73">
        <f t="shared" si="45"/>
        <v>-6021436.18572261</v>
      </c>
      <c r="AI160" s="12">
        <f t="shared" si="46"/>
        <v>-0.123609180350682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-73821.515324412685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Marinus</v>
      </c>
      <c r="C161" t="str">
        <f>Summary!C161</f>
        <v>Wind</v>
      </c>
      <c r="D161" s="89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10346395.527306644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47588744.921971723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4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4">
        <f t="shared" si="42"/>
        <v>10346395.527306644</v>
      </c>
      <c r="AC161" s="73">
        <f>AB161/SUMIFS(FinParameters!$L$8:$L$39,FinParameters!$B$8:$B$39,Financials!$E161,FinParameters!$C$8:$C$39,Financials!$F161)</f>
        <v>9144706.0481139086</v>
      </c>
      <c r="AD161" s="73">
        <f t="shared" si="43"/>
        <v>9144706.0481139086</v>
      </c>
      <c r="AE161" s="12"/>
      <c r="AF161" s="73">
        <f t="shared" si="44"/>
        <v>42685364.453221723</v>
      </c>
      <c r="AG161" s="73">
        <f t="shared" si="45"/>
        <v>34161953.715054631</v>
      </c>
      <c r="AH161" s="73">
        <f t="shared" si="45"/>
        <v>-9559775.1682414934</v>
      </c>
      <c r="AI161" s="12">
        <f t="shared" si="46"/>
        <v>-0.19624487189368522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2685143.0694942479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Marinus</v>
      </c>
      <c r="C162" t="str">
        <f>Summary!C162</f>
        <v>Wind</v>
      </c>
      <c r="D162" s="89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24420039.988888979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44033381.834313959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4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4">
        <f t="shared" si="42"/>
        <v>24420039.988888979</v>
      </c>
      <c r="AC162" s="73">
        <f>AB162/SUMIFS(FinParameters!$L$8:$L$39,FinParameters!$B$8:$B$39,Financials!$E162,FinParameters!$C$8:$C$39,Financials!$F162)</f>
        <v>21583757.047775391</v>
      </c>
      <c r="AD162" s="73">
        <f t="shared" si="43"/>
        <v>21583757.047775391</v>
      </c>
      <c r="AE162" s="12"/>
      <c r="AF162" s="73">
        <f t="shared" si="44"/>
        <v>39130001.365563959</v>
      </c>
      <c r="AG162" s="73">
        <f t="shared" si="45"/>
        <v>32067435.637051523</v>
      </c>
      <c r="AH162" s="73">
        <f t="shared" si="45"/>
        <v>-13121304.181793455</v>
      </c>
      <c r="AI162" s="12">
        <f t="shared" si="46"/>
        <v>-0.26935661277772477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6559831.8567539956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Marinus</v>
      </c>
      <c r="C163" t="str">
        <f>Summary!C163</f>
        <v>Wind</v>
      </c>
      <c r="D163" s="89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50163477.925568342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44557094.480240092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4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4">
        <f t="shared" si="42"/>
        <v>50163477.925568342</v>
      </c>
      <c r="AC163" s="73">
        <f>AB163/SUMIFS(FinParameters!$L$8:$L$39,FinParameters!$B$8:$B$39,Financials!$E163,FinParameters!$C$8:$C$39,Financials!$F163)</f>
        <v>44337205.045918949</v>
      </c>
      <c r="AD163" s="73">
        <f t="shared" si="43"/>
        <v>44337205.045918949</v>
      </c>
      <c r="AE163" s="12"/>
      <c r="AF163" s="73">
        <f t="shared" si="44"/>
        <v>39653714.011490092</v>
      </c>
      <c r="AG163" s="73">
        <f t="shared" si="45"/>
        <v>34277775.717419863</v>
      </c>
      <c r="AH163" s="73">
        <f t="shared" si="45"/>
        <v>-13357307.182421885</v>
      </c>
      <c r="AI163" s="12">
        <f t="shared" si="46"/>
        <v>-0.27420132699011679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12456240.97900039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Marinus</v>
      </c>
      <c r="C164" t="str">
        <f>Summary!C164</f>
        <v>Wind</v>
      </c>
      <c r="D164" s="89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-729080.35452336632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54943483.3999933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4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4">
        <f t="shared" si="42"/>
        <v>-729080.35452336632</v>
      </c>
      <c r="AC164" s="73">
        <f>AB164/SUMIFS(FinParameters!$L$8:$L$39,FinParameters!$B$8:$B$39,Financials!$E164,FinParameters!$C$8:$C$39,Financials!$F164)</f>
        <v>-644400.79735734419</v>
      </c>
      <c r="AD164" s="73">
        <f t="shared" si="43"/>
        <v>-644400.79735734419</v>
      </c>
      <c r="AE164" s="12"/>
      <c r="AF164" s="73">
        <f t="shared" si="44"/>
        <v>50040102.9312433</v>
      </c>
      <c r="AG164" s="73">
        <f t="shared" si="45"/>
        <v>39694001.532431901</v>
      </c>
      <c r="AH164" s="73">
        <f t="shared" si="45"/>
        <v>-2671921.897838735</v>
      </c>
      <c r="AI164" s="12">
        <f t="shared" si="46"/>
        <v>-5.4849717835754125E-2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-198196.20899120491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Marinus</v>
      </c>
      <c r="C165" t="str">
        <f>Summary!C165</f>
        <v>Wind</v>
      </c>
      <c r="D165" s="89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127128847.33915149</v>
      </c>
      <c r="H165" s="73">
        <f>SUMIFS(AM$5:AM165,$F$5:$F165,$F165,$D$5:$D165,$D165)</f>
        <v>-89221128.122291684</v>
      </c>
      <c r="I165" s="20">
        <f>SUMIFS(AN$5:AN165,$F$5:$F165,$F165,$D$5:$D165,$D165)</f>
        <v>51060675.709953912</v>
      </c>
      <c r="J165" s="73">
        <f t="shared" si="32"/>
        <v>51060675.709953912</v>
      </c>
      <c r="K165" s="73">
        <f t="shared" si="33"/>
        <v>178189523.04910541</v>
      </c>
      <c r="L165" s="73">
        <f t="shared" si="34"/>
        <v>88968394.926813722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45170960.729485162</v>
      </c>
      <c r="Q165" s="73">
        <f>P165/SUMIFS(FinParameters!$H$8:$H$39,FinParameters!$B$8:$B$39,Financials!$E165,FinParameters!$C$8:$C$39,Financials!$F165)</f>
        <v>24150240.211345915</v>
      </c>
      <c r="R165" s="73">
        <f t="shared" si="47"/>
        <v>-8415290.4949120283</v>
      </c>
      <c r="S165" s="12">
        <f t="shared" si="36"/>
        <v>-0.15704197070387049</v>
      </c>
      <c r="T165" s="114">
        <f t="shared" si="37"/>
        <v>127128847.33915149</v>
      </c>
      <c r="U165" s="73">
        <f>T165/SUMIFS(FinParameters!$L$8:$L$39,FinParameters!$B$8:$B$39,Financials!$E165,FinParameters!$C$8:$C$39,Financials!$F165)</f>
        <v>109622806.63372177</v>
      </c>
      <c r="V165" s="73">
        <f t="shared" si="38"/>
        <v>109622806.63372177</v>
      </c>
      <c r="W165" s="12"/>
      <c r="X165" s="73">
        <f t="shared" si="39"/>
        <v>172299808.06863666</v>
      </c>
      <c r="Y165" s="73">
        <f t="shared" si="40"/>
        <v>133773046.84506768</v>
      </c>
      <c r="Z165" s="73">
        <f t="shared" si="40"/>
        <v>101207516.13880974</v>
      </c>
      <c r="AA165" s="12">
        <f t="shared" si="41"/>
        <v>1.8886843887435654</v>
      </c>
      <c r="AB165" s="114">
        <f t="shared" si="42"/>
        <v>-89221128.122291684</v>
      </c>
      <c r="AC165" s="73">
        <f>AB165/SUMIFS(FinParameters!$L$8:$L$39,FinParameters!$B$8:$B$39,Financials!$E165,FinParameters!$C$8:$C$39,Financials!$F165)</f>
        <v>-76935099.157312766</v>
      </c>
      <c r="AD165" s="73">
        <f t="shared" si="43"/>
        <v>-76935099.157312766</v>
      </c>
      <c r="AE165" s="12"/>
      <c r="AF165" s="73">
        <f t="shared" si="44"/>
        <v>83078679.946344972</v>
      </c>
      <c r="AG165" s="73">
        <f t="shared" si="45"/>
        <v>56837947.687754914</v>
      </c>
      <c r="AH165" s="73">
        <f t="shared" si="45"/>
        <v>24272416.981496975</v>
      </c>
      <c r="AI165" s="12">
        <f t="shared" si="46"/>
        <v>0.45295978776074614</v>
      </c>
      <c r="AL165" s="73">
        <f>Summary!G165</f>
        <v>18593785.163536575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-23475976.527555365</v>
      </c>
      <c r="AN165" s="20">
        <f>Summary!I165</f>
        <v>11306205.188570285</v>
      </c>
      <c r="AP165" s="12">
        <v>1</v>
      </c>
    </row>
    <row r="166" spans="1:42" x14ac:dyDescent="0.3">
      <c r="A166">
        <v>162</v>
      </c>
      <c r="B166" t="str">
        <f>Summary!B166</f>
        <v>Marinus</v>
      </c>
      <c r="C166" t="str">
        <f>Summary!C166</f>
        <v>Wind</v>
      </c>
      <c r="D166" s="89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83308698.359680206</v>
      </c>
      <c r="H166" s="73">
        <f>SUMIFS(AM$5:AM166,$F$5:$F166,$F166,$D$5:$D166,$D166)</f>
        <v>-36201858.899238206</v>
      </c>
      <c r="I166" s="20">
        <f>SUMIFS(AN$5:AN166,$F$5:$F166,$F166,$D$5:$D166,$D166)</f>
        <v>37134931.975403212</v>
      </c>
      <c r="J166" s="73">
        <f t="shared" si="32"/>
        <v>37134931.975403212</v>
      </c>
      <c r="K166" s="73">
        <f t="shared" si="33"/>
        <v>120443630.33508343</v>
      </c>
      <c r="L166" s="73">
        <f t="shared" si="34"/>
        <v>84241771.435845211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31245216.994934462</v>
      </c>
      <c r="Q166" s="73">
        <f>P166/SUMIFS(FinParameters!$H$8:$H$39,FinParameters!$B$8:$B$39,Financials!$E166,FinParameters!$C$8:$C$39,Financials!$F166)</f>
        <v>16704968.93794748</v>
      </c>
      <c r="R166" s="73">
        <f t="shared" si="47"/>
        <v>-22341034.229462728</v>
      </c>
      <c r="S166" s="12">
        <f t="shared" si="36"/>
        <v>-0.41691728230638231</v>
      </c>
      <c r="T166" s="114">
        <f t="shared" si="37"/>
        <v>83308698.359680206</v>
      </c>
      <c r="U166" s="73">
        <f>T166/SUMIFS(FinParameters!$L$8:$L$39,FinParameters!$B$8:$B$39,Financials!$E166,FinParameters!$C$8:$C$39,Financials!$F166)</f>
        <v>71836829.502801269</v>
      </c>
      <c r="V166" s="73">
        <f t="shared" si="38"/>
        <v>71836829.502801269</v>
      </c>
      <c r="W166" s="12"/>
      <c r="X166" s="73">
        <f t="shared" si="39"/>
        <v>114553915.35461468</v>
      </c>
      <c r="Y166" s="73">
        <f t="shared" si="40"/>
        <v>88541798.440748751</v>
      </c>
      <c r="Z166" s="73">
        <f t="shared" si="40"/>
        <v>49495795.273338541</v>
      </c>
      <c r="AA166" s="12">
        <f t="shared" si="41"/>
        <v>0.92366594308063277</v>
      </c>
      <c r="AB166" s="114">
        <f t="shared" si="42"/>
        <v>-36201858.899238206</v>
      </c>
      <c r="AC166" s="73">
        <f>AB166/SUMIFS(FinParameters!$L$8:$L$39,FinParameters!$B$8:$B$39,Financials!$E166,FinParameters!$C$8:$C$39,Financials!$F166)</f>
        <v>-31216749.470757511</v>
      </c>
      <c r="AD166" s="73">
        <f t="shared" si="43"/>
        <v>-31216749.470757511</v>
      </c>
      <c r="AE166" s="12"/>
      <c r="AF166" s="73">
        <f t="shared" si="44"/>
        <v>78352056.455376476</v>
      </c>
      <c r="AG166" s="73">
        <f t="shared" si="45"/>
        <v>57325048.969991237</v>
      </c>
      <c r="AH166" s="73">
        <f t="shared" si="45"/>
        <v>18279045.802581031</v>
      </c>
      <c r="AI166" s="12">
        <f t="shared" si="46"/>
        <v>0.34111447218122987</v>
      </c>
      <c r="AL166" s="73">
        <f>Summary!G166</f>
        <v>10262130.483157594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-8555739.4230408054</v>
      </c>
      <c r="AN166" s="20">
        <f>Summary!I166</f>
        <v>8543519.692129178</v>
      </c>
      <c r="AP166" s="12">
        <v>1</v>
      </c>
    </row>
    <row r="167" spans="1:42" x14ac:dyDescent="0.3">
      <c r="A167">
        <v>163</v>
      </c>
      <c r="B167" t="str">
        <f>Summary!B167</f>
        <v>Marinus</v>
      </c>
      <c r="C167" t="str">
        <f>Summary!C167</f>
        <v>Wind</v>
      </c>
      <c r="D167" s="89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54273834.69451905</v>
      </c>
      <c r="H167" s="73">
        <f>SUMIFS(AM$5:AM167,$F$5:$F167,$F167,$D$5:$D167,$D167)</f>
        <v>-14762209.605064318</v>
      </c>
      <c r="I167" s="20">
        <f>SUMIFS(AN$5:AN167,$F$5:$F167,$F167,$D$5:$D167,$D167)</f>
        <v>30547191.290023573</v>
      </c>
      <c r="J167" s="73">
        <f t="shared" si="32"/>
        <v>30547191.290023573</v>
      </c>
      <c r="K167" s="73">
        <f t="shared" si="33"/>
        <v>84821025.984542623</v>
      </c>
      <c r="L167" s="73">
        <f t="shared" si="34"/>
        <v>70058816.379478306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24657476.309554823</v>
      </c>
      <c r="Q167" s="73">
        <f>P167/SUMIFS(FinParameters!$H$8:$H$39,FinParameters!$B$8:$B$39,Financials!$E167,FinParameters!$C$8:$C$39,Financials!$F167)</f>
        <v>13182893.74997996</v>
      </c>
      <c r="R167" s="73">
        <f t="shared" si="47"/>
        <v>-28928774.914842367</v>
      </c>
      <c r="S167" s="12">
        <f t="shared" si="36"/>
        <v>-0.53985442634717162</v>
      </c>
      <c r="T167" s="114">
        <f t="shared" si="37"/>
        <v>54273834.69451905</v>
      </c>
      <c r="U167" s="73">
        <f>T167/SUMIFS(FinParameters!$L$8:$L$39,FinParameters!$B$8:$B$39,Financials!$E167,FinParameters!$C$8:$C$39,Financials!$F167)</f>
        <v>46800157.560742281</v>
      </c>
      <c r="V167" s="73">
        <f t="shared" si="38"/>
        <v>46800157.560742281</v>
      </c>
      <c r="W167" s="12"/>
      <c r="X167" s="73">
        <f t="shared" si="39"/>
        <v>78931311.004073873</v>
      </c>
      <c r="Y167" s="73">
        <f t="shared" si="40"/>
        <v>59983051.310722239</v>
      </c>
      <c r="Z167" s="73">
        <f t="shared" si="40"/>
        <v>17871382.645899914</v>
      </c>
      <c r="AA167" s="12">
        <f t="shared" si="41"/>
        <v>0.33350686486841391</v>
      </c>
      <c r="AB167" s="114">
        <f t="shared" si="42"/>
        <v>-14762209.605064318</v>
      </c>
      <c r="AC167" s="73">
        <f>AB167/SUMIFS(FinParameters!$L$8:$L$39,FinParameters!$B$8:$B$39,Financials!$E167,FinParameters!$C$8:$C$39,Financials!$F167)</f>
        <v>-12729407.07709902</v>
      </c>
      <c r="AD167" s="73">
        <f t="shared" si="43"/>
        <v>-12729407.07709902</v>
      </c>
      <c r="AE167" s="12"/>
      <c r="AF167" s="73">
        <f t="shared" si="44"/>
        <v>64169101.399009556</v>
      </c>
      <c r="AG167" s="73">
        <f t="shared" si="45"/>
        <v>47253644.233623222</v>
      </c>
      <c r="AH167" s="73">
        <f t="shared" si="45"/>
        <v>5141975.5688008945</v>
      </c>
      <c r="AI167" s="12">
        <f t="shared" si="46"/>
        <v>9.5956993656234973E-2</v>
      </c>
      <c r="AL167" s="73">
        <f>Summary!G167</f>
        <v>5281558.5503313709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-3473751.8849039939</v>
      </c>
      <c r="AN167" s="20">
        <f>Summary!I167</f>
        <v>7080258.0756201595</v>
      </c>
      <c r="AP167" s="12">
        <v>1</v>
      </c>
    </row>
    <row r="168" spans="1:42" x14ac:dyDescent="0.3">
      <c r="A168">
        <v>164</v>
      </c>
      <c r="B168" t="str">
        <f>Summary!B168</f>
        <v>Marinus</v>
      </c>
      <c r="C168" t="str">
        <f>Summary!C168</f>
        <v>Wind</v>
      </c>
      <c r="D168" s="89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32858836.523876451</v>
      </c>
      <c r="H168" s="73">
        <f>SUMIFS(AM$5:AM168,$F$5:$F168,$F168,$D$5:$D168,$D168)</f>
        <v>27238.075278291995</v>
      </c>
      <c r="I168" s="20">
        <f>SUMIFS(AN$5:AN168,$F$5:$F168,$F168,$D$5:$D168,$D168)</f>
        <v>26221603.254593026</v>
      </c>
      <c r="J168" s="73">
        <f t="shared" si="32"/>
        <v>26221603.254593026</v>
      </c>
      <c r="K168" s="73">
        <f t="shared" si="33"/>
        <v>59080439.778469473</v>
      </c>
      <c r="L168" s="73">
        <f t="shared" si="34"/>
        <v>59107677.85374777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20331888.274124276</v>
      </c>
      <c r="Q168" s="73">
        <f>P168/SUMIFS(FinParameters!$H$8:$H$39,FinParameters!$B$8:$B$39,Financials!$E168,FinParameters!$C$8:$C$39,Financials!$F168)</f>
        <v>10870257.7461417</v>
      </c>
      <c r="R168" s="73">
        <f t="shared" si="47"/>
        <v>-33254362.95027291</v>
      </c>
      <c r="S168" s="12">
        <f t="shared" si="36"/>
        <v>-0.62057640141717152</v>
      </c>
      <c r="T168" s="114">
        <f t="shared" si="37"/>
        <v>32858836.523876451</v>
      </c>
      <c r="U168" s="73">
        <f>T168/SUMIFS(FinParameters!$L$8:$L$39,FinParameters!$B$8:$B$39,Financials!$E168,FinParameters!$C$8:$C$39,Financials!$F168)</f>
        <v>28334071.753647227</v>
      </c>
      <c r="V168" s="73">
        <f t="shared" si="38"/>
        <v>28334071.753647227</v>
      </c>
      <c r="W168" s="12"/>
      <c r="X168" s="73">
        <f t="shared" si="39"/>
        <v>53190724.798000723</v>
      </c>
      <c r="Y168" s="73">
        <f t="shared" si="40"/>
        <v>39204329.499788925</v>
      </c>
      <c r="Z168" s="73">
        <f t="shared" si="40"/>
        <v>-4920291.1966256835</v>
      </c>
      <c r="AA168" s="12">
        <f t="shared" si="41"/>
        <v>-9.1820030030119612E-2</v>
      </c>
      <c r="AB168" s="114">
        <f t="shared" si="42"/>
        <v>27238.075278291995</v>
      </c>
      <c r="AC168" s="73">
        <f>AB168/SUMIFS(FinParameters!$L$8:$L$39,FinParameters!$B$8:$B$39,Financials!$E168,FinParameters!$C$8:$C$39,Financials!$F168)</f>
        <v>23487.306947267487</v>
      </c>
      <c r="AD168" s="73">
        <f t="shared" si="43"/>
        <v>23487.306947267487</v>
      </c>
      <c r="AE168" s="12"/>
      <c r="AF168" s="73">
        <f t="shared" si="44"/>
        <v>53217962.873279013</v>
      </c>
      <c r="AG168" s="73">
        <f t="shared" si="45"/>
        <v>39227816.806736194</v>
      </c>
      <c r="AH168" s="73">
        <f t="shared" si="45"/>
        <v>-4896803.8896784158</v>
      </c>
      <c r="AI168" s="12">
        <f t="shared" si="46"/>
        <v>-9.1381721575794023E-2</v>
      </c>
      <c r="AL168" s="73">
        <f>Summary!G168</f>
        <v>1824170.1851069212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51692.317222691454</v>
      </c>
      <c r="AN168" s="20">
        <f>Summary!I168</f>
        <v>6034664.829258576</v>
      </c>
      <c r="AP168" s="12">
        <v>1</v>
      </c>
    </row>
    <row r="169" spans="1:42" x14ac:dyDescent="0.3">
      <c r="A169">
        <v>165</v>
      </c>
      <c r="B169" t="str">
        <f>Summary!B169</f>
        <v>Marinus</v>
      </c>
      <c r="C169" t="str">
        <f>Summary!C169</f>
        <v>Wind</v>
      </c>
      <c r="D169" s="89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19075764.352044839</v>
      </c>
      <c r="H169" s="73">
        <f>SUMIFS(AM$5:AM169,$F$5:$F169,$F169,$D$5:$D169,$D169)</f>
        <v>13591873.060216762</v>
      </c>
      <c r="I169" s="20">
        <f>SUMIFS(AN$5:AN169,$F$5:$F169,$F169,$D$5:$D169,$D169)</f>
        <v>22232659.598330293</v>
      </c>
      <c r="J169" s="73">
        <f t="shared" si="32"/>
        <v>22232659.598330293</v>
      </c>
      <c r="K169" s="73">
        <f t="shared" si="33"/>
        <v>41308423.950375132</v>
      </c>
      <c r="L169" s="73">
        <f t="shared" si="34"/>
        <v>54900297.010591894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16342944.617861543</v>
      </c>
      <c r="Q169" s="73">
        <f>P169/SUMIFS(FinParameters!$H$8:$H$39,FinParameters!$B$8:$B$39,Financials!$E169,FinParameters!$C$8:$C$39,Financials!$F169)</f>
        <v>8737605.5746463109</v>
      </c>
      <c r="R169" s="73">
        <f t="shared" si="47"/>
        <v>-37243306.606535651</v>
      </c>
      <c r="S169" s="12">
        <f t="shared" si="36"/>
        <v>-0.69501608631990308</v>
      </c>
      <c r="T169" s="114">
        <f t="shared" si="37"/>
        <v>19075764.352044839</v>
      </c>
      <c r="U169" s="73">
        <f>T169/SUMIFS(FinParameters!$L$8:$L$39,FinParameters!$B$8:$B$39,Financials!$E169,FinParameters!$C$8:$C$39,Financials!$F169)</f>
        <v>16448971.81656938</v>
      </c>
      <c r="V169" s="73">
        <f t="shared" si="38"/>
        <v>16448971.81656938</v>
      </c>
      <c r="W169" s="12"/>
      <c r="X169" s="73">
        <f t="shared" si="39"/>
        <v>35418708.969906382</v>
      </c>
      <c r="Y169" s="73">
        <f t="shared" si="40"/>
        <v>25186577.391215689</v>
      </c>
      <c r="Z169" s="73">
        <f t="shared" si="40"/>
        <v>-20794334.78996627</v>
      </c>
      <c r="AA169" s="12">
        <f t="shared" si="41"/>
        <v>-0.38805354572926076</v>
      </c>
      <c r="AB169" s="114">
        <f t="shared" si="42"/>
        <v>13591873.060216762</v>
      </c>
      <c r="AC169" s="73">
        <f>AB169/SUMIFS(FinParameters!$L$8:$L$39,FinParameters!$B$8:$B$39,Financials!$E169,FinParameters!$C$8:$C$39,Financials!$F169)</f>
        <v>11720229.542357927</v>
      </c>
      <c r="AD169" s="73">
        <f t="shared" si="43"/>
        <v>11720229.542357927</v>
      </c>
      <c r="AE169" s="12"/>
      <c r="AF169" s="73">
        <f t="shared" si="44"/>
        <v>49010582.030123144</v>
      </c>
      <c r="AG169" s="73">
        <f t="shared" si="45"/>
        <v>36906806.933573619</v>
      </c>
      <c r="AH169" s="73">
        <f t="shared" si="45"/>
        <v>-9074105.2476083431</v>
      </c>
      <c r="AI169" s="12">
        <f t="shared" si="46"/>
        <v>-0.16933644433550168</v>
      </c>
      <c r="AL169" s="73">
        <f>Summary!G169</f>
        <v>-984787.43716549641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3245477.5329101174</v>
      </c>
      <c r="AN169" s="20">
        <f>Summary!I169</f>
        <v>5050861.9928755546</v>
      </c>
      <c r="AP169" s="12">
        <v>1</v>
      </c>
    </row>
    <row r="170" spans="1:42" x14ac:dyDescent="0.3">
      <c r="A170">
        <v>166</v>
      </c>
      <c r="B170" t="str">
        <f>Summary!B170</f>
        <v>Marinus</v>
      </c>
      <c r="C170" t="str">
        <f>Summary!C170</f>
        <v>Wind</v>
      </c>
      <c r="D170" s="89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3241183.3816277073</v>
      </c>
      <c r="H170" s="73">
        <f>SUMIFS(AM$5:AM170,$F$5:$F170,$F170,$D$5:$D170,$D170)</f>
        <v>31914938.855107866</v>
      </c>
      <c r="I170" s="20">
        <f>SUMIFS(AN$5:AN170,$F$5:$F170,$F170,$D$5:$D170,$D170)</f>
        <v>17510272.477462403</v>
      </c>
      <c r="J170" s="73">
        <f t="shared" si="32"/>
        <v>17510272.477462403</v>
      </c>
      <c r="K170" s="73">
        <f t="shared" si="33"/>
        <v>20751455.859090112</v>
      </c>
      <c r="L170" s="73">
        <f t="shared" si="34"/>
        <v>52666394.714197978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11620557.496993653</v>
      </c>
      <c r="Q170" s="73">
        <f>P170/SUMIFS(FinParameters!$H$8:$H$39,FinParameters!$B$8:$B$39,Financials!$E170,FinParameters!$C$8:$C$39,Financials!$F170)</f>
        <v>6212824.5760105615</v>
      </c>
      <c r="R170" s="73">
        <f t="shared" si="47"/>
        <v>-41965693.727403536</v>
      </c>
      <c r="S170" s="12">
        <f t="shared" si="36"/>
        <v>-0.78314292880217473</v>
      </c>
      <c r="T170" s="114">
        <f t="shared" si="37"/>
        <v>3241183.3816277073</v>
      </c>
      <c r="U170" s="73">
        <f>T170/SUMIFS(FinParameters!$L$8:$L$39,FinParameters!$B$8:$B$39,Financials!$E170,FinParameters!$C$8:$C$39,Financials!$F170)</f>
        <v>2794862.2719808421</v>
      </c>
      <c r="V170" s="73">
        <f t="shared" si="38"/>
        <v>2794862.2719808421</v>
      </c>
      <c r="W170" s="12"/>
      <c r="X170" s="73">
        <f t="shared" si="39"/>
        <v>14861740.878621362</v>
      </c>
      <c r="Y170" s="73">
        <f t="shared" si="40"/>
        <v>9007686.8479914032</v>
      </c>
      <c r="Z170" s="73">
        <f t="shared" si="40"/>
        <v>-39170831.455422692</v>
      </c>
      <c r="AA170" s="12">
        <f t="shared" si="41"/>
        <v>-0.73098659750224648</v>
      </c>
      <c r="AB170" s="114">
        <f t="shared" si="42"/>
        <v>31914938.855107866</v>
      </c>
      <c r="AC170" s="73">
        <f>AB170/SUMIFS(FinParameters!$L$8:$L$39,FinParameters!$B$8:$B$39,Financials!$E170,FinParameters!$C$8:$C$39,Financials!$F170)</f>
        <v>27520151.752080649</v>
      </c>
      <c r="AD170" s="73">
        <f t="shared" si="43"/>
        <v>27520151.752080649</v>
      </c>
      <c r="AE170" s="12"/>
      <c r="AF170" s="73">
        <f t="shared" si="44"/>
        <v>46776679.733729228</v>
      </c>
      <c r="AG170" s="73">
        <f t="shared" si="45"/>
        <v>36527838.600072056</v>
      </c>
      <c r="AH170" s="73">
        <f t="shared" si="45"/>
        <v>-11650679.703342043</v>
      </c>
      <c r="AI170" s="12">
        <f t="shared" si="46"/>
        <v>-0.21741919684871752</v>
      </c>
      <c r="AL170" s="73">
        <f>Summary!G170</f>
        <v>-2798811.7937330152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7494898.8662188882</v>
      </c>
      <c r="AN170" s="20">
        <f>Summary!I170</f>
        <v>3936925.8073981479</v>
      </c>
      <c r="AP170" s="12">
        <v>1</v>
      </c>
    </row>
    <row r="171" spans="1:42" x14ac:dyDescent="0.3">
      <c r="A171">
        <v>167</v>
      </c>
      <c r="B171" t="str">
        <f>Summary!B171</f>
        <v>Marinus</v>
      </c>
      <c r="C171" t="str">
        <f>Summary!C171</f>
        <v>Wind</v>
      </c>
      <c r="D171" s="89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-19998020.453489393</v>
      </c>
      <c r="H171" s="73">
        <f>SUMIFS(AM$5:AM171,$F$5:$F171,$F171,$D$5:$D171,$D171)</f>
        <v>65386339.300018191</v>
      </c>
      <c r="I171" s="20">
        <f>SUMIFS(AN$5:AN171,$F$5:$F171,$F171,$D$5:$D171,$D171)</f>
        <v>9545315.2176611461</v>
      </c>
      <c r="J171" s="73">
        <f t="shared" si="32"/>
        <v>9545315.2176611461</v>
      </c>
      <c r="K171" s="73">
        <f t="shared" si="33"/>
        <v>-10452705.235828247</v>
      </c>
      <c r="L171" s="73">
        <f t="shared" si="34"/>
        <v>54933634.064189941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3655600.2371923961</v>
      </c>
      <c r="Q171" s="73">
        <f>P171/SUMIFS(FinParameters!$H$8:$H$39,FinParameters!$B$8:$B$39,Financials!$E171,FinParameters!$C$8:$C$39,Financials!$F171)</f>
        <v>1954433.1672189273</v>
      </c>
      <c r="R171" s="73">
        <f t="shared" si="47"/>
        <v>-49930650.987204798</v>
      </c>
      <c r="S171" s="12">
        <f t="shared" si="36"/>
        <v>-0.93178100438703504</v>
      </c>
      <c r="T171" s="114">
        <f t="shared" si="37"/>
        <v>-19998020.453489393</v>
      </c>
      <c r="U171" s="73">
        <f>T171/SUMIFS(FinParameters!$L$8:$L$39,FinParameters!$B$8:$B$39,Financials!$E171,FinParameters!$C$8:$C$39,Financials!$F171)</f>
        <v>-17244230.362457972</v>
      </c>
      <c r="V171" s="73">
        <f t="shared" si="38"/>
        <v>-17244230.362457972</v>
      </c>
      <c r="W171" s="12"/>
      <c r="X171" s="73">
        <f t="shared" si="39"/>
        <v>-16342420.216296997</v>
      </c>
      <c r="Y171" s="73">
        <f t="shared" si="40"/>
        <v>-15289797.195239045</v>
      </c>
      <c r="Z171" s="73">
        <f t="shared" si="40"/>
        <v>-67174881.349662766</v>
      </c>
      <c r="AA171" s="12">
        <f t="shared" si="41"/>
        <v>-1.2535842648958961</v>
      </c>
      <c r="AB171" s="114">
        <f t="shared" si="42"/>
        <v>65386339.300018191</v>
      </c>
      <c r="AC171" s="73">
        <f>AB171/SUMIFS(FinParameters!$L$8:$L$39,FinParameters!$B$8:$B$39,Financials!$E171,FinParameters!$C$8:$C$39,Financials!$F171)</f>
        <v>56382435.455035865</v>
      </c>
      <c r="AD171" s="73">
        <f t="shared" si="43"/>
        <v>56382435.455035865</v>
      </c>
      <c r="AE171" s="12"/>
      <c r="AF171" s="73">
        <f t="shared" si="44"/>
        <v>49043919.083721191</v>
      </c>
      <c r="AG171" s="73">
        <f t="shared" si="45"/>
        <v>41092638.259796821</v>
      </c>
      <c r="AH171" s="73">
        <f t="shared" si="45"/>
        <v>-10792445.894626901</v>
      </c>
      <c r="AI171" s="12">
        <f t="shared" si="46"/>
        <v>-0.20140326386021246</v>
      </c>
      <c r="AL171" s="73">
        <f>Summary!G171</f>
        <v>-6835634.0163198262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15222861.374449847</v>
      </c>
      <c r="AN171" s="20">
        <f>Summary!I171</f>
        <v>1989312.2258198252</v>
      </c>
      <c r="AP171" s="12">
        <v>1</v>
      </c>
    </row>
    <row r="172" spans="1:42" x14ac:dyDescent="0.3">
      <c r="A172">
        <v>168</v>
      </c>
      <c r="B172" t="str">
        <f>Summary!B172</f>
        <v>Marinus</v>
      </c>
      <c r="C172" t="str">
        <f>Summary!C172</f>
        <v>Wind</v>
      </c>
      <c r="D172" s="89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37584429.9425878</v>
      </c>
      <c r="H172" s="73">
        <f>SUMIFS(AM$5:AM172,$F$5:$F172,$F172,$D$5:$D172,$D172)</f>
        <v>-915836.22815170698</v>
      </c>
      <c r="I172" s="20">
        <f>SUMIFS(AN$5:AN172,$F$5:$F172,$F172,$D$5:$D172,$D172)</f>
        <v>26629076.942513544</v>
      </c>
      <c r="J172" s="73">
        <f t="shared" si="32"/>
        <v>26629076.942513544</v>
      </c>
      <c r="K172" s="73">
        <f t="shared" si="33"/>
        <v>64213506.885101348</v>
      </c>
      <c r="L172" s="73">
        <f t="shared" si="34"/>
        <v>63297670.656949639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20739361.962044794</v>
      </c>
      <c r="Q172" s="73">
        <f>P172/SUMIFS(FinParameters!$H$8:$H$39,FinParameters!$B$8:$B$39,Financials!$E172,FinParameters!$C$8:$C$39,Financials!$F172)</f>
        <v>11088109.819335708</v>
      </c>
      <c r="R172" s="73">
        <f t="shared" si="47"/>
        <v>-32846889.2623524</v>
      </c>
      <c r="S172" s="12">
        <f t="shared" si="36"/>
        <v>-0.61297232987624251</v>
      </c>
      <c r="T172" s="114">
        <f t="shared" si="37"/>
        <v>37584429.9425878</v>
      </c>
      <c r="U172" s="73">
        <f>T172/SUMIFS(FinParameters!$L$8:$L$39,FinParameters!$B$8:$B$39,Financials!$E172,FinParameters!$C$8:$C$39,Financials!$F172)</f>
        <v>32408936.148405608</v>
      </c>
      <c r="V172" s="73">
        <f t="shared" si="38"/>
        <v>32408936.148405608</v>
      </c>
      <c r="W172" s="12"/>
      <c r="X172" s="73">
        <f t="shared" si="39"/>
        <v>58323791.904632598</v>
      </c>
      <c r="Y172" s="73">
        <f t="shared" si="40"/>
        <v>43497045.967741318</v>
      </c>
      <c r="Z172" s="73">
        <f t="shared" si="40"/>
        <v>-437953.11394679174</v>
      </c>
      <c r="AA172" s="12">
        <f t="shared" si="41"/>
        <v>-8.172863447991988E-3</v>
      </c>
      <c r="AB172" s="114">
        <f t="shared" si="42"/>
        <v>-915836.22815170698</v>
      </c>
      <c r="AC172" s="73">
        <f>AB172/SUMIFS(FinParameters!$L$8:$L$39,FinParameters!$B$8:$B$39,Financials!$E172,FinParameters!$C$8:$C$39,Financials!$F172)</f>
        <v>-789722.70926830661</v>
      </c>
      <c r="AD172" s="73">
        <f t="shared" si="43"/>
        <v>-789722.70926830661</v>
      </c>
      <c r="AE172" s="12"/>
      <c r="AF172" s="73">
        <f t="shared" si="44"/>
        <v>57407955.676480889</v>
      </c>
      <c r="AG172" s="73">
        <f t="shared" si="45"/>
        <v>42707323.258473009</v>
      </c>
      <c r="AH172" s="73">
        <f t="shared" si="45"/>
        <v>-1227675.8232150984</v>
      </c>
      <c r="AI172" s="12">
        <f t="shared" si="46"/>
        <v>-2.2910276333272441E-2</v>
      </c>
      <c r="AL172" s="73">
        <f>Summary!G172</f>
        <v>2428579.257770156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-186755.87362834069</v>
      </c>
      <c r="AN172" s="20">
        <f>Summary!I172</f>
        <v>6112363.8728145165</v>
      </c>
      <c r="AP172" s="12">
        <v>1</v>
      </c>
    </row>
    <row r="173" spans="1:42" x14ac:dyDescent="0.3">
      <c r="A173">
        <v>169</v>
      </c>
      <c r="B173" t="str">
        <f>Summary!B173</f>
        <v>Marinus</v>
      </c>
      <c r="C173" t="str">
        <f>Summary!C173</f>
        <v>Wind</v>
      </c>
      <c r="D173" s="89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147065024.87508902</v>
      </c>
      <c r="H173" s="73">
        <f>SUMIFS(AM$5:AM173,$F$5:$F173,$F173,$D$5:$D173,$D173)</f>
        <v>-108319844.59028837</v>
      </c>
      <c r="I173" s="20">
        <f>SUMIFS(AN$5:AN173,$F$5:$F173,$F173,$D$5:$D173,$D173)</f>
        <v>63859314.354357474</v>
      </c>
      <c r="J173" s="73">
        <f t="shared" si="32"/>
        <v>63859314.354357474</v>
      </c>
      <c r="K173" s="73">
        <f t="shared" si="33"/>
        <v>210924339.2294465</v>
      </c>
      <c r="L173" s="73">
        <f t="shared" si="34"/>
        <v>102604494.63915813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56973606.499377005</v>
      </c>
      <c r="Q173" s="73">
        <f>P173/SUMIFS(FinParameters!$H$8:$H$39,FinParameters!$B$8:$B$39,Financials!$E173,FinParameters!$C$8:$C$39,Financials!$F173)</f>
        <v>27441816.769207865</v>
      </c>
      <c r="R173" s="73">
        <f t="shared" si="47"/>
        <v>-400428.87124188244</v>
      </c>
      <c r="S173" s="12">
        <f t="shared" si="36"/>
        <v>-6.9792697804021151E-3</v>
      </c>
      <c r="T173" s="114">
        <f t="shared" si="37"/>
        <v>147065024.87508902</v>
      </c>
      <c r="U173" s="73">
        <f>T173/SUMIFS(FinParameters!$L$8:$L$39,FinParameters!$B$8:$B$39,Financials!$E173,FinParameters!$C$8:$C$39,Financials!$F173)</f>
        <v>123720692.72409067</v>
      </c>
      <c r="V173" s="73">
        <f t="shared" si="38"/>
        <v>123720692.72409067</v>
      </c>
      <c r="W173" s="12"/>
      <c r="X173" s="73">
        <f t="shared" si="39"/>
        <v>204038631.37446603</v>
      </c>
      <c r="Y173" s="73">
        <f t="shared" si="40"/>
        <v>151162509.49329853</v>
      </c>
      <c r="Z173" s="73">
        <f t="shared" si="40"/>
        <v>123320263.85284878</v>
      </c>
      <c r="AA173" s="12">
        <f t="shared" si="41"/>
        <v>2.1494089278579978</v>
      </c>
      <c r="AB173" s="114">
        <f t="shared" si="42"/>
        <v>-108319844.59028837</v>
      </c>
      <c r="AC173" s="73">
        <f>AB173/SUMIFS(FinParameters!$L$8:$L$39,FinParameters!$B$8:$B$39,Financials!$E173,FinParameters!$C$8:$C$39,Financials!$F173)</f>
        <v>-91125719.523448393</v>
      </c>
      <c r="AD173" s="73">
        <f t="shared" si="43"/>
        <v>-91125719.523448393</v>
      </c>
      <c r="AE173" s="12"/>
      <c r="AF173" s="73">
        <f t="shared" si="44"/>
        <v>95718786.784177661</v>
      </c>
      <c r="AG173" s="73">
        <f t="shared" si="45"/>
        <v>60036789.969850138</v>
      </c>
      <c r="AH173" s="73">
        <f t="shared" si="45"/>
        <v>32194544.32940039</v>
      </c>
      <c r="AI173" s="12">
        <f t="shared" si="46"/>
        <v>0.56113438982343466</v>
      </c>
      <c r="AL173" s="73">
        <f>Summary!G173</f>
        <v>19936177.535937529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-19098716.46799669</v>
      </c>
      <c r="AN173" s="20">
        <f>Summary!I173</f>
        <v>12798638.644403562</v>
      </c>
      <c r="AP173" s="12">
        <v>1</v>
      </c>
    </row>
    <row r="174" spans="1:42" x14ac:dyDescent="0.3">
      <c r="A174">
        <v>170</v>
      </c>
      <c r="B174" t="str">
        <f>Summary!B174</f>
        <v>Marinus</v>
      </c>
      <c r="C174" t="str">
        <f>Summary!C174</f>
        <v>Wind</v>
      </c>
      <c r="D174" s="89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94066819.019981474</v>
      </c>
      <c r="H174" s="73">
        <f>SUMIFS(AM$5:AM174,$F$5:$F174,$F174,$D$5:$D174,$D174)</f>
        <v>-45447828.137837648</v>
      </c>
      <c r="I174" s="20">
        <f>SUMIFS(AN$5:AN174,$F$5:$F174,$F174,$D$5:$D174,$D174)</f>
        <v>46370742.320713528</v>
      </c>
      <c r="J174" s="73">
        <f t="shared" si="32"/>
        <v>46370742.320713528</v>
      </c>
      <c r="K174" s="73">
        <f t="shared" si="33"/>
        <v>140437561.34069499</v>
      </c>
      <c r="L174" s="73">
        <f t="shared" si="34"/>
        <v>94989733.202857345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39485034.465733059</v>
      </c>
      <c r="Q174" s="73">
        <f>P174/SUMIFS(FinParameters!$H$8:$H$39,FinParameters!$B$8:$B$39,Financials!$E174,FinParameters!$C$8:$C$39,Financials!$F174)</f>
        <v>19018298.95473358</v>
      </c>
      <c r="R174" s="73">
        <f t="shared" si="47"/>
        <v>-17889000.904885828</v>
      </c>
      <c r="S174" s="12">
        <f t="shared" si="36"/>
        <v>-0.31179610758295634</v>
      </c>
      <c r="T174" s="114">
        <f t="shared" si="37"/>
        <v>94066819.019981474</v>
      </c>
      <c r="U174" s="73">
        <f>T174/SUMIFS(FinParameters!$L$8:$L$39,FinParameters!$B$8:$B$39,Financials!$E174,FinParameters!$C$8:$C$39,Financials!$F174)</f>
        <v>79135144.616394162</v>
      </c>
      <c r="V174" s="73">
        <f t="shared" si="38"/>
        <v>79135144.616394162</v>
      </c>
      <c r="W174" s="12"/>
      <c r="X174" s="73">
        <f t="shared" si="39"/>
        <v>133551853.48571452</v>
      </c>
      <c r="Y174" s="73">
        <f t="shared" si="40"/>
        <v>98153443.571127743</v>
      </c>
      <c r="Z174" s="73">
        <f t="shared" si="40"/>
        <v>61246143.711508334</v>
      </c>
      <c r="AA174" s="12">
        <f t="shared" si="41"/>
        <v>1.067488861745157</v>
      </c>
      <c r="AB174" s="114">
        <f t="shared" si="42"/>
        <v>-45447828.137837648</v>
      </c>
      <c r="AC174" s="73">
        <f>AB174/SUMIFS(FinParameters!$L$8:$L$39,FinParameters!$B$8:$B$39,Financials!$E174,FinParameters!$C$8:$C$39,Financials!$F174)</f>
        <v>-38233677.822408825</v>
      </c>
      <c r="AD174" s="73">
        <f t="shared" si="43"/>
        <v>-38233677.822408825</v>
      </c>
      <c r="AE174" s="12"/>
      <c r="AF174" s="73">
        <f t="shared" si="44"/>
        <v>88104025.347876877</v>
      </c>
      <c r="AG174" s="73">
        <f t="shared" si="45"/>
        <v>59919765.748718917</v>
      </c>
      <c r="AH174" s="73">
        <f t="shared" si="45"/>
        <v>23012465.889099509</v>
      </c>
      <c r="AI174" s="12">
        <f t="shared" si="46"/>
        <v>0.40109547359613018</v>
      </c>
      <c r="AL174" s="73">
        <f>Summary!G174</f>
        <v>10758120.660301276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-9245969.2385994438</v>
      </c>
      <c r="AN174" s="20">
        <f>Summary!I174</f>
        <v>9235810.3453103136</v>
      </c>
      <c r="AP174" s="12">
        <v>1</v>
      </c>
    </row>
    <row r="175" spans="1:42" x14ac:dyDescent="0.3">
      <c r="A175">
        <v>171</v>
      </c>
      <c r="B175" t="str">
        <f>Summary!B175</f>
        <v>Marinus</v>
      </c>
      <c r="C175" t="str">
        <f>Summary!C175</f>
        <v>Wind</v>
      </c>
      <c r="D175" s="89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60027994.464870684</v>
      </c>
      <c r="H175" s="73">
        <f>SUMIFS(AM$5:AM175,$F$5:$F175,$F175,$D$5:$D175,$D175)</f>
        <v>-18651446.682073761</v>
      </c>
      <c r="I175" s="20">
        <f>SUMIFS(AN$5:AN175,$F$5:$F175,$F175,$D$5:$D175,$D175)</f>
        <v>38289757.414992318</v>
      </c>
      <c r="J175" s="73">
        <f t="shared" si="32"/>
        <v>38289757.414992318</v>
      </c>
      <c r="K175" s="73">
        <f t="shared" si="33"/>
        <v>98317751.879862994</v>
      </c>
      <c r="L175" s="73">
        <f t="shared" si="34"/>
        <v>79666305.197789237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31404049.560011849</v>
      </c>
      <c r="Q175" s="73">
        <f>P175/SUMIFS(FinParameters!$H$8:$H$39,FinParameters!$B$8:$B$39,Financials!$E175,FinParameters!$C$8:$C$39,Financials!$F175)</f>
        <v>15126024.606611334</v>
      </c>
      <c r="R175" s="73">
        <f t="shared" si="47"/>
        <v>-25969985.810607038</v>
      </c>
      <c r="S175" s="12">
        <f t="shared" si="36"/>
        <v>-0.45264352843318056</v>
      </c>
      <c r="T175" s="114">
        <f t="shared" si="37"/>
        <v>60027994.464870684</v>
      </c>
      <c r="U175" s="73">
        <f>T175/SUMIFS(FinParameters!$L$8:$L$39,FinParameters!$B$8:$B$39,Financials!$E175,FinParameters!$C$8:$C$39,Financials!$F175)</f>
        <v>50499464.875075623</v>
      </c>
      <c r="V175" s="73">
        <f t="shared" si="38"/>
        <v>50499464.875075623</v>
      </c>
      <c r="W175" s="12"/>
      <c r="X175" s="73">
        <f t="shared" si="39"/>
        <v>91432044.024882525</v>
      </c>
      <c r="Y175" s="73">
        <f t="shared" si="40"/>
        <v>65625489.481686957</v>
      </c>
      <c r="Z175" s="73">
        <f t="shared" si="40"/>
        <v>24529479.064468585</v>
      </c>
      <c r="AA175" s="12">
        <f t="shared" si="41"/>
        <v>0.4275362349190811</v>
      </c>
      <c r="AB175" s="114">
        <f t="shared" si="42"/>
        <v>-18651446.682073761</v>
      </c>
      <c r="AC175" s="73">
        <f>AB175/SUMIFS(FinParameters!$L$8:$L$39,FinParameters!$B$8:$B$39,Financials!$E175,FinParameters!$C$8:$C$39,Financials!$F175)</f>
        <v>-15690813.677640643</v>
      </c>
      <c r="AD175" s="73">
        <f t="shared" si="43"/>
        <v>-15690813.677640643</v>
      </c>
      <c r="AE175" s="12"/>
      <c r="AF175" s="73">
        <f t="shared" si="44"/>
        <v>72780597.342808768</v>
      </c>
      <c r="AG175" s="73">
        <f t="shared" si="45"/>
        <v>49934675.804046318</v>
      </c>
      <c r="AH175" s="73">
        <f t="shared" si="45"/>
        <v>8838665.386827942</v>
      </c>
      <c r="AI175" s="12">
        <f t="shared" si="46"/>
        <v>0.15405340289789346</v>
      </c>
      <c r="AL175" s="73">
        <f>Summary!G175</f>
        <v>5754159.7703516325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-3889237.0770094427</v>
      </c>
      <c r="AN175" s="20">
        <f>Summary!I175</f>
        <v>7742566.1249687411</v>
      </c>
      <c r="AP175" s="12">
        <v>1</v>
      </c>
    </row>
    <row r="176" spans="1:42" x14ac:dyDescent="0.3">
      <c r="A176">
        <v>172</v>
      </c>
      <c r="B176" t="str">
        <f>Summary!B176</f>
        <v>Marinus</v>
      </c>
      <c r="C176" t="str">
        <f>Summary!C176</f>
        <v>Wind</v>
      </c>
      <c r="D176" s="89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35219108.043706492</v>
      </c>
      <c r="H176" s="73">
        <f>SUMIFS(AM$5:AM176,$F$5:$F176,$F176,$D$5:$D176,$D176)</f>
        <v>-37678.51591214451</v>
      </c>
      <c r="I176" s="20">
        <f>SUMIFS(AN$5:AN176,$F$5:$F176,$F176,$D$5:$D176,$D176)</f>
        <v>32868344.066912316</v>
      </c>
      <c r="J176" s="73">
        <f t="shared" si="32"/>
        <v>32868344.066912316</v>
      </c>
      <c r="K176" s="73">
        <f t="shared" si="33"/>
        <v>68087452.1106188</v>
      </c>
      <c r="L176" s="73">
        <f t="shared" si="34"/>
        <v>68049773.594706655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25982636.211931847</v>
      </c>
      <c r="Q176" s="73">
        <f>P176/SUMIFS(FinParameters!$H$8:$H$39,FinParameters!$B$8:$B$39,Financials!$E176,FinParameters!$C$8:$C$39,Financials!$F176)</f>
        <v>12514755.268592931</v>
      </c>
      <c r="R176" s="73">
        <f t="shared" si="47"/>
        <v>-31391399.15868704</v>
      </c>
      <c r="S176" s="12">
        <f t="shared" si="36"/>
        <v>-0.54713598156218424</v>
      </c>
      <c r="T176" s="114">
        <f t="shared" si="37"/>
        <v>35219108.043706492</v>
      </c>
      <c r="U176" s="73">
        <f>T176/SUMIFS(FinParameters!$L$8:$L$39,FinParameters!$B$8:$B$39,Financials!$E176,FinParameters!$C$8:$C$39,Financials!$F176)</f>
        <v>29628611.207817085</v>
      </c>
      <c r="V176" s="73">
        <f t="shared" si="38"/>
        <v>29628611.207817085</v>
      </c>
      <c r="W176" s="12"/>
      <c r="X176" s="73">
        <f t="shared" si="39"/>
        <v>61201744.255638331</v>
      </c>
      <c r="Y176" s="73">
        <f t="shared" si="40"/>
        <v>42143366.476410016</v>
      </c>
      <c r="Z176" s="73">
        <f t="shared" si="40"/>
        <v>-1762787.9508699551</v>
      </c>
      <c r="AA176" s="12">
        <f t="shared" si="41"/>
        <v>-3.0724489561922547E-2</v>
      </c>
      <c r="AB176" s="114">
        <f t="shared" si="42"/>
        <v>-37678.51591214451</v>
      </c>
      <c r="AC176" s="73">
        <f>AB176/SUMIFS(FinParameters!$L$8:$L$39,FinParameters!$B$8:$B$39,Financials!$E176,FinParameters!$C$8:$C$39,Financials!$F176)</f>
        <v>-31697.625546424606</v>
      </c>
      <c r="AD176" s="73">
        <f t="shared" si="43"/>
        <v>-31697.625546424606</v>
      </c>
      <c r="AE176" s="12"/>
      <c r="AF176" s="73">
        <f t="shared" si="44"/>
        <v>61164065.739726186</v>
      </c>
      <c r="AG176" s="73">
        <f t="shared" si="45"/>
        <v>42111668.850863591</v>
      </c>
      <c r="AH176" s="73">
        <f t="shared" si="45"/>
        <v>-1794485.5764163798</v>
      </c>
      <c r="AI176" s="12">
        <f t="shared" si="46"/>
        <v>-3.127696291230949E-2</v>
      </c>
      <c r="AL176" s="73">
        <f>Summary!G176</f>
        <v>2360271.5198300397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-64916.591190436506</v>
      </c>
      <c r="AN176" s="20">
        <f>Summary!I176</f>
        <v>6646740.812319288</v>
      </c>
      <c r="AP176" s="12">
        <v>1</v>
      </c>
    </row>
    <row r="177" spans="1:42" x14ac:dyDescent="0.3">
      <c r="A177">
        <v>173</v>
      </c>
      <c r="B177" t="str">
        <f>Summary!B177</f>
        <v>Marinus</v>
      </c>
      <c r="C177" t="str">
        <f>Summary!C177</f>
        <v>Wind</v>
      </c>
      <c r="D177" s="89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18899162.901534747</v>
      </c>
      <c r="H177" s="73">
        <f>SUMIFS(AM$5:AM177,$F$5:$F177,$F177,$D$5:$D177,$D177)</f>
        <v>16985501.9753833</v>
      </c>
      <c r="I177" s="20">
        <f>SUMIFS(AN$5:AN177,$F$5:$F177,$F177,$D$5:$D177,$D177)</f>
        <v>27793867.451842032</v>
      </c>
      <c r="J177" s="73">
        <f t="shared" si="32"/>
        <v>27793867.451842032</v>
      </c>
      <c r="K177" s="73">
        <f t="shared" si="33"/>
        <v>46693030.353376776</v>
      </c>
      <c r="L177" s="73">
        <f t="shared" si="34"/>
        <v>63678532.32876008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20908159.596861564</v>
      </c>
      <c r="Q177" s="73">
        <f>P177/SUMIFS(FinParameters!$H$8:$H$39,FinParameters!$B$8:$B$39,Financials!$E177,FinParameters!$C$8:$C$39,Financials!$F177)</f>
        <v>10070590.926075637</v>
      </c>
      <c r="R177" s="73">
        <f t="shared" si="47"/>
        <v>-36465875.773757324</v>
      </c>
      <c r="S177" s="12">
        <f t="shared" si="36"/>
        <v>-0.63558150543532133</v>
      </c>
      <c r="T177" s="114">
        <f t="shared" si="37"/>
        <v>18899162.901534747</v>
      </c>
      <c r="U177" s="73">
        <f>T177/SUMIFS(FinParameters!$L$8:$L$39,FinParameters!$B$8:$B$39,Financials!$E177,FinParameters!$C$8:$C$39,Financials!$F177)</f>
        <v>15899208.721239466</v>
      </c>
      <c r="V177" s="73">
        <f t="shared" si="38"/>
        <v>15899208.721239466</v>
      </c>
      <c r="W177" s="12"/>
      <c r="X177" s="73">
        <f t="shared" si="39"/>
        <v>39807322.498396307</v>
      </c>
      <c r="Y177" s="73">
        <f t="shared" si="40"/>
        <v>25969799.647315104</v>
      </c>
      <c r="Z177" s="73">
        <f t="shared" si="40"/>
        <v>-20566667.052517857</v>
      </c>
      <c r="AA177" s="12">
        <f t="shared" si="41"/>
        <v>-0.35846645472404753</v>
      </c>
      <c r="AB177" s="114">
        <f t="shared" si="42"/>
        <v>16985501.9753833</v>
      </c>
      <c r="AC177" s="73">
        <f>AB177/SUMIFS(FinParameters!$L$8:$L$39,FinParameters!$B$8:$B$39,Financials!$E177,FinParameters!$C$8:$C$39,Financials!$F177)</f>
        <v>14289312.312330713</v>
      </c>
      <c r="AD177" s="73">
        <f t="shared" si="43"/>
        <v>14289312.312330713</v>
      </c>
      <c r="AE177" s="12"/>
      <c r="AF177" s="73">
        <f t="shared" si="44"/>
        <v>56792824.473779604</v>
      </c>
      <c r="AG177" s="73">
        <f t="shared" si="45"/>
        <v>40259111.959645815</v>
      </c>
      <c r="AH177" s="73">
        <f t="shared" si="45"/>
        <v>-6277354.7401871439</v>
      </c>
      <c r="AI177" s="12">
        <f t="shared" si="46"/>
        <v>-0.10941107244134624</v>
      </c>
      <c r="AL177" s="73">
        <f>Summary!G177</f>
        <v>-176601.45051009255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3393628.9151665373</v>
      </c>
      <c r="AN177" s="20">
        <f>Summary!I177</f>
        <v>5561207.8535117395</v>
      </c>
      <c r="AP177" s="12">
        <v>1</v>
      </c>
    </row>
    <row r="178" spans="1:42" x14ac:dyDescent="0.3">
      <c r="A178">
        <v>174</v>
      </c>
      <c r="B178" t="str">
        <f>Summary!B178</f>
        <v>Marinus</v>
      </c>
      <c r="C178" t="str">
        <f>Summary!C178</f>
        <v>Wind</v>
      </c>
      <c r="D178" s="89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446745.28758207243</v>
      </c>
      <c r="H178" s="73">
        <f>SUMIFS(AM$5:AM178,$F$5:$F178,$F178,$D$5:$D178,$D178)</f>
        <v>39930720.712158844</v>
      </c>
      <c r="I178" s="20">
        <f>SUMIFS(AN$5:AN178,$F$5:$F178,$F178,$D$5:$D178,$D178)</f>
        <v>21795595.730131138</v>
      </c>
      <c r="J178" s="73">
        <f t="shared" si="32"/>
        <v>21795595.730131138</v>
      </c>
      <c r="K178" s="73">
        <f t="shared" si="33"/>
        <v>22242341.017713211</v>
      </c>
      <c r="L178" s="73">
        <f t="shared" si="34"/>
        <v>62173061.729872048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14909887.875150669</v>
      </c>
      <c r="Q178" s="73">
        <f>P178/SUMIFS(FinParameters!$H$8:$H$39,FinParameters!$B$8:$B$39,Financials!$E178,FinParameters!$C$8:$C$39,Financials!$F178)</f>
        <v>7181472.9005051255</v>
      </c>
      <c r="R178" s="73">
        <f t="shared" si="47"/>
        <v>-42464147.495468222</v>
      </c>
      <c r="S178" s="12">
        <f t="shared" si="36"/>
        <v>-0.74012830405187113</v>
      </c>
      <c r="T178" s="114">
        <f t="shared" si="37"/>
        <v>446745.28758207243</v>
      </c>
      <c r="U178" s="73">
        <f>T178/SUMIFS(FinParameters!$L$8:$L$39,FinParameters!$B$8:$B$39,Financials!$E178,FinParameters!$C$8:$C$39,Financials!$F178)</f>
        <v>375831.27938014193</v>
      </c>
      <c r="V178" s="73">
        <f t="shared" si="38"/>
        <v>375831.27938014193</v>
      </c>
      <c r="W178" s="12"/>
      <c r="X178" s="73">
        <f t="shared" si="39"/>
        <v>15356633.162732743</v>
      </c>
      <c r="Y178" s="73">
        <f t="shared" si="40"/>
        <v>7557304.1798852673</v>
      </c>
      <c r="Z178" s="73">
        <f t="shared" si="40"/>
        <v>-42088316.216088079</v>
      </c>
      <c r="AA178" s="12">
        <f t="shared" si="41"/>
        <v>-0.73357775767749833</v>
      </c>
      <c r="AB178" s="114">
        <f t="shared" si="42"/>
        <v>39930720.712158844</v>
      </c>
      <c r="AC178" s="73">
        <f>AB178/SUMIFS(FinParameters!$L$8:$L$39,FinParameters!$B$8:$B$39,Financials!$E178,FinParameters!$C$8:$C$39,Financials!$F178)</f>
        <v>33592327.146964669</v>
      </c>
      <c r="AD178" s="73">
        <f t="shared" si="43"/>
        <v>33592327.146964669</v>
      </c>
      <c r="AE178" s="12"/>
      <c r="AF178" s="73">
        <f t="shared" si="44"/>
        <v>55287353.874891587</v>
      </c>
      <c r="AG178" s="73">
        <f t="shared" si="45"/>
        <v>41149631.326849937</v>
      </c>
      <c r="AH178" s="73">
        <f t="shared" si="45"/>
        <v>-8495989.0691234097</v>
      </c>
      <c r="AI178" s="12">
        <f t="shared" si="46"/>
        <v>-0.1480807304949337</v>
      </c>
      <c r="AL178" s="73">
        <f>Summary!G178</f>
        <v>-2794438.0940456348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8015781.8570509814</v>
      </c>
      <c r="AN178" s="20">
        <f>Summary!I178</f>
        <v>4285323.2526687356</v>
      </c>
      <c r="AP178" s="12">
        <v>1</v>
      </c>
    </row>
    <row r="179" spans="1:42" x14ac:dyDescent="0.3">
      <c r="A179">
        <v>175</v>
      </c>
      <c r="B179" t="str">
        <f>Summary!B179</f>
        <v>Marinus</v>
      </c>
      <c r="C179" t="str">
        <f>Summary!C179</f>
        <v>Wind</v>
      </c>
      <c r="D179" s="89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-27212567.785998046</v>
      </c>
      <c r="H179" s="73">
        <f>SUMIFS(AM$5:AM179,$F$5:$F179,$F179,$D$5:$D179,$D179)</f>
        <v>82617295.148685694</v>
      </c>
      <c r="I179" s="20">
        <f>SUMIFS(AN$5:AN179,$F$5:$F179,$F179,$D$5:$D179,$D179)</f>
        <v>12094423.7076791</v>
      </c>
      <c r="J179" s="73">
        <f t="shared" si="32"/>
        <v>12094423.7076791</v>
      </c>
      <c r="K179" s="73">
        <f t="shared" si="33"/>
        <v>-15118144.078318946</v>
      </c>
      <c r="L179" s="73">
        <f t="shared" si="34"/>
        <v>67499151.07036674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5208715.8526986316</v>
      </c>
      <c r="Q179" s="73">
        <f>P179/SUMIFS(FinParameters!$H$8:$H$39,FinParameters!$B$8:$B$39,Financials!$E179,FinParameters!$C$8:$C$39,Financials!$F179)</f>
        <v>2508821.8003925579</v>
      </c>
      <c r="R179" s="73">
        <f t="shared" si="47"/>
        <v>-52165319.517920263</v>
      </c>
      <c r="S179" s="12">
        <f t="shared" si="36"/>
        <v>-0.90921475508822247</v>
      </c>
      <c r="T179" s="114">
        <f t="shared" si="37"/>
        <v>-27212567.785998046</v>
      </c>
      <c r="U179" s="73">
        <f>T179/SUMIFS(FinParameters!$L$8:$L$39,FinParameters!$B$8:$B$39,Financials!$E179,FinParameters!$C$8:$C$39,Financials!$F179)</f>
        <v>-22892987.235711128</v>
      </c>
      <c r="V179" s="73">
        <f t="shared" si="38"/>
        <v>-22892987.235711128</v>
      </c>
      <c r="W179" s="12"/>
      <c r="X179" s="73">
        <f t="shared" si="39"/>
        <v>-22003851.933299415</v>
      </c>
      <c r="Y179" s="73">
        <f t="shared" si="40"/>
        <v>-20384165.435318571</v>
      </c>
      <c r="Z179" s="73">
        <f t="shared" si="40"/>
        <v>-75058306.753631383</v>
      </c>
      <c r="AA179" s="12">
        <f t="shared" si="41"/>
        <v>-1.308227777055901</v>
      </c>
      <c r="AB179" s="114">
        <f t="shared" si="42"/>
        <v>82617295.148685694</v>
      </c>
      <c r="AC179" s="73">
        <f>AB179/SUMIFS(FinParameters!$L$8:$L$39,FinParameters!$B$8:$B$39,Financials!$E179,FinParameters!$C$8:$C$39,Financials!$F179)</f>
        <v>69503058.225215301</v>
      </c>
      <c r="AD179" s="73">
        <f t="shared" si="43"/>
        <v>69503058.225215301</v>
      </c>
      <c r="AE179" s="12"/>
      <c r="AF179" s="73">
        <f t="shared" si="44"/>
        <v>60613443.215386279</v>
      </c>
      <c r="AG179" s="73">
        <f t="shared" si="45"/>
        <v>49118892.789896727</v>
      </c>
      <c r="AH179" s="73">
        <f t="shared" si="45"/>
        <v>-5555248.5284160823</v>
      </c>
      <c r="AI179" s="12">
        <f t="shared" si="46"/>
        <v>-9.6825131656346985E-2</v>
      </c>
      <c r="AL179" s="73">
        <f>Summary!G179</f>
        <v>-7214547.3325086534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17230955.848667495</v>
      </c>
      <c r="AN179" s="20">
        <f>Summary!I179</f>
        <v>2549108.4900179543</v>
      </c>
      <c r="AP179" s="12">
        <v>1</v>
      </c>
    </row>
    <row r="180" spans="1:42" x14ac:dyDescent="0.3">
      <c r="A180">
        <v>176</v>
      </c>
      <c r="B180" t="str">
        <f>Summary!B180</f>
        <v>Marinus</v>
      </c>
      <c r="C180" t="str">
        <f>Summary!C180</f>
        <v>Wind</v>
      </c>
      <c r="D180" s="89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40576425.686038934</v>
      </c>
      <c r="H180" s="73">
        <f>SUMIFS(AM$5:AM180,$F$5:$F180,$F180,$D$5:$D180,$D180)</f>
        <v>-1237459.7239764156</v>
      </c>
      <c r="I180" s="20">
        <f>SUMIFS(AN$5:AN180,$F$5:$F180,$F180,$D$5:$D180,$D180)</f>
        <v>33317826.78063228</v>
      </c>
      <c r="J180" s="73">
        <f t="shared" si="32"/>
        <v>33317826.78063228</v>
      </c>
      <c r="K180" s="73">
        <f t="shared" si="33"/>
        <v>73894252.466671214</v>
      </c>
      <c r="L180" s="73">
        <f t="shared" si="34"/>
        <v>72656792.742694795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26432118.925651811</v>
      </c>
      <c r="Q180" s="73">
        <f>P180/SUMIFS(FinParameters!$H$8:$H$39,FinParameters!$B$8:$B$39,Financials!$E180,FinParameters!$C$8:$C$39,Financials!$F180)</f>
        <v>12731252.398206174</v>
      </c>
      <c r="R180" s="73">
        <f t="shared" si="47"/>
        <v>-30941916.444967076</v>
      </c>
      <c r="S180" s="12">
        <f t="shared" si="36"/>
        <v>-0.53930172847511371</v>
      </c>
      <c r="T180" s="114">
        <f t="shared" si="37"/>
        <v>40576425.686038934</v>
      </c>
      <c r="U180" s="73">
        <f>T180/SUMIFS(FinParameters!$L$8:$L$39,FinParameters!$B$8:$B$39,Financials!$E180,FinParameters!$C$8:$C$39,Financials!$F180)</f>
        <v>34135536.293610439</v>
      </c>
      <c r="V180" s="73">
        <f t="shared" si="38"/>
        <v>34135536.293610439</v>
      </c>
      <c r="W180" s="12"/>
      <c r="X180" s="73">
        <f t="shared" si="39"/>
        <v>67008544.611690745</v>
      </c>
      <c r="Y180" s="73">
        <f t="shared" si="40"/>
        <v>46866788.691816613</v>
      </c>
      <c r="Z180" s="73">
        <f t="shared" si="40"/>
        <v>3193619.8486433625</v>
      </c>
      <c r="AA180" s="12">
        <f t="shared" si="41"/>
        <v>5.5663155432828557E-2</v>
      </c>
      <c r="AB180" s="114">
        <f t="shared" si="42"/>
        <v>-1237459.7239764156</v>
      </c>
      <c r="AC180" s="73">
        <f>AB180/SUMIFS(FinParameters!$L$8:$L$39,FinParameters!$B$8:$B$39,Financials!$E180,FinParameters!$C$8:$C$39,Financials!$F180)</f>
        <v>-1041031.8455972824</v>
      </c>
      <c r="AD180" s="73">
        <f t="shared" si="43"/>
        <v>-1041031.8455972824</v>
      </c>
      <c r="AE180" s="12"/>
      <c r="AF180" s="73">
        <f t="shared" si="44"/>
        <v>65771084.887714326</v>
      </c>
      <c r="AG180" s="73">
        <f t="shared" si="45"/>
        <v>45825756.846219331</v>
      </c>
      <c r="AH180" s="73">
        <f t="shared" si="45"/>
        <v>2152588.00304608</v>
      </c>
      <c r="AI180" s="12">
        <f t="shared" si="46"/>
        <v>3.7518504479265115E-2</v>
      </c>
      <c r="AL180" s="73">
        <f>Summary!G180</f>
        <v>2991995.7434511348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-321623.49582470855</v>
      </c>
      <c r="AN180" s="20">
        <f>Summary!I180</f>
        <v>6688749.8381187338</v>
      </c>
      <c r="AP180" s="12">
        <v>1</v>
      </c>
    </row>
    <row r="181" spans="1:42" x14ac:dyDescent="0.3">
      <c r="A181">
        <v>177</v>
      </c>
      <c r="B181" t="str">
        <f>Summary!B181</f>
        <v>Marinus</v>
      </c>
      <c r="C181" t="str">
        <f>Summary!C181</f>
        <v>Wind</v>
      </c>
      <c r="D181" s="89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162402461.15294224</v>
      </c>
      <c r="H181" s="73">
        <f>SUMIFS(AM$5:AM181,$F$5:$F181,$F181,$D$5:$D181,$D181)</f>
        <v>-126163090.59998664</v>
      </c>
      <c r="I181" s="20">
        <f>SUMIFS(AN$5:AN181,$F$5:$F181,$F181,$D$5:$D181,$D181)</f>
        <v>75793014.060409695</v>
      </c>
      <c r="J181" s="73">
        <f t="shared" si="32"/>
        <v>75793014.060409695</v>
      </c>
      <c r="K181" s="73">
        <f t="shared" si="33"/>
        <v>238195475.21335194</v>
      </c>
      <c r="L181" s="73">
        <f t="shared" si="34"/>
        <v>112032384.61336529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67901413.50905472</v>
      </c>
      <c r="Q181" s="73">
        <f>P181/SUMIFS(FinParameters!$H$8:$H$39,FinParameters!$B$8:$B$39,Financials!$E181,FinParameters!$C$8:$C$39,Financials!$F181)</f>
        <v>29464222.457667217</v>
      </c>
      <c r="R181" s="73">
        <f t="shared" si="47"/>
        <v>7546385.7862010151</v>
      </c>
      <c r="S181" s="12">
        <f t="shared" si="36"/>
        <v>0.1250332585522704</v>
      </c>
      <c r="T181" s="114">
        <f t="shared" si="37"/>
        <v>162402461.15294224</v>
      </c>
      <c r="U181" s="73">
        <f>T181/SUMIFS(FinParameters!$L$8:$L$39,FinParameters!$B$8:$B$39,Financials!$E181,FinParameters!$C$8:$C$39,Financials!$F181)</f>
        <v>133291263.08288373</v>
      </c>
      <c r="V181" s="73">
        <f t="shared" si="38"/>
        <v>133291263.08288373</v>
      </c>
      <c r="W181" s="12"/>
      <c r="X181" s="73">
        <f t="shared" si="39"/>
        <v>230303874.66199696</v>
      </c>
      <c r="Y181" s="73">
        <f t="shared" si="40"/>
        <v>162755485.54055095</v>
      </c>
      <c r="Z181" s="73">
        <f t="shared" si="40"/>
        <v>140837648.86908475</v>
      </c>
      <c r="AA181" s="12">
        <f t="shared" si="41"/>
        <v>2.3334866072102876</v>
      </c>
      <c r="AB181" s="114">
        <f t="shared" si="42"/>
        <v>-126163090.59998664</v>
      </c>
      <c r="AC181" s="73">
        <f>AB181/SUMIFS(FinParameters!$L$8:$L$39,FinParameters!$B$8:$B$39,Financials!$E181,FinParameters!$C$8:$C$39,Financials!$F181)</f>
        <v>-103547923.97312048</v>
      </c>
      <c r="AD181" s="73">
        <f t="shared" si="43"/>
        <v>-103547923.97312048</v>
      </c>
      <c r="AE181" s="12"/>
      <c r="AF181" s="73">
        <f t="shared" si="44"/>
        <v>104140784.06201032</v>
      </c>
      <c r="AG181" s="73">
        <f t="shared" si="45"/>
        <v>59207561.567430466</v>
      </c>
      <c r="AH181" s="73">
        <f t="shared" si="45"/>
        <v>37289724.895964265</v>
      </c>
      <c r="AI181" s="12">
        <f t="shared" si="46"/>
        <v>0.61783957862129091</v>
      </c>
      <c r="AL181" s="73">
        <f>Summary!G181</f>
        <v>15337436.277853223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-17843246.009698275</v>
      </c>
      <c r="AN181" s="20">
        <f>Summary!I181</f>
        <v>11933699.706052229</v>
      </c>
      <c r="AP181" s="12">
        <v>1</v>
      </c>
    </row>
    <row r="182" spans="1:42" x14ac:dyDescent="0.3">
      <c r="A182">
        <v>178</v>
      </c>
      <c r="B182" t="str">
        <f>Summary!B182</f>
        <v>Marinus</v>
      </c>
      <c r="C182" t="str">
        <f>Summary!C182</f>
        <v>Wind</v>
      </c>
      <c r="D182" s="89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102123994.35532437</v>
      </c>
      <c r="H182" s="73">
        <f>SUMIFS(AM$5:AM182,$F$5:$F182,$F182,$D$5:$D182,$D182)</f>
        <v>-53900606.953180328</v>
      </c>
      <c r="I182" s="20">
        <f>SUMIFS(AN$5:AN182,$F$5:$F182,$F182,$D$5:$D182,$D182)</f>
        <v>55297462.29040134</v>
      </c>
      <c r="J182" s="73">
        <f t="shared" si="32"/>
        <v>55297462.29040134</v>
      </c>
      <c r="K182" s="73">
        <f t="shared" si="33"/>
        <v>157421456.64572573</v>
      </c>
      <c r="L182" s="73">
        <f t="shared" si="34"/>
        <v>103520849.69254538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47405861.739046358</v>
      </c>
      <c r="Q182" s="73">
        <f>P182/SUMIFS(FinParameters!$H$8:$H$39,FinParameters!$B$8:$B$39,Financials!$E182,FinParameters!$C$8:$C$39,Financials!$F182)</f>
        <v>20570659.48841279</v>
      </c>
      <c r="R182" s="73">
        <f t="shared" si="47"/>
        <v>-12949165.983807348</v>
      </c>
      <c r="S182" s="12">
        <f t="shared" si="36"/>
        <v>-0.21454991360900472</v>
      </c>
      <c r="T182" s="114">
        <f t="shared" si="37"/>
        <v>102123994.35532437</v>
      </c>
      <c r="U182" s="73">
        <f>T182/SUMIFS(FinParameters!$L$8:$L$39,FinParameters!$B$8:$B$39,Financials!$E182,FinParameters!$C$8:$C$39,Financials!$F182)</f>
        <v>83817918.164868042</v>
      </c>
      <c r="V182" s="73">
        <f t="shared" si="38"/>
        <v>83817918.164868042</v>
      </c>
      <c r="W182" s="12"/>
      <c r="X182" s="73">
        <f t="shared" si="39"/>
        <v>149529856.09437075</v>
      </c>
      <c r="Y182" s="73">
        <f t="shared" si="40"/>
        <v>104388577.65328082</v>
      </c>
      <c r="Z182" s="73">
        <f t="shared" si="40"/>
        <v>70868752.181060702</v>
      </c>
      <c r="AA182" s="12">
        <f t="shared" si="41"/>
        <v>1.1741979890471648</v>
      </c>
      <c r="AB182" s="114">
        <f t="shared" si="42"/>
        <v>-53900606.953180328</v>
      </c>
      <c r="AC182" s="73">
        <f>AB182/SUMIFS(FinParameters!$L$8:$L$39,FinParameters!$B$8:$B$39,Financials!$E182,FinParameters!$C$8:$C$39,Financials!$F182)</f>
        <v>-44238738.321567059</v>
      </c>
      <c r="AD182" s="73">
        <f t="shared" si="43"/>
        <v>-44238738.321567059</v>
      </c>
      <c r="AE182" s="12"/>
      <c r="AF182" s="73">
        <f t="shared" si="44"/>
        <v>95629249.141190425</v>
      </c>
      <c r="AG182" s="73">
        <f t="shared" si="45"/>
        <v>60149839.331713766</v>
      </c>
      <c r="AH182" s="73">
        <f t="shared" si="45"/>
        <v>26630013.859493643</v>
      </c>
      <c r="AI182" s="12">
        <f t="shared" si="46"/>
        <v>0.44122279227137307</v>
      </c>
      <c r="AL182" s="73">
        <f>Summary!G182</f>
        <v>8057175.3353429055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-8452778.8153426778</v>
      </c>
      <c r="AN182" s="20">
        <f>Summary!I182</f>
        <v>8926719.969687812</v>
      </c>
      <c r="AP182" s="12">
        <v>1</v>
      </c>
    </row>
    <row r="183" spans="1:42" x14ac:dyDescent="0.3">
      <c r="A183">
        <v>179</v>
      </c>
      <c r="B183" t="str">
        <f>Summary!B183</f>
        <v>Marinus</v>
      </c>
      <c r="C183" t="str">
        <f>Summary!C183</f>
        <v>Wind</v>
      </c>
      <c r="D183" s="89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63473077.518260457</v>
      </c>
      <c r="H183" s="73">
        <f>SUMIFS(AM$5:AM183,$F$5:$F183,$F183,$D$5:$D183,$D183)</f>
        <v>-22325453.322299618</v>
      </c>
      <c r="I183" s="20">
        <f>SUMIFS(AN$5:AN183,$F$5:$F183,$F183,$D$5:$D183,$D183)</f>
        <v>45867718.76119566</v>
      </c>
      <c r="J183" s="73">
        <f t="shared" si="32"/>
        <v>45867718.76119566</v>
      </c>
      <c r="K183" s="73">
        <f t="shared" si="33"/>
        <v>109340796.27945611</v>
      </c>
      <c r="L183" s="73">
        <f t="shared" si="34"/>
        <v>87015342.957156494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37976118.209840678</v>
      </c>
      <c r="Q183" s="73">
        <f>P183/SUMIFS(FinParameters!$H$8:$H$39,FinParameters!$B$8:$B$39,Financials!$E183,FinParameters!$C$8:$C$39,Financials!$F183)</f>
        <v>16478843.917795634</v>
      </c>
      <c r="R183" s="73">
        <f t="shared" si="47"/>
        <v>-22378909.513013028</v>
      </c>
      <c r="S183" s="12">
        <f t="shared" si="36"/>
        <v>-0.37078782592521536</v>
      </c>
      <c r="T183" s="114">
        <f t="shared" si="37"/>
        <v>63473077.518260457</v>
      </c>
      <c r="U183" s="73">
        <f>T183/SUMIFS(FinParameters!$L$8:$L$39,FinParameters!$B$8:$B$39,Financials!$E183,FinParameters!$C$8:$C$39,Financials!$F183)</f>
        <v>52095310.712065838</v>
      </c>
      <c r="V183" s="73">
        <f t="shared" si="38"/>
        <v>52095310.712065838</v>
      </c>
      <c r="W183" s="12"/>
      <c r="X183" s="73">
        <f t="shared" si="39"/>
        <v>101449195.72810113</v>
      </c>
      <c r="Y183" s="73">
        <f t="shared" si="40"/>
        <v>68574154.629861474</v>
      </c>
      <c r="Z183" s="73">
        <f t="shared" si="40"/>
        <v>29716401.199052811</v>
      </c>
      <c r="AA183" s="12">
        <f t="shared" si="41"/>
        <v>0.49235999584837503</v>
      </c>
      <c r="AB183" s="114">
        <f t="shared" si="42"/>
        <v>-22325453.322299618</v>
      </c>
      <c r="AC183" s="73">
        <f>AB183/SUMIFS(FinParameters!$L$8:$L$39,FinParameters!$B$8:$B$39,Financials!$E183,FinParameters!$C$8:$C$39,Financials!$F183)</f>
        <v>-18323539.256125163</v>
      </c>
      <c r="AD183" s="73">
        <f t="shared" si="43"/>
        <v>-18323539.256125163</v>
      </c>
      <c r="AE183" s="12"/>
      <c r="AF183" s="73">
        <f t="shared" si="44"/>
        <v>79123742.40580152</v>
      </c>
      <c r="AG183" s="73">
        <f t="shared" si="45"/>
        <v>50250615.373736307</v>
      </c>
      <c r="AH183" s="73">
        <f t="shared" si="45"/>
        <v>11392861.942927647</v>
      </c>
      <c r="AI183" s="12">
        <f t="shared" si="46"/>
        <v>0.18876409095929697</v>
      </c>
      <c r="AL183" s="73">
        <f>Summary!G183</f>
        <v>3445083.0533897723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-3674006.6402258575</v>
      </c>
      <c r="AN183" s="20">
        <f>Summary!I183</f>
        <v>7577961.3462033384</v>
      </c>
      <c r="AP183" s="12">
        <v>1</v>
      </c>
    </row>
    <row r="184" spans="1:42" x14ac:dyDescent="0.3">
      <c r="A184">
        <v>180</v>
      </c>
      <c r="B184" t="str">
        <f>Summary!B184</f>
        <v>Marinus</v>
      </c>
      <c r="C184" t="str">
        <f>Summary!C184</f>
        <v>Wind</v>
      </c>
      <c r="D184" s="89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35669220.79345648</v>
      </c>
      <c r="H184" s="73">
        <f>SUMIFS(AM$5:AM184,$F$5:$F184,$F184,$D$5:$D184,$D184)</f>
        <v>-126312.76036409641</v>
      </c>
      <c r="I184" s="20">
        <f>SUMIFS(AN$5:AN184,$F$5:$F184,$F184,$D$5:$D184,$D184)</f>
        <v>39484540.489221424</v>
      </c>
      <c r="J184" s="73">
        <f t="shared" si="32"/>
        <v>39484540.489221424</v>
      </c>
      <c r="K184" s="73">
        <f t="shared" si="33"/>
        <v>75153761.282677904</v>
      </c>
      <c r="L184" s="73">
        <f t="shared" si="34"/>
        <v>75027448.522313803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31592939.937866442</v>
      </c>
      <c r="Q184" s="73">
        <f>P184/SUMIFS(FinParameters!$H$8:$H$39,FinParameters!$B$8:$B$39,Financials!$E184,FinParameters!$C$8:$C$39,Financials!$F184)</f>
        <v>13709013.734992199</v>
      </c>
      <c r="R184" s="73">
        <f t="shared" si="47"/>
        <v>-28762087.784987263</v>
      </c>
      <c r="S184" s="12">
        <f t="shared" si="36"/>
        <v>-0.47654833193119994</v>
      </c>
      <c r="T184" s="114">
        <f t="shared" si="37"/>
        <v>35669220.79345648</v>
      </c>
      <c r="U184" s="73">
        <f>T184/SUMIFS(FinParameters!$L$8:$L$39,FinParameters!$B$8:$B$39,Financials!$E184,FinParameters!$C$8:$C$39,Financials!$F184)</f>
        <v>29275390.649804443</v>
      </c>
      <c r="V184" s="73">
        <f t="shared" si="38"/>
        <v>29275390.649804443</v>
      </c>
      <c r="W184" s="12"/>
      <c r="X184" s="73">
        <f t="shared" si="39"/>
        <v>67262160.731322929</v>
      </c>
      <c r="Y184" s="73">
        <f t="shared" si="40"/>
        <v>42984404.384796642</v>
      </c>
      <c r="Z184" s="73">
        <f t="shared" si="40"/>
        <v>513302.86481717974</v>
      </c>
      <c r="AA184" s="12">
        <f t="shared" si="41"/>
        <v>8.5047241991873905E-3</v>
      </c>
      <c r="AB184" s="114">
        <f t="shared" si="42"/>
        <v>-126312.76036409641</v>
      </c>
      <c r="AC184" s="73">
        <f>AB184/SUMIFS(FinParameters!$L$8:$L$39,FinParameters!$B$8:$B$39,Financials!$E184,FinParameters!$C$8:$C$39,Financials!$F184)</f>
        <v>-103670.76491876798</v>
      </c>
      <c r="AD184" s="73">
        <f t="shared" si="43"/>
        <v>-103670.76491876798</v>
      </c>
      <c r="AE184" s="12"/>
      <c r="AF184" s="73">
        <f t="shared" si="44"/>
        <v>67135847.970958829</v>
      </c>
      <c r="AG184" s="73">
        <f t="shared" si="45"/>
        <v>42880733.619877875</v>
      </c>
      <c r="AH184" s="73">
        <f t="shared" si="45"/>
        <v>409632.09989841178</v>
      </c>
      <c r="AI184" s="12">
        <f t="shared" si="46"/>
        <v>6.7870418646714123E-3</v>
      </c>
      <c r="AL184" s="73">
        <f>Summary!G184</f>
        <v>450112.74974998517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-88634.244451951905</v>
      </c>
      <c r="AN184" s="20">
        <f>Summary!I184</f>
        <v>6616196.422309109</v>
      </c>
      <c r="AP184" s="12">
        <v>1</v>
      </c>
    </row>
    <row r="185" spans="1:42" x14ac:dyDescent="0.3">
      <c r="A185">
        <v>181</v>
      </c>
      <c r="B185" t="str">
        <f>Summary!B185</f>
        <v>Marinus</v>
      </c>
      <c r="C185" t="str">
        <f>Summary!C185</f>
        <v>Wind</v>
      </c>
      <c r="D185" s="89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16719463.258565888</v>
      </c>
      <c r="H185" s="73">
        <f>SUMIFS(AM$5:AM185,$F$5:$F185,$F185,$D$5:$D185,$D185)</f>
        <v>20142765.681931123</v>
      </c>
      <c r="I185" s="20">
        <f>SUMIFS(AN$5:AN185,$F$5:$F185,$F185,$D$5:$D185,$D185)</f>
        <v>33378540.130288199</v>
      </c>
      <c r="J185" s="73">
        <f t="shared" si="32"/>
        <v>33378540.130288199</v>
      </c>
      <c r="K185" s="73">
        <f t="shared" si="33"/>
        <v>50098003.388854086</v>
      </c>
      <c r="L185" s="73">
        <f t="shared" si="34"/>
        <v>70240769.07078521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25486939.578933217</v>
      </c>
      <c r="Q185" s="73">
        <f>P185/SUMIFS(FinParameters!$H$8:$H$39,FinParameters!$B$8:$B$39,Financials!$E185,FinParameters!$C$8:$C$39,Financials!$F185)</f>
        <v>11059458.392845847</v>
      </c>
      <c r="R185" s="73">
        <f t="shared" si="47"/>
        <v>-34868088.143920489</v>
      </c>
      <c r="S185" s="12">
        <f t="shared" si="36"/>
        <v>-0.57771638021661498</v>
      </c>
      <c r="T185" s="114">
        <f t="shared" si="37"/>
        <v>16719463.258565888</v>
      </c>
      <c r="U185" s="73">
        <f>T185/SUMIFS(FinParameters!$L$8:$L$39,FinParameters!$B$8:$B$39,Financials!$E185,FinParameters!$C$8:$C$39,Financials!$F185)</f>
        <v>13722442.135303438</v>
      </c>
      <c r="V185" s="73">
        <f t="shared" si="38"/>
        <v>13722442.135303438</v>
      </c>
      <c r="W185" s="12"/>
      <c r="X185" s="73">
        <f t="shared" si="39"/>
        <v>42206402.837499104</v>
      </c>
      <c r="Y185" s="73">
        <f t="shared" si="40"/>
        <v>24781900.528149284</v>
      </c>
      <c r="Z185" s="73">
        <f t="shared" si="40"/>
        <v>-21145646.008617051</v>
      </c>
      <c r="AA185" s="12">
        <f t="shared" si="41"/>
        <v>-0.35035434174127894</v>
      </c>
      <c r="AB185" s="114">
        <f t="shared" si="42"/>
        <v>20142765.681931123</v>
      </c>
      <c r="AC185" s="73">
        <f>AB185/SUMIFS(FinParameters!$L$8:$L$39,FinParameters!$B$8:$B$39,Financials!$E185,FinParameters!$C$8:$C$39,Financials!$F185)</f>
        <v>16532105.860136602</v>
      </c>
      <c r="AD185" s="73">
        <f t="shared" si="43"/>
        <v>16532105.860136602</v>
      </c>
      <c r="AE185" s="12"/>
      <c r="AF185" s="73">
        <f t="shared" si="44"/>
        <v>62349168.519430228</v>
      </c>
      <c r="AG185" s="73">
        <f t="shared" si="45"/>
        <v>41314006.38828589</v>
      </c>
      <c r="AH185" s="73">
        <f t="shared" si="45"/>
        <v>-4613540.1484804489</v>
      </c>
      <c r="AI185" s="12">
        <f t="shared" si="46"/>
        <v>-7.6440030309745194E-2</v>
      </c>
      <c r="AL185" s="73">
        <f>Summary!G185</f>
        <v>-2179699.6429688591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3157263.7065478223</v>
      </c>
      <c r="AN185" s="20">
        <f>Summary!I185</f>
        <v>5584672.6784461662</v>
      </c>
      <c r="AP185" s="12">
        <v>1</v>
      </c>
    </row>
    <row r="186" spans="1:42" x14ac:dyDescent="0.3">
      <c r="A186">
        <v>182</v>
      </c>
      <c r="B186" t="str">
        <f>Summary!B186</f>
        <v>Marinus</v>
      </c>
      <c r="C186" t="str">
        <f>Summary!C186</f>
        <v>Wind</v>
      </c>
      <c r="D186" s="89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-4685550.8582174834</v>
      </c>
      <c r="H186" s="73">
        <f>SUMIFS(AM$5:AM186,$F$5:$F186,$F186,$D$5:$D186,$D186)</f>
        <v>47626905.590533547</v>
      </c>
      <c r="I186" s="20">
        <f>SUMIFS(AN$5:AN186,$F$5:$F186,$F186,$D$5:$D186,$D186)</f>
        <v>26092978.022932269</v>
      </c>
      <c r="J186" s="73">
        <f t="shared" si="32"/>
        <v>26092978.022932269</v>
      </c>
      <c r="K186" s="73">
        <f t="shared" si="33"/>
        <v>21407427.164714783</v>
      </c>
      <c r="L186" s="73">
        <f t="shared" si="34"/>
        <v>69034332.755248338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18201377.471577287</v>
      </c>
      <c r="Q186" s="73">
        <f>P186/SUMIFS(FinParameters!$H$8:$H$39,FinParameters!$B$8:$B$39,Financials!$E186,FinParameters!$C$8:$C$39,Financials!$F186)</f>
        <v>7898059.9540392617</v>
      </c>
      <c r="R186" s="73">
        <f t="shared" si="47"/>
        <v>-42153650.251276419</v>
      </c>
      <c r="S186" s="12">
        <f t="shared" si="36"/>
        <v>-0.69842814827031796</v>
      </c>
      <c r="T186" s="114">
        <f t="shared" si="37"/>
        <v>-4685550.8582174834</v>
      </c>
      <c r="U186" s="73">
        <f>T186/SUMIFS(FinParameters!$L$8:$L$39,FinParameters!$B$8:$B$39,Financials!$E186,FinParameters!$C$8:$C$39,Financials!$F186)</f>
        <v>-3845649.7992523396</v>
      </c>
      <c r="V186" s="73">
        <f t="shared" si="38"/>
        <v>-3845649.7992523396</v>
      </c>
      <c r="W186" s="12"/>
      <c r="X186" s="73">
        <f t="shared" si="39"/>
        <v>13515826.613359803</v>
      </c>
      <c r="Y186" s="73">
        <f t="shared" si="40"/>
        <v>4052410.154786922</v>
      </c>
      <c r="Z186" s="73">
        <f t="shared" si="40"/>
        <v>-45999300.050528757</v>
      </c>
      <c r="AA186" s="12">
        <f t="shared" si="41"/>
        <v>-0.762145289067789</v>
      </c>
      <c r="AB186" s="114">
        <f t="shared" si="42"/>
        <v>47626905.590533547</v>
      </c>
      <c r="AC186" s="73">
        <f>AB186/SUMIFS(FinParameters!$L$8:$L$39,FinParameters!$B$8:$B$39,Financials!$E186,FinParameters!$C$8:$C$39,Financials!$F186)</f>
        <v>39089619.441869289</v>
      </c>
      <c r="AD186" s="73">
        <f t="shared" si="43"/>
        <v>39089619.441869289</v>
      </c>
      <c r="AE186" s="12"/>
      <c r="AF186" s="73">
        <f t="shared" si="44"/>
        <v>61142732.203893349</v>
      </c>
      <c r="AG186" s="73">
        <f t="shared" si="45"/>
        <v>43142029.596656211</v>
      </c>
      <c r="AH186" s="73">
        <f t="shared" si="45"/>
        <v>-6909680.6086594686</v>
      </c>
      <c r="AI186" s="12">
        <f t="shared" si="46"/>
        <v>-0.11448392734385385</v>
      </c>
      <c r="AL186" s="73">
        <f>Summary!G186</f>
        <v>-5132296.1457995558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7696184.8783747032</v>
      </c>
      <c r="AN186" s="20">
        <f>Summary!I186</f>
        <v>4297382.2928011306</v>
      </c>
      <c r="AP186" s="12">
        <v>1</v>
      </c>
    </row>
    <row r="187" spans="1:42" x14ac:dyDescent="0.3">
      <c r="A187">
        <v>183</v>
      </c>
      <c r="B187" t="str">
        <f>Summary!B187</f>
        <v>Marinus</v>
      </c>
      <c r="C187" t="str">
        <f>Summary!C187</f>
        <v>Wind</v>
      </c>
      <c r="D187" s="89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-35391144.20378124</v>
      </c>
      <c r="H187" s="73">
        <f>SUMIFS(AM$5:AM187,$F$5:$F187,$F187,$D$5:$D187,$D187)</f>
        <v>98425361.243316993</v>
      </c>
      <c r="I187" s="20">
        <f>SUMIFS(AN$5:AN187,$F$5:$F187,$F187,$D$5:$D187,$D187)</f>
        <v>14681865.513213012</v>
      </c>
      <c r="J187" s="73">
        <f t="shared" si="32"/>
        <v>14681865.513213012</v>
      </c>
      <c r="K187" s="73">
        <f t="shared" si="33"/>
        <v>-20709278.690568227</v>
      </c>
      <c r="L187" s="73">
        <f t="shared" si="34"/>
        <v>77716082.55274877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6790264.9618580323</v>
      </c>
      <c r="Q187" s="73">
        <f>P187/SUMIFS(FinParameters!$H$8:$H$39,FinParameters!$B$8:$B$39,Financials!$E187,FinParameters!$C$8:$C$39,Financials!$F187)</f>
        <v>2946475.8838342703</v>
      </c>
      <c r="R187" s="73">
        <f t="shared" si="47"/>
        <v>-53564762.760995671</v>
      </c>
      <c r="S187" s="12">
        <f t="shared" si="36"/>
        <v>-0.88749462608088792</v>
      </c>
      <c r="T187" s="114">
        <f t="shared" si="37"/>
        <v>-35391144.20378124</v>
      </c>
      <c r="U187" s="73">
        <f>T187/SUMIFS(FinParameters!$L$8:$L$39,FinParameters!$B$8:$B$39,Financials!$E187,FinParameters!$C$8:$C$39,Financials!$F187)</f>
        <v>-29047160.24240509</v>
      </c>
      <c r="V187" s="73">
        <f t="shared" si="38"/>
        <v>-29047160.24240509</v>
      </c>
      <c r="W187" s="12"/>
      <c r="X187" s="73">
        <f t="shared" si="39"/>
        <v>-28600879.241923206</v>
      </c>
      <c r="Y187" s="73">
        <f t="shared" si="40"/>
        <v>-26100684.358570822</v>
      </c>
      <c r="Z187" s="73">
        <f t="shared" si="40"/>
        <v>-82611923.003400758</v>
      </c>
      <c r="AA187" s="12">
        <f t="shared" si="41"/>
        <v>-1.3687662175013695</v>
      </c>
      <c r="AB187" s="114">
        <f t="shared" si="42"/>
        <v>98425361.243316993</v>
      </c>
      <c r="AC187" s="73">
        <f>AB187/SUMIFS(FinParameters!$L$8:$L$39,FinParameters!$B$8:$B$39,Financials!$E187,FinParameters!$C$8:$C$39,Financials!$F187)</f>
        <v>80782277.721492231</v>
      </c>
      <c r="AD187" s="73">
        <f t="shared" si="43"/>
        <v>80782277.721492231</v>
      </c>
      <c r="AE187" s="12"/>
      <c r="AF187" s="73">
        <f t="shared" si="44"/>
        <v>69824482.001393795</v>
      </c>
      <c r="AG187" s="73">
        <f t="shared" si="45"/>
        <v>54681593.362921409</v>
      </c>
      <c r="AH187" s="73">
        <f t="shared" si="45"/>
        <v>-1829645.281908527</v>
      </c>
      <c r="AI187" s="12">
        <f t="shared" si="46"/>
        <v>-3.0314711979093724E-2</v>
      </c>
      <c r="AL187" s="73">
        <f>Summary!G187</f>
        <v>-8178576.4177831905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15808066.094631298</v>
      </c>
      <c r="AN187" s="20">
        <f>Summary!I187</f>
        <v>2587441.805533912</v>
      </c>
      <c r="AP187" s="12">
        <v>1</v>
      </c>
    </row>
    <row r="188" spans="1:42" x14ac:dyDescent="0.3">
      <c r="A188">
        <v>184</v>
      </c>
      <c r="B188" t="str">
        <f>Summary!B188</f>
        <v>Marinus</v>
      </c>
      <c r="C188" t="str">
        <f>Summary!C188</f>
        <v>Wind</v>
      </c>
      <c r="D188" s="89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41360649.011916071</v>
      </c>
      <c r="H188" s="73">
        <f>SUMIFS(AM$5:AM188,$F$5:$F188,$F188,$D$5:$D188,$D188)</f>
        <v>-1486481.1928063533</v>
      </c>
      <c r="I188" s="20">
        <f>SUMIFS(AN$5:AN188,$F$5:$F188,$F188,$D$5:$D188,$D188)</f>
        <v>39915684.073097758</v>
      </c>
      <c r="J188" s="73">
        <f t="shared" si="32"/>
        <v>39915684.073097758</v>
      </c>
      <c r="K188" s="73">
        <f t="shared" si="33"/>
        <v>81276333.085013837</v>
      </c>
      <c r="L188" s="73">
        <f t="shared" si="34"/>
        <v>79789851.892207474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32024083.521742776</v>
      </c>
      <c r="Q188" s="73">
        <f>P188/SUMIFS(FinParameters!$H$8:$H$39,FinParameters!$B$8:$B$39,Financials!$E188,FinParameters!$C$8:$C$39,Financials!$F188)</f>
        <v>13896098.359745027</v>
      </c>
      <c r="R188" s="73">
        <f t="shared" si="47"/>
        <v>-28330944.201110929</v>
      </c>
      <c r="S188" s="12">
        <f t="shared" si="36"/>
        <v>-0.46940487429157934</v>
      </c>
      <c r="T188" s="114">
        <f t="shared" si="37"/>
        <v>41360649.011916071</v>
      </c>
      <c r="U188" s="73">
        <f>T188/SUMIFS(FinParameters!$L$8:$L$39,FinParameters!$B$8:$B$39,Financials!$E188,FinParameters!$C$8:$C$39,Financials!$F188)</f>
        <v>33946610.843134016</v>
      </c>
      <c r="V188" s="73">
        <f t="shared" si="38"/>
        <v>33946610.843134016</v>
      </c>
      <c r="W188" s="12"/>
      <c r="X188" s="73">
        <f t="shared" si="39"/>
        <v>73384732.533658862</v>
      </c>
      <c r="Y188" s="73">
        <f t="shared" si="40"/>
        <v>47842709.202879041</v>
      </c>
      <c r="Z188" s="73">
        <f t="shared" si="40"/>
        <v>5615666.6420230865</v>
      </c>
      <c r="AA188" s="12">
        <f t="shared" si="41"/>
        <v>9.3043891352512606E-2</v>
      </c>
      <c r="AB188" s="114">
        <f t="shared" si="42"/>
        <v>-1486481.1928063533</v>
      </c>
      <c r="AC188" s="73">
        <f>AB188/SUMIFS(FinParameters!$L$8:$L$39,FinParameters!$B$8:$B$39,Financials!$E188,FinParameters!$C$8:$C$39,Financials!$F188)</f>
        <v>-1220024.3415739692</v>
      </c>
      <c r="AD188" s="73">
        <f t="shared" si="43"/>
        <v>-1220024.3415739692</v>
      </c>
      <c r="AE188" s="12"/>
      <c r="AF188" s="73">
        <f t="shared" si="44"/>
        <v>71898251.340852514</v>
      </c>
      <c r="AG188" s="73">
        <f t="shared" si="45"/>
        <v>46622684.861305073</v>
      </c>
      <c r="AH188" s="73">
        <f t="shared" si="45"/>
        <v>4395642.3004491171</v>
      </c>
      <c r="AI188" s="12">
        <f t="shared" si="46"/>
        <v>7.2829761931907572E-2</v>
      </c>
      <c r="AL188" s="73">
        <f>Summary!G188</f>
        <v>784223.32587714051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-249021.4688299378</v>
      </c>
      <c r="AN188" s="20">
        <f>Summary!I188</f>
        <v>6597857.2924654782</v>
      </c>
      <c r="AP188" s="12">
        <v>1</v>
      </c>
    </row>
    <row r="189" spans="1:42" x14ac:dyDescent="0.3">
      <c r="A189">
        <v>185</v>
      </c>
      <c r="B189" t="str">
        <f>Summary!B189</f>
        <v>Marinus</v>
      </c>
      <c r="C189" t="str">
        <f>Summary!C189</f>
        <v>Wind</v>
      </c>
      <c r="D189" s="89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181884454.10219383</v>
      </c>
      <c r="H189" s="73">
        <f>SUMIFS(AM$5:AM189,$F$5:$F189,$F189,$D$5:$D189,$D189)</f>
        <v>-146708435.12727252</v>
      </c>
      <c r="I189" s="20">
        <f>SUMIFS(AN$5:AN189,$F$5:$F189,$F189,$D$5:$D189,$D189)</f>
        <v>86837011.404166222</v>
      </c>
      <c r="J189" s="73">
        <f t="shared" si="32"/>
        <v>86837011.404166222</v>
      </c>
      <c r="K189" s="73">
        <f t="shared" si="33"/>
        <v>268721465.50636005</v>
      </c>
      <c r="L189" s="73">
        <f t="shared" si="34"/>
        <v>122013030.37908754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77929370.839027375</v>
      </c>
      <c r="Q189" s="73">
        <f>P189/SUMIFS(FinParameters!$H$8:$H$39,FinParameters!$B$8:$B$39,Financials!$E189,FinParameters!$C$8:$C$39,Financials!$F189)</f>
        <v>30464521.483683158</v>
      </c>
      <c r="R189" s="73">
        <f t="shared" si="47"/>
        <v>15202287.764279695</v>
      </c>
      <c r="S189" s="12">
        <f t="shared" si="36"/>
        <v>0.24235604493459617</v>
      </c>
      <c r="T189" s="114">
        <f t="shared" si="37"/>
        <v>181884454.10219383</v>
      </c>
      <c r="U189" s="73">
        <f>T189/SUMIFS(FinParameters!$L$8:$L$39,FinParameters!$B$8:$B$39,Financials!$E189,FinParameters!$C$8:$C$39,Financials!$F189)</f>
        <v>145640040.96447498</v>
      </c>
      <c r="V189" s="73">
        <f t="shared" si="38"/>
        <v>145640040.96447498</v>
      </c>
      <c r="W189" s="12"/>
      <c r="X189" s="73">
        <f t="shared" si="39"/>
        <v>259813824.94122121</v>
      </c>
      <c r="Y189" s="73">
        <f t="shared" si="40"/>
        <v>176104562.44815814</v>
      </c>
      <c r="Z189" s="73">
        <f t="shared" si="40"/>
        <v>160842328.72875467</v>
      </c>
      <c r="AA189" s="12">
        <f t="shared" si="41"/>
        <v>2.5641608192921961</v>
      </c>
      <c r="AB189" s="114">
        <f t="shared" si="42"/>
        <v>-146708435.12727252</v>
      </c>
      <c r="AC189" s="73">
        <f>AB189/SUMIFS(FinParameters!$L$8:$L$39,FinParameters!$B$8:$B$39,Financials!$E189,FinParameters!$C$8:$C$39,Financials!$F189)</f>
        <v>-117473604.91713552</v>
      </c>
      <c r="AD189" s="73">
        <f t="shared" si="43"/>
        <v>-117473604.91713552</v>
      </c>
      <c r="AE189" s="12"/>
      <c r="AF189" s="73">
        <f t="shared" si="44"/>
        <v>113105389.81394869</v>
      </c>
      <c r="AG189" s="73">
        <f t="shared" si="45"/>
        <v>58630957.531022623</v>
      </c>
      <c r="AH189" s="73">
        <f t="shared" si="45"/>
        <v>43368723.811619148</v>
      </c>
      <c r="AI189" s="12">
        <f t="shared" si="46"/>
        <v>0.691387542442226</v>
      </c>
      <c r="AL189" s="73">
        <f>Summary!G189</f>
        <v>19481992.949251581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-20545344.52728587</v>
      </c>
      <c r="AN189" s="20">
        <f>Summary!I189</f>
        <v>11043997.343756523</v>
      </c>
      <c r="AP189" s="12">
        <v>1</v>
      </c>
    </row>
    <row r="190" spans="1:42" x14ac:dyDescent="0.3">
      <c r="A190">
        <v>186</v>
      </c>
      <c r="B190" t="str">
        <f>Summary!B190</f>
        <v>Marinus</v>
      </c>
      <c r="C190" t="str">
        <f>Summary!C190</f>
        <v>Wind</v>
      </c>
      <c r="D190" s="89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111547799.80083048</v>
      </c>
      <c r="H190" s="73">
        <f>SUMIFS(AM$5:AM190,$F$5:$F190,$F190,$D$5:$D190,$D190)</f>
        <v>-63066348.762597717</v>
      </c>
      <c r="I190" s="20">
        <f>SUMIFS(AN$5:AN190,$F$5:$F190,$F190,$D$5:$D190,$D190)</f>
        <v>62637515.398903273</v>
      </c>
      <c r="J190" s="73">
        <f t="shared" si="32"/>
        <v>62637515.398903273</v>
      </c>
      <c r="K190" s="73">
        <f t="shared" si="33"/>
        <v>174185315.19973376</v>
      </c>
      <c r="L190" s="73">
        <f t="shared" si="34"/>
        <v>111118966.43713604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53729874.833764419</v>
      </c>
      <c r="Q190" s="73">
        <f>P190/SUMIFS(FinParameters!$H$8:$H$39,FinParameters!$B$8:$B$39,Financials!$E190,FinParameters!$C$8:$C$39,Financials!$F190)</f>
        <v>21004339.038870808</v>
      </c>
      <c r="R190" s="73">
        <f t="shared" si="47"/>
        <v>-8997208.2409832608</v>
      </c>
      <c r="S190" s="12">
        <f t="shared" si="36"/>
        <v>-0.14343418823192985</v>
      </c>
      <c r="T190" s="114">
        <f t="shared" si="37"/>
        <v>111547799.80083048</v>
      </c>
      <c r="U190" s="73">
        <f>T190/SUMIFS(FinParameters!$L$8:$L$39,FinParameters!$B$8:$B$39,Financials!$E190,FinParameters!$C$8:$C$39,Financials!$F190)</f>
        <v>89319486.993440926</v>
      </c>
      <c r="V190" s="73">
        <f t="shared" si="38"/>
        <v>89319486.993440926</v>
      </c>
      <c r="W190" s="12"/>
      <c r="X190" s="73">
        <f t="shared" si="39"/>
        <v>165277674.63459492</v>
      </c>
      <c r="Y190" s="73">
        <f t="shared" si="40"/>
        <v>110323826.03231174</v>
      </c>
      <c r="Z190" s="73">
        <f t="shared" si="40"/>
        <v>80322278.752457663</v>
      </c>
      <c r="AA190" s="12">
        <f t="shared" si="41"/>
        <v>1.2805039675883376</v>
      </c>
      <c r="AB190" s="114">
        <f t="shared" si="42"/>
        <v>-63066348.762597717</v>
      </c>
      <c r="AC190" s="73">
        <f>AB190/SUMIFS(FinParameters!$L$8:$L$39,FinParameters!$B$8:$B$39,Financials!$E190,FinParameters!$C$8:$C$39,Financials!$F190)</f>
        <v>-50499014.127419099</v>
      </c>
      <c r="AD190" s="73">
        <f t="shared" si="43"/>
        <v>-50499014.127419099</v>
      </c>
      <c r="AE190" s="12"/>
      <c r="AF190" s="73">
        <f t="shared" si="44"/>
        <v>102211325.87199721</v>
      </c>
      <c r="AG190" s="73">
        <f t="shared" si="45"/>
        <v>59824811.904892638</v>
      </c>
      <c r="AH190" s="73">
        <f t="shared" si="45"/>
        <v>29823264.625038564</v>
      </c>
      <c r="AI190" s="12">
        <f t="shared" si="46"/>
        <v>0.47544478657648037</v>
      </c>
      <c r="AL190" s="73">
        <f>Summary!G190</f>
        <v>9423805.4455061052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-9165741.8094173912</v>
      </c>
      <c r="AN190" s="20">
        <f>Summary!I190</f>
        <v>7340053.1085019363</v>
      </c>
      <c r="AP190" s="12">
        <v>1</v>
      </c>
    </row>
    <row r="191" spans="1:42" x14ac:dyDescent="0.3">
      <c r="A191">
        <v>187</v>
      </c>
      <c r="B191" t="str">
        <f>Summary!B191</f>
        <v>Marinus</v>
      </c>
      <c r="C191" t="str">
        <f>Summary!C191</f>
        <v>Wind</v>
      </c>
      <c r="D191" s="89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67566887.820055351</v>
      </c>
      <c r="H191" s="73">
        <f>SUMIFS(AM$5:AM191,$F$5:$F191,$F191,$D$5:$D191,$D191)</f>
        <v>-26112301.294909555</v>
      </c>
      <c r="I191" s="20">
        <f>SUMIFS(AN$5:AN191,$F$5:$F191,$F191,$D$5:$D191,$D191)</f>
        <v>52077866.618395388</v>
      </c>
      <c r="J191" s="73">
        <f t="shared" si="32"/>
        <v>52077866.618395388</v>
      </c>
      <c r="K191" s="73">
        <f t="shared" si="33"/>
        <v>119644754.43845074</v>
      </c>
      <c r="L191" s="73">
        <f t="shared" si="34"/>
        <v>93532453.143541187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43170226.053256534</v>
      </c>
      <c r="Q191" s="73">
        <f>P191/SUMIFS(FinParameters!$H$8:$H$39,FinParameters!$B$8:$B$39,Financials!$E191,FinParameters!$C$8:$C$39,Financials!$F191)</f>
        <v>16876310.752867695</v>
      </c>
      <c r="R191" s="73">
        <f t="shared" si="47"/>
        <v>-19556857.021491148</v>
      </c>
      <c r="S191" s="12">
        <f t="shared" si="36"/>
        <v>-0.31177692414274299</v>
      </c>
      <c r="T191" s="114">
        <f t="shared" si="37"/>
        <v>67566887.820055351</v>
      </c>
      <c r="U191" s="73">
        <f>T191/SUMIFS(FinParameters!$L$8:$L$39,FinParameters!$B$8:$B$39,Financials!$E191,FinParameters!$C$8:$C$39,Financials!$F191)</f>
        <v>54102723.393973961</v>
      </c>
      <c r="V191" s="73">
        <f t="shared" si="38"/>
        <v>54102723.393973961</v>
      </c>
      <c r="W191" s="12"/>
      <c r="X191" s="73">
        <f t="shared" si="39"/>
        <v>110737113.87331188</v>
      </c>
      <c r="Y191" s="73">
        <f t="shared" si="40"/>
        <v>70979034.14684166</v>
      </c>
      <c r="Z191" s="73">
        <f t="shared" si="40"/>
        <v>34545866.372482814</v>
      </c>
      <c r="AA191" s="12">
        <f t="shared" si="41"/>
        <v>0.55073286815069666</v>
      </c>
      <c r="AB191" s="114">
        <f t="shared" si="42"/>
        <v>-26112301.294909555</v>
      </c>
      <c r="AC191" s="73">
        <f>AB191/SUMIFS(FinParameters!$L$8:$L$39,FinParameters!$B$8:$B$39,Financials!$E191,FinParameters!$C$8:$C$39,Financials!$F191)</f>
        <v>-20908860.237888083</v>
      </c>
      <c r="AD191" s="73">
        <f t="shared" si="43"/>
        <v>-20908860.237888083</v>
      </c>
      <c r="AE191" s="12"/>
      <c r="AF191" s="73">
        <f t="shared" si="44"/>
        <v>84624812.578402326</v>
      </c>
      <c r="AG191" s="73">
        <f t="shared" si="45"/>
        <v>50070173.908953577</v>
      </c>
      <c r="AH191" s="73">
        <f t="shared" si="45"/>
        <v>13637006.134594731</v>
      </c>
      <c r="AI191" s="12">
        <f t="shared" si="46"/>
        <v>0.21740220437708574</v>
      </c>
      <c r="AL191" s="73">
        <f>Summary!G191</f>
        <v>4093810.301794888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-3786847.9726099358</v>
      </c>
      <c r="AN191" s="20">
        <f>Summary!I191</f>
        <v>6210147.8571997257</v>
      </c>
      <c r="AP191" s="12">
        <v>1</v>
      </c>
    </row>
    <row r="192" spans="1:42" x14ac:dyDescent="0.3">
      <c r="A192">
        <v>188</v>
      </c>
      <c r="B192" t="str">
        <f>Summary!B192</f>
        <v>Marinus</v>
      </c>
      <c r="C192" t="str">
        <f>Summary!C192</f>
        <v>Wind</v>
      </c>
      <c r="D192" s="89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36802467.546615362</v>
      </c>
      <c r="H192" s="73">
        <f>SUMIFS(AM$5:AM192,$F$5:$F192,$F192,$D$5:$D192,$D192)</f>
        <v>-120284.69714941613</v>
      </c>
      <c r="I192" s="20">
        <f>SUMIFS(AN$5:AN192,$F$5:$F192,$F192,$D$5:$D192,$D192)</f>
        <v>44920468.909596197</v>
      </c>
      <c r="J192" s="73">
        <f t="shared" si="32"/>
        <v>44920468.909596197</v>
      </c>
      <c r="K192" s="73">
        <f t="shared" si="33"/>
        <v>81722936.456211567</v>
      </c>
      <c r="L192" s="73">
        <f t="shared" si="34"/>
        <v>81602651.759062141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36012828.344457343</v>
      </c>
      <c r="Q192" s="73">
        <f>P192/SUMIFS(FinParameters!$H$8:$H$39,FinParameters!$B$8:$B$39,Financials!$E192,FinParameters!$C$8:$C$39,Financials!$F192)</f>
        <v>14078306.689452639</v>
      </c>
      <c r="R192" s="73">
        <f t="shared" si="47"/>
        <v>-26714254.730290338</v>
      </c>
      <c r="S192" s="12">
        <f t="shared" si="36"/>
        <v>-0.42588071086386631</v>
      </c>
      <c r="T192" s="114">
        <f t="shared" si="37"/>
        <v>36802467.546615362</v>
      </c>
      <c r="U192" s="73">
        <f>T192/SUMIFS(FinParameters!$L$8:$L$39,FinParameters!$B$8:$B$39,Financials!$E192,FinParameters!$C$8:$C$39,Financials!$F192)</f>
        <v>29468779.54765334</v>
      </c>
      <c r="V192" s="73">
        <f t="shared" si="38"/>
        <v>29468779.54765334</v>
      </c>
      <c r="W192" s="12"/>
      <c r="X192" s="73">
        <f t="shared" si="39"/>
        <v>72815295.89107272</v>
      </c>
      <c r="Y192" s="73">
        <f t="shared" si="40"/>
        <v>43547086.237105981</v>
      </c>
      <c r="Z192" s="73">
        <f t="shared" si="40"/>
        <v>2754524.8173630014</v>
      </c>
      <c r="AA192" s="12">
        <f t="shared" si="41"/>
        <v>4.3912847247824641E-2</v>
      </c>
      <c r="AB192" s="114">
        <f t="shared" si="42"/>
        <v>-120284.69714941613</v>
      </c>
      <c r="AC192" s="73">
        <f>AB192/SUMIFS(FinParameters!$L$8:$L$39,FinParameters!$B$8:$B$39,Financials!$E192,FinParameters!$C$8:$C$39,Financials!$F192)</f>
        <v>-96315.368494316688</v>
      </c>
      <c r="AD192" s="73">
        <f t="shared" si="43"/>
        <v>-96315.368494316688</v>
      </c>
      <c r="AE192" s="12"/>
      <c r="AF192" s="73">
        <f t="shared" si="44"/>
        <v>72695011.193923309</v>
      </c>
      <c r="AG192" s="73">
        <f t="shared" si="45"/>
        <v>43450770.868611664</v>
      </c>
      <c r="AH192" s="73">
        <f t="shared" si="45"/>
        <v>2658209.4488686849</v>
      </c>
      <c r="AI192" s="12">
        <f t="shared" si="46"/>
        <v>4.2377380209136679E-2</v>
      </c>
      <c r="AL192" s="73">
        <f>Summary!G192</f>
        <v>1133246.753158882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6028.0632146802873</v>
      </c>
      <c r="AN192" s="20">
        <f>Summary!I192</f>
        <v>5435928.4203747734</v>
      </c>
      <c r="AP192" s="12">
        <v>1</v>
      </c>
    </row>
    <row r="193" spans="1:42" x14ac:dyDescent="0.3">
      <c r="A193">
        <v>189</v>
      </c>
      <c r="B193" t="str">
        <f>Summary!B193</f>
        <v>Marinus</v>
      </c>
      <c r="C193" t="str">
        <f>Summary!C193</f>
        <v>Wind</v>
      </c>
      <c r="D193" s="89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15134024.908084378</v>
      </c>
      <c r="H193" s="73">
        <f>SUMIFS(AM$5:AM193,$F$5:$F193,$F193,$D$5:$D193,$D193)</f>
        <v>23806166.976911407</v>
      </c>
      <c r="I193" s="20">
        <f>SUMIFS(AN$5:AN193,$F$5:$F193,$F193,$D$5:$D193,$D193)</f>
        <v>38041652.004085913</v>
      </c>
      <c r="J193" s="73">
        <f t="shared" si="32"/>
        <v>38041652.004085913</v>
      </c>
      <c r="K193" s="73">
        <f t="shared" si="33"/>
        <v>53175676.912170291</v>
      </c>
      <c r="L193" s="73">
        <f t="shared" si="34"/>
        <v>76981843.889081702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29134011.438947059</v>
      </c>
      <c r="Q193" s="73">
        <f>P193/SUMIFS(FinParameters!$H$8:$H$39,FinParameters!$B$8:$B$39,Financials!$E193,FinParameters!$C$8:$C$39,Financials!$F193)</f>
        <v>11389206.762890773</v>
      </c>
      <c r="R193" s="73">
        <f t="shared" si="47"/>
        <v>-33593071.635800622</v>
      </c>
      <c r="S193" s="12">
        <f t="shared" si="36"/>
        <v>-0.53554334091655431</v>
      </c>
      <c r="T193" s="114">
        <f t="shared" si="37"/>
        <v>15134024.908084378</v>
      </c>
      <c r="U193" s="73">
        <f>T193/SUMIFS(FinParameters!$L$8:$L$39,FinParameters!$B$8:$B$39,Financials!$E193,FinParameters!$C$8:$C$39,Financials!$F193)</f>
        <v>12118242.971619682</v>
      </c>
      <c r="V193" s="73">
        <f t="shared" si="38"/>
        <v>12118242.971619682</v>
      </c>
      <c r="W193" s="12"/>
      <c r="X193" s="73">
        <f t="shared" si="39"/>
        <v>44268036.347031437</v>
      </c>
      <c r="Y193" s="73">
        <f t="shared" si="40"/>
        <v>23507449.734510455</v>
      </c>
      <c r="Z193" s="73">
        <f t="shared" si="40"/>
        <v>-21474828.664180942</v>
      </c>
      <c r="AA193" s="12">
        <f t="shared" si="41"/>
        <v>-0.34235337611013766</v>
      </c>
      <c r="AB193" s="114">
        <f t="shared" si="42"/>
        <v>23806166.976911407</v>
      </c>
      <c r="AC193" s="73">
        <f>AB193/SUMIFS(FinParameters!$L$8:$L$39,FinParameters!$B$8:$B$39,Financials!$E193,FinParameters!$C$8:$C$39,Financials!$F193)</f>
        <v>19062273.083418451</v>
      </c>
      <c r="AD193" s="73">
        <f t="shared" si="43"/>
        <v>19062273.083418451</v>
      </c>
      <c r="AE193" s="12"/>
      <c r="AF193" s="73">
        <f t="shared" si="44"/>
        <v>68074203.32394284</v>
      </c>
      <c r="AG193" s="73">
        <f t="shared" si="45"/>
        <v>42569722.81792891</v>
      </c>
      <c r="AH193" s="73">
        <f t="shared" si="45"/>
        <v>-2412555.5807624906</v>
      </c>
      <c r="AI193" s="12">
        <f t="shared" si="46"/>
        <v>-3.846114728286678E-2</v>
      </c>
      <c r="AL193" s="73">
        <f>Summary!G193</f>
        <v>-1585438.3504815095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3663401.2949802829</v>
      </c>
      <c r="AN193" s="20">
        <f>Summary!I193</f>
        <v>4663111.8737977147</v>
      </c>
      <c r="AP193" s="12">
        <v>1</v>
      </c>
    </row>
    <row r="194" spans="1:42" x14ac:dyDescent="0.3">
      <c r="A194">
        <v>190</v>
      </c>
      <c r="B194" t="str">
        <f>Summary!B194</f>
        <v>Marinus</v>
      </c>
      <c r="C194" t="str">
        <f>Summary!C194</f>
        <v>Wind</v>
      </c>
      <c r="D194" s="89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-9191237.340313701</v>
      </c>
      <c r="H194" s="73">
        <f>SUMIFS(AM$5:AM194,$F$5:$F194,$F194,$D$5:$D194,$D194)</f>
        <v>56253252.01433789</v>
      </c>
      <c r="I194" s="20">
        <f>SUMIFS(AN$5:AN194,$F$5:$F194,$F194,$D$5:$D194,$D194)</f>
        <v>29687934.821501147</v>
      </c>
      <c r="J194" s="73">
        <f t="shared" si="32"/>
        <v>29687934.821501147</v>
      </c>
      <c r="K194" s="73">
        <f t="shared" si="33"/>
        <v>20496697.481187448</v>
      </c>
      <c r="L194" s="73">
        <f t="shared" si="34"/>
        <v>76749949.49552533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20780294.256362293</v>
      </c>
      <c r="Q194" s="73">
        <f>P194/SUMIFS(FinParameters!$H$8:$H$39,FinParameters!$B$8:$B$39,Financials!$E194,FinParameters!$C$8:$C$39,Financials!$F194)</f>
        <v>8123531.7826172756</v>
      </c>
      <c r="R194" s="73">
        <f t="shared" si="47"/>
        <v>-41946788.818385392</v>
      </c>
      <c r="S194" s="12">
        <f t="shared" si="36"/>
        <v>-0.66871894502730511</v>
      </c>
      <c r="T194" s="114">
        <f t="shared" si="37"/>
        <v>-9191237.340313701</v>
      </c>
      <c r="U194" s="73">
        <f>T194/SUMIFS(FinParameters!$L$8:$L$39,FinParameters!$B$8:$B$39,Financials!$E194,FinParameters!$C$8:$C$39,Financials!$F194)</f>
        <v>-7359684.4181382591</v>
      </c>
      <c r="V194" s="73">
        <f t="shared" si="38"/>
        <v>-7359684.4181382591</v>
      </c>
      <c r="W194" s="12"/>
      <c r="X194" s="73">
        <f t="shared" si="39"/>
        <v>11589056.916048594</v>
      </c>
      <c r="Y194" s="73">
        <f t="shared" si="40"/>
        <v>763847.36447901651</v>
      </c>
      <c r="Z194" s="73">
        <f t="shared" si="40"/>
        <v>-49306473.236523651</v>
      </c>
      <c r="AA194" s="12">
        <f t="shared" si="41"/>
        <v>-0.78604760208231605</v>
      </c>
      <c r="AB194" s="114">
        <f t="shared" si="42"/>
        <v>56253252.01433789</v>
      </c>
      <c r="AC194" s="73">
        <f>AB194/SUMIFS(FinParameters!$L$8:$L$39,FinParameters!$B$8:$B$39,Financials!$E194,FinParameters!$C$8:$C$39,Financials!$F194)</f>
        <v>45043574.329612188</v>
      </c>
      <c r="AD194" s="73">
        <f t="shared" si="43"/>
        <v>45043574.329612188</v>
      </c>
      <c r="AE194" s="12"/>
      <c r="AF194" s="73">
        <f t="shared" si="44"/>
        <v>67842308.930386484</v>
      </c>
      <c r="AG194" s="73">
        <f t="shared" si="45"/>
        <v>45807421.694091201</v>
      </c>
      <c r="AH194" s="73">
        <f t="shared" si="45"/>
        <v>-4262898.9069114625</v>
      </c>
      <c r="AI194" s="12">
        <f t="shared" si="46"/>
        <v>-6.7959463408040988E-2</v>
      </c>
      <c r="AL194" s="73">
        <f>Summary!G194</f>
        <v>-4505686.4820962176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8626346.4238043409</v>
      </c>
      <c r="AN194" s="20">
        <f>Summary!I194</f>
        <v>3594956.7985688788</v>
      </c>
      <c r="AP194" s="12">
        <v>1</v>
      </c>
    </row>
    <row r="195" spans="1:42" x14ac:dyDescent="0.3">
      <c r="A195">
        <v>191</v>
      </c>
      <c r="B195" t="str">
        <f>Summary!B195</f>
        <v>Marinus</v>
      </c>
      <c r="C195" t="str">
        <f>Summary!C195</f>
        <v>Wind</v>
      </c>
      <c r="D195" s="89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-44392641.30668278</v>
      </c>
      <c r="H195" s="73">
        <f>SUMIFS(AM$5:AM195,$F$5:$F195,$F195,$D$5:$D195,$D195)</f>
        <v>115288298.75231597</v>
      </c>
      <c r="I195" s="20">
        <f>SUMIFS(AN$5:AN195,$F$5:$F195,$F195,$D$5:$D195,$D195)</f>
        <v>16611394.720619278</v>
      </c>
      <c r="J195" s="73">
        <f t="shared" si="32"/>
        <v>16611394.720619278</v>
      </c>
      <c r="K195" s="73">
        <f t="shared" si="33"/>
        <v>-27781246.586063504</v>
      </c>
      <c r="L195" s="73">
        <f t="shared" si="34"/>
        <v>87507052.166252464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7703754.1554804239</v>
      </c>
      <c r="Q195" s="73">
        <f>P195/SUMIFS(FinParameters!$H$8:$H$39,FinParameters!$B$8:$B$39,Financials!$E195,FinParameters!$C$8:$C$39,Financials!$F195)</f>
        <v>3011588.3324585031</v>
      </c>
      <c r="R195" s="73">
        <f t="shared" si="47"/>
        <v>-55023328.91926726</v>
      </c>
      <c r="S195" s="12">
        <f t="shared" si="36"/>
        <v>-0.87718615663507937</v>
      </c>
      <c r="T195" s="114">
        <f t="shared" si="37"/>
        <v>-44392641.30668278</v>
      </c>
      <c r="U195" s="73">
        <f>T195/SUMIFS(FinParameters!$L$8:$L$39,FinParameters!$B$8:$B$39,Financials!$E195,FinParameters!$C$8:$C$39,Financials!$F195)</f>
        <v>-35546446.948093191</v>
      </c>
      <c r="V195" s="73">
        <f t="shared" si="38"/>
        <v>-35546446.948093191</v>
      </c>
      <c r="W195" s="12"/>
      <c r="X195" s="73">
        <f t="shared" si="39"/>
        <v>-36688887.151202358</v>
      </c>
      <c r="Y195" s="73">
        <f t="shared" si="40"/>
        <v>-32534858.615634687</v>
      </c>
      <c r="Z195" s="73">
        <f t="shared" si="40"/>
        <v>-90569775.867360443</v>
      </c>
      <c r="AA195" s="12">
        <f t="shared" si="41"/>
        <v>-1.4438703575524863</v>
      </c>
      <c r="AB195" s="114">
        <f t="shared" si="42"/>
        <v>115288298.75231597</v>
      </c>
      <c r="AC195" s="73">
        <f>AB195/SUMIFS(FinParameters!$L$8:$L$39,FinParameters!$B$8:$B$39,Financials!$E195,FinParameters!$C$8:$C$39,Financials!$F195)</f>
        <v>92314610.591062069</v>
      </c>
      <c r="AD195" s="73">
        <f t="shared" si="43"/>
        <v>92314610.591062069</v>
      </c>
      <c r="AE195" s="12"/>
      <c r="AF195" s="73">
        <f t="shared" si="44"/>
        <v>78599411.601113617</v>
      </c>
      <c r="AG195" s="73">
        <f t="shared" si="45"/>
        <v>59779751.975427382</v>
      </c>
      <c r="AH195" s="73">
        <f t="shared" si="45"/>
        <v>1744834.7237016261</v>
      </c>
      <c r="AI195" s="12">
        <f t="shared" si="46"/>
        <v>2.7816289841222537E-2</v>
      </c>
      <c r="AL195" s="73">
        <f>Summary!G195</f>
        <v>-9001497.1029015407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16862937.508998983</v>
      </c>
      <c r="AN195" s="20">
        <f>Summary!I195</f>
        <v>1929529.2074062664</v>
      </c>
      <c r="AP195" s="12">
        <v>1</v>
      </c>
    </row>
    <row r="196" spans="1:42" x14ac:dyDescent="0.3">
      <c r="A196">
        <v>192</v>
      </c>
      <c r="B196" t="str">
        <f>Summary!B196</f>
        <v>Marinus</v>
      </c>
      <c r="C196" t="str">
        <f>Summary!C196</f>
        <v>Wind</v>
      </c>
      <c r="D196" s="89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42859190.034851387</v>
      </c>
      <c r="H196" s="73">
        <f>SUMIFS(AM$5:AM196,$F$5:$F196,$F196,$D$5:$D196,$D196)</f>
        <v>-1594307.8782406782</v>
      </c>
      <c r="I196" s="20">
        <f>SUMIFS(AN$5:AN196,$F$5:$F196,$F196,$D$5:$D196,$D196)</f>
        <v>45360083.020781159</v>
      </c>
      <c r="J196" s="73">
        <f t="shared" si="32"/>
        <v>45360083.020781159</v>
      </c>
      <c r="K196" s="73">
        <f t="shared" si="33"/>
        <v>88219273.055632547</v>
      </c>
      <c r="L196" s="73">
        <f t="shared" si="34"/>
        <v>86624965.177391872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36452442.455642305</v>
      </c>
      <c r="Q196" s="73">
        <f>P196/SUMIFS(FinParameters!$H$8:$H$39,FinParameters!$B$8:$B$39,Financials!$E196,FinParameters!$C$8:$C$39,Financials!$F196)</f>
        <v>14250162.735389268</v>
      </c>
      <c r="R196" s="73">
        <f t="shared" si="47"/>
        <v>-26274640.619105376</v>
      </c>
      <c r="S196" s="12">
        <f t="shared" si="36"/>
        <v>-0.41887234877151291</v>
      </c>
      <c r="T196" s="114">
        <f t="shared" si="37"/>
        <v>42859190.034851387</v>
      </c>
      <c r="U196" s="73">
        <f>T196/SUMIFS(FinParameters!$L$8:$L$39,FinParameters!$B$8:$B$39,Financials!$E196,FinParameters!$C$8:$C$39,Financials!$F196)</f>
        <v>34318569.023347244</v>
      </c>
      <c r="V196" s="73">
        <f t="shared" si="38"/>
        <v>34318569.023347244</v>
      </c>
      <c r="W196" s="12"/>
      <c r="X196" s="73">
        <f t="shared" si="39"/>
        <v>79311632.490493685</v>
      </c>
      <c r="Y196" s="73">
        <f t="shared" si="40"/>
        <v>48568731.758736514</v>
      </c>
      <c r="Z196" s="73">
        <f t="shared" si="40"/>
        <v>8043928.4042418674</v>
      </c>
      <c r="AA196" s="12">
        <f t="shared" si="41"/>
        <v>0.12823692749520099</v>
      </c>
      <c r="AB196" s="114">
        <f t="shared" si="42"/>
        <v>-1594307.8782406782</v>
      </c>
      <c r="AC196" s="73">
        <f>AB196/SUMIFS(FinParameters!$L$8:$L$39,FinParameters!$B$8:$B$39,Financials!$E196,FinParameters!$C$8:$C$39,Financials!$F196)</f>
        <v>-1276607.5354988619</v>
      </c>
      <c r="AD196" s="73">
        <f t="shared" si="43"/>
        <v>-1276607.5354988619</v>
      </c>
      <c r="AE196" s="12"/>
      <c r="AF196" s="73">
        <f t="shared" si="44"/>
        <v>77717324.61225301</v>
      </c>
      <c r="AG196" s="73">
        <f t="shared" si="45"/>
        <v>47292124.223237649</v>
      </c>
      <c r="AH196" s="73">
        <f t="shared" si="45"/>
        <v>6767320.8687430052</v>
      </c>
      <c r="AI196" s="12">
        <f t="shared" si="46"/>
        <v>0.10788515162866477</v>
      </c>
      <c r="AL196" s="73">
        <f>Summary!G196</f>
        <v>1498541.0229353164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-107826.68543432497</v>
      </c>
      <c r="AN196" s="20">
        <f>Summary!I196</f>
        <v>5444398.9476834023</v>
      </c>
      <c r="AP196" s="12">
        <v>1</v>
      </c>
    </row>
    <row r="197" spans="1:42" x14ac:dyDescent="0.3">
      <c r="A197">
        <v>193</v>
      </c>
      <c r="B197" t="str">
        <f>Summary!B197</f>
        <v>Marinus</v>
      </c>
      <c r="C197" t="str">
        <f>Summary!C197</f>
        <v>Wind</v>
      </c>
      <c r="D197" s="89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201094691.73754102</v>
      </c>
      <c r="H197" s="73">
        <f>SUMIFS(AM$5:AM197,$F$5:$F197,$F197,$D$5:$D197,$D197)</f>
        <v>-170753629.0848681</v>
      </c>
      <c r="I197" s="20">
        <f>SUMIFS(AN$5:AN197,$F$5:$F197,$F197,$D$5:$D197,$D197)</f>
        <v>97041145.432558268</v>
      </c>
      <c r="J197" s="73">
        <f t="shared" si="32"/>
        <v>97041145.432558268</v>
      </c>
      <c r="K197" s="73">
        <f t="shared" si="33"/>
        <v>298135837.17009926</v>
      </c>
      <c r="L197" s="73">
        <f t="shared" si="34"/>
        <v>127382208.08523118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87107063.853290945</v>
      </c>
      <c r="Q197" s="73">
        <f>P197/SUMIFS(FinParameters!$H$8:$H$39,FinParameters!$B$8:$B$39,Financials!$E197,FinParameters!$C$8:$C$39,Financials!$F197)</f>
        <v>30677755.880745485</v>
      </c>
      <c r="R197" s="73">
        <f t="shared" si="47"/>
        <v>22474213.693058081</v>
      </c>
      <c r="S197" s="12">
        <f t="shared" si="36"/>
        <v>0.34772122283547319</v>
      </c>
      <c r="T197" s="114">
        <f t="shared" si="37"/>
        <v>201094691.73754102</v>
      </c>
      <c r="U197" s="73">
        <f>T197/SUMIFS(FinParameters!$L$8:$L$39,FinParameters!$B$8:$B$39,Financials!$E197,FinParameters!$C$8:$C$39,Financials!$F197)</f>
        <v>157094851.78089488</v>
      </c>
      <c r="V197" s="73">
        <f t="shared" si="38"/>
        <v>157094851.78089488</v>
      </c>
      <c r="W197" s="12"/>
      <c r="X197" s="73">
        <f t="shared" si="39"/>
        <v>288201755.59083194</v>
      </c>
      <c r="Y197" s="73">
        <f t="shared" si="40"/>
        <v>187772607.66164035</v>
      </c>
      <c r="Z197" s="73">
        <f t="shared" si="40"/>
        <v>179569065.47395295</v>
      </c>
      <c r="AA197" s="12">
        <f t="shared" si="41"/>
        <v>2.7782940877398867</v>
      </c>
      <c r="AB197" s="114">
        <f t="shared" si="42"/>
        <v>-170753629.0848681</v>
      </c>
      <c r="AC197" s="73">
        <f>AB197/SUMIFS(FinParameters!$L$8:$L$39,FinParameters!$B$8:$B$39,Financials!$E197,FinParameters!$C$8:$C$39,Financials!$F197)</f>
        <v>-133392462.12996663</v>
      </c>
      <c r="AD197" s="73">
        <f t="shared" si="43"/>
        <v>-133392462.12996663</v>
      </c>
      <c r="AE197" s="12"/>
      <c r="AF197" s="73">
        <f t="shared" si="44"/>
        <v>117448126.50596383</v>
      </c>
      <c r="AG197" s="73">
        <f t="shared" si="45"/>
        <v>54380145.531673715</v>
      </c>
      <c r="AH197" s="73">
        <f t="shared" si="45"/>
        <v>46176603.343986318</v>
      </c>
      <c r="AI197" s="12">
        <f t="shared" si="46"/>
        <v>0.7144447943964839</v>
      </c>
      <c r="AL197" s="73">
        <f>Summary!G197</f>
        <v>19210237.635347188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-24045193.957595576</v>
      </c>
      <c r="AN197" s="20">
        <f>Summary!I197</f>
        <v>10204134.02839205</v>
      </c>
      <c r="AP197" s="12">
        <v>1</v>
      </c>
    </row>
    <row r="198" spans="1:42" x14ac:dyDescent="0.3">
      <c r="A198">
        <v>194</v>
      </c>
      <c r="B198" t="str">
        <f>Summary!B198</f>
        <v>Marinus</v>
      </c>
      <c r="C198" t="str">
        <f>Summary!C198</f>
        <v>Wind</v>
      </c>
      <c r="D198" s="89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121609223.96657476</v>
      </c>
      <c r="H198" s="73">
        <f>SUMIFS(AM$5:AM198,$F$5:$F198,$F198,$D$5:$D198,$D198)</f>
        <v>-73665421.350595325</v>
      </c>
      <c r="I198" s="20">
        <f>SUMIFS(AN$5:AN198,$F$5:$F198,$F198,$D$5:$D198,$D198)</f>
        <v>70192946.972504765</v>
      </c>
      <c r="J198" s="73">
        <f t="shared" ref="J198:J260" si="48">I198</f>
        <v>70192946.972504765</v>
      </c>
      <c r="K198" s="73">
        <f t="shared" ref="K198:K260" si="49">SUM(G198,I198)</f>
        <v>191802170.93907952</v>
      </c>
      <c r="L198" s="73">
        <f t="shared" ref="L198:L260" si="50">SUM(G198:I198)</f>
        <v>118136749.5884842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60258865.393237442</v>
      </c>
      <c r="Q198" s="73">
        <f>P198/SUMIFS(FinParameters!$H$8:$H$39,FinParameters!$B$8:$B$39,Financials!$E198,FinParameters!$C$8:$C$39,Financials!$F198)</f>
        <v>21222237.100058094</v>
      </c>
      <c r="R198" s="73">
        <f t="shared" si="47"/>
        <v>-4373984.7669954225</v>
      </c>
      <c r="S198" s="12">
        <f t="shared" ref="S198:S260" si="52">-R198/SUM($N198,$O198)</f>
        <v>-6.7674329016154652E-2</v>
      </c>
      <c r="T198" s="114">
        <f t="shared" ref="T198:T260" si="53">G198</f>
        <v>121609223.96657476</v>
      </c>
      <c r="U198" s="73">
        <f>T198/SUMIFS(FinParameters!$L$8:$L$39,FinParameters!$B$8:$B$39,Financials!$E198,FinParameters!$C$8:$C$39,Financials!$F198)</f>
        <v>95000931.397794217</v>
      </c>
      <c r="V198" s="73">
        <f t="shared" ref="V198:V260" si="54">U198</f>
        <v>95000931.397794217</v>
      </c>
      <c r="W198" s="12"/>
      <c r="X198" s="73">
        <f t="shared" ref="X198:X260" si="55">SUM(K198,M198)</f>
        <v>181868089.3598122</v>
      </c>
      <c r="Y198" s="73">
        <f t="shared" ref="Y198:Z260" si="56">SUM(Q198,U198)</f>
        <v>116223168.49785231</v>
      </c>
      <c r="Z198" s="73">
        <f t="shared" si="56"/>
        <v>90626946.630798787</v>
      </c>
      <c r="AA198" s="12">
        <f t="shared" ref="AA198:AA260" si="57">-Z198/SUM($N198,$O198)</f>
        <v>1.4021808787036829</v>
      </c>
      <c r="AB198" s="114">
        <f t="shared" ref="AB198:AB260" si="58">H198*AP198</f>
        <v>-73665421.350595325</v>
      </c>
      <c r="AC198" s="73">
        <f>AB198/SUMIFS(FinParameters!$L$8:$L$39,FinParameters!$B$8:$B$39,Financials!$E198,FinParameters!$C$8:$C$39,Financials!$F198)</f>
        <v>-57547309.42153734</v>
      </c>
      <c r="AD198" s="73">
        <f t="shared" ref="AD198:AD260" si="59">AC198</f>
        <v>-57547309.42153734</v>
      </c>
      <c r="AE198" s="12"/>
      <c r="AF198" s="73">
        <f t="shared" ref="AF198:AF260" si="60">X198+AB198</f>
        <v>108202668.00921687</v>
      </c>
      <c r="AG198" s="73">
        <f t="shared" ref="AG198:AH260" si="61">Y198+AC198</f>
        <v>58675859.076314971</v>
      </c>
      <c r="AH198" s="73">
        <f t="shared" si="61"/>
        <v>33079637.209261447</v>
      </c>
      <c r="AI198" s="12">
        <f t="shared" ref="AI198:AI260" si="62">-AH198/SUM($N198,$O198)</f>
        <v>0.51180842446608676</v>
      </c>
      <c r="AL198" s="73">
        <f>Summary!G198</f>
        <v>10061424.165744277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-10599072.587997608</v>
      </c>
      <c r="AN198" s="20">
        <f>Summary!I198</f>
        <v>7555431.5736014908</v>
      </c>
      <c r="AP198" s="12">
        <v>1</v>
      </c>
    </row>
    <row r="199" spans="1:42" x14ac:dyDescent="0.3">
      <c r="A199">
        <v>195</v>
      </c>
      <c r="B199" t="str">
        <f>Summary!B199</f>
        <v>Marinus</v>
      </c>
      <c r="C199" t="str">
        <f>Summary!C199</f>
        <v>Wind</v>
      </c>
      <c r="D199" s="89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71821299.104123086</v>
      </c>
      <c r="H199" s="73">
        <f>SUMIFS(AM$5:AM199,$F$5:$F199,$F199,$D$5:$D199,$D199)</f>
        <v>-30459414.46808894</v>
      </c>
      <c r="I199" s="20">
        <f>SUMIFS(AN$5:AN199,$F$5:$F199,$F199,$D$5:$D199,$D199)</f>
        <v>58464057.223858379</v>
      </c>
      <c r="J199" s="73">
        <f t="shared" si="48"/>
        <v>58464057.223858379</v>
      </c>
      <c r="K199" s="73">
        <f t="shared" si="49"/>
        <v>130285356.32798147</v>
      </c>
      <c r="L199" s="73">
        <f t="shared" si="50"/>
        <v>99825941.859892517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48529975.644591056</v>
      </c>
      <c r="Q199" s="73">
        <f>P199/SUMIFS(FinParameters!$H$8:$H$39,FinParameters!$B$8:$B$39,Financials!$E199,FinParameters!$C$8:$C$39,Financials!$F199)</f>
        <v>17091504.177327879</v>
      </c>
      <c r="R199" s="73">
        <f t="shared" ref="R199:R260" si="63">SUM(P199,N199:O199)</f>
        <v>-16102874.515641809</v>
      </c>
      <c r="S199" s="12">
        <f t="shared" si="52"/>
        <v>-0.24914380962189941</v>
      </c>
      <c r="T199" s="114">
        <f t="shared" si="53"/>
        <v>71821299.104123086</v>
      </c>
      <c r="U199" s="73">
        <f>T199/SUMIFS(FinParameters!$L$8:$L$39,FinParameters!$B$8:$B$39,Financials!$E199,FinParameters!$C$8:$C$39,Financials!$F199)</f>
        <v>56106684.070006371</v>
      </c>
      <c r="V199" s="73">
        <f t="shared" si="54"/>
        <v>56106684.070006371</v>
      </c>
      <c r="W199" s="12"/>
      <c r="X199" s="73">
        <f t="shared" si="55"/>
        <v>120351274.74871415</v>
      </c>
      <c r="Y199" s="73">
        <f t="shared" si="56"/>
        <v>73198188.247334242</v>
      </c>
      <c r="Z199" s="73">
        <f t="shared" si="56"/>
        <v>40003809.554364562</v>
      </c>
      <c r="AA199" s="12">
        <f t="shared" si="57"/>
        <v>0.61893927708882013</v>
      </c>
      <c r="AB199" s="114">
        <f t="shared" si="58"/>
        <v>-30459414.46808894</v>
      </c>
      <c r="AC199" s="73">
        <f>AB199/SUMIFS(FinParameters!$L$8:$L$39,FinParameters!$B$8:$B$39,Financials!$E199,FinParameters!$C$8:$C$39,Financials!$F199)</f>
        <v>-23794845.899972577</v>
      </c>
      <c r="AD199" s="73">
        <f t="shared" si="59"/>
        <v>-23794845.899972577</v>
      </c>
      <c r="AE199" s="12"/>
      <c r="AF199" s="73">
        <f t="shared" si="60"/>
        <v>89891860.280625209</v>
      </c>
      <c r="AG199" s="73">
        <f t="shared" si="61"/>
        <v>49403342.347361669</v>
      </c>
      <c r="AH199" s="73">
        <f t="shared" si="61"/>
        <v>16208963.654391985</v>
      </c>
      <c r="AI199" s="12">
        <f t="shared" si="62"/>
        <v>0.25078522166681416</v>
      </c>
      <c r="AL199" s="73">
        <f>Summary!G199</f>
        <v>4254411.2840677369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-4347113.1731793834</v>
      </c>
      <c r="AN199" s="20">
        <f>Summary!I199</f>
        <v>6386190.6054629898</v>
      </c>
      <c r="AP199" s="12">
        <v>1</v>
      </c>
    </row>
    <row r="200" spans="1:42" x14ac:dyDescent="0.3">
      <c r="A200">
        <v>196</v>
      </c>
      <c r="B200" t="str">
        <f>Summary!B200</f>
        <v>Marinus</v>
      </c>
      <c r="C200" t="str">
        <f>Summary!C200</f>
        <v>Wind</v>
      </c>
      <c r="D200" s="89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37548557.436711542</v>
      </c>
      <c r="H200" s="73">
        <f>SUMIFS(AM$5:AM200,$F$5:$F200,$F200,$D$5:$D200,$D200)</f>
        <v>-28538.405798541542</v>
      </c>
      <c r="I200" s="20">
        <f>SUMIFS(AN$5:AN200,$F$5:$F200,$F200,$D$5:$D200,$D200)</f>
        <v>50476015.249723136</v>
      </c>
      <c r="J200" s="73">
        <f t="shared" si="48"/>
        <v>50476015.249723136</v>
      </c>
      <c r="K200" s="73">
        <f t="shared" si="49"/>
        <v>88024572.686434686</v>
      </c>
      <c r="L200" s="73">
        <f t="shared" si="50"/>
        <v>87996034.280636132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40541933.670455813</v>
      </c>
      <c r="Q200" s="73">
        <f>P200/SUMIFS(FinParameters!$H$8:$H$39,FinParameters!$B$8:$B$39,Financials!$E200,FinParameters!$C$8:$C$39,Financials!$F200)</f>
        <v>14278239.778238494</v>
      </c>
      <c r="R200" s="73">
        <f t="shared" si="63"/>
        <v>-24090916.489777051</v>
      </c>
      <c r="S200" s="12">
        <f t="shared" si="52"/>
        <v>-0.37273486207172785</v>
      </c>
      <c r="T200" s="114">
        <f t="shared" si="53"/>
        <v>37548557.436711542</v>
      </c>
      <c r="U200" s="73">
        <f>T200/SUMIFS(FinParameters!$L$8:$L$39,FinParameters!$B$8:$B$39,Financials!$E200,FinParameters!$C$8:$C$39,Financials!$F200)</f>
        <v>29332873.05666573</v>
      </c>
      <c r="V200" s="73">
        <f t="shared" si="54"/>
        <v>29332873.05666573</v>
      </c>
      <c r="W200" s="12"/>
      <c r="X200" s="73">
        <f t="shared" si="55"/>
        <v>78090491.107167363</v>
      </c>
      <c r="Y200" s="73">
        <f t="shared" si="56"/>
        <v>43611112.834904224</v>
      </c>
      <c r="Z200" s="73">
        <f t="shared" si="56"/>
        <v>5241956.5668886788</v>
      </c>
      <c r="AA200" s="12">
        <f t="shared" si="57"/>
        <v>8.110359598707495E-2</v>
      </c>
      <c r="AB200" s="114">
        <f t="shared" si="58"/>
        <v>-28538.405798541542</v>
      </c>
      <c r="AC200" s="73">
        <f>AB200/SUMIFS(FinParameters!$L$8:$L$39,FinParameters!$B$8:$B$39,Financials!$E200,FinParameters!$C$8:$C$39,Financials!$F200)</f>
        <v>-22294.156997620881</v>
      </c>
      <c r="AD200" s="73">
        <f t="shared" si="59"/>
        <v>-22294.156997620881</v>
      </c>
      <c r="AE200" s="12"/>
      <c r="AF200" s="73">
        <f t="shared" si="60"/>
        <v>78061952.701368824</v>
      </c>
      <c r="AG200" s="73">
        <f t="shared" si="61"/>
        <v>43588818.677906603</v>
      </c>
      <c r="AH200" s="73">
        <f t="shared" si="61"/>
        <v>5219662.4098910578</v>
      </c>
      <c r="AI200" s="12">
        <f t="shared" si="62"/>
        <v>8.0758660602942095E-2</v>
      </c>
      <c r="AL200" s="73">
        <f>Summary!G200</f>
        <v>746089.89009617805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91746.291350874584</v>
      </c>
      <c r="AN200" s="20">
        <f>Summary!I200</f>
        <v>5555546.3401269363</v>
      </c>
      <c r="AP200" s="12">
        <v>1</v>
      </c>
    </row>
    <row r="201" spans="1:42" x14ac:dyDescent="0.3">
      <c r="A201">
        <v>197</v>
      </c>
      <c r="B201" t="str">
        <f>Summary!B201</f>
        <v>Marinus</v>
      </c>
      <c r="C201" t="str">
        <f>Summary!C201</f>
        <v>Wind</v>
      </c>
      <c r="D201" s="89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13109784.0154205</v>
      </c>
      <c r="H201" s="73">
        <f>SUMIFS(AM$5:AM201,$F$5:$F201,$F201,$D$5:$D201,$D201)</f>
        <v>27942896.917167045</v>
      </c>
      <c r="I201" s="20">
        <f>SUMIFS(AN$5:AN201,$F$5:$F201,$F201,$D$5:$D201,$D201)</f>
        <v>42834490.800696529</v>
      </c>
      <c r="J201" s="73">
        <f t="shared" si="48"/>
        <v>42834490.800696529</v>
      </c>
      <c r="K201" s="73">
        <f t="shared" si="49"/>
        <v>55944274.816117033</v>
      </c>
      <c r="L201" s="73">
        <f t="shared" si="50"/>
        <v>83887171.733284086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32900409.221429206</v>
      </c>
      <c r="Q201" s="73">
        <f>P201/SUMIFS(FinParameters!$H$8:$H$39,FinParameters!$B$8:$B$39,Financials!$E201,FinParameters!$C$8:$C$39,Financials!$F201)</f>
        <v>11587013.473115712</v>
      </c>
      <c r="R201" s="73">
        <f t="shared" si="63"/>
        <v>-31732440.938803658</v>
      </c>
      <c r="S201" s="12">
        <f t="shared" si="52"/>
        <v>-0.4909645924655186</v>
      </c>
      <c r="T201" s="114">
        <f t="shared" si="53"/>
        <v>13109784.0154205</v>
      </c>
      <c r="U201" s="73">
        <f>T201/SUMIFS(FinParameters!$L$8:$L$39,FinParameters!$B$8:$B$39,Financials!$E201,FinParameters!$C$8:$C$39,Financials!$F201)</f>
        <v>10241342.319815982</v>
      </c>
      <c r="V201" s="73">
        <f t="shared" si="54"/>
        <v>10241342.319815982</v>
      </c>
      <c r="W201" s="12"/>
      <c r="X201" s="73">
        <f t="shared" si="55"/>
        <v>46010193.23684971</v>
      </c>
      <c r="Y201" s="73">
        <f t="shared" si="56"/>
        <v>21828355.792931695</v>
      </c>
      <c r="Z201" s="73">
        <f t="shared" si="56"/>
        <v>-21491098.618987676</v>
      </c>
      <c r="AA201" s="12">
        <f t="shared" si="57"/>
        <v>-0.33251045816034064</v>
      </c>
      <c r="AB201" s="114">
        <f t="shared" si="58"/>
        <v>27942896.917167045</v>
      </c>
      <c r="AC201" s="73">
        <f>AB201/SUMIFS(FinParameters!$L$8:$L$39,FinParameters!$B$8:$B$39,Financials!$E201,FinParameters!$C$8:$C$39,Financials!$F201)</f>
        <v>21828946.411277648</v>
      </c>
      <c r="AD201" s="73">
        <f t="shared" si="59"/>
        <v>21828946.411277648</v>
      </c>
      <c r="AE201" s="12"/>
      <c r="AF201" s="73">
        <f t="shared" si="60"/>
        <v>73953090.154016763</v>
      </c>
      <c r="AG201" s="73">
        <f t="shared" si="61"/>
        <v>43657302.204209343</v>
      </c>
      <c r="AH201" s="73">
        <f t="shared" si="61"/>
        <v>337847.79228997231</v>
      </c>
      <c r="AI201" s="12">
        <f t="shared" si="62"/>
        <v>5.227183877121397E-3</v>
      </c>
      <c r="AL201" s="73">
        <f>Summary!G201</f>
        <v>-2024240.8926638784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4136729.9402556363</v>
      </c>
      <c r="AN201" s="20">
        <f>Summary!I201</f>
        <v>4792838.796610618</v>
      </c>
      <c r="AP201" s="12">
        <v>1</v>
      </c>
    </row>
    <row r="202" spans="1:42" x14ac:dyDescent="0.3">
      <c r="A202">
        <v>198</v>
      </c>
      <c r="B202" t="str">
        <f>Summary!B202</f>
        <v>Marinus</v>
      </c>
      <c r="C202" t="str">
        <f>Summary!C202</f>
        <v>Wind</v>
      </c>
      <c r="D202" s="89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-14819727.492384629</v>
      </c>
      <c r="H202" s="73">
        <f>SUMIFS(AM$5:AM202,$F$5:$F202,$F202,$D$5:$D202,$D202)</f>
        <v>65579469.504719675</v>
      </c>
      <c r="I202" s="20">
        <f>SUMIFS(AN$5:AN202,$F$5:$F202,$F202,$D$5:$D202,$D202)</f>
        <v>33418450.414260153</v>
      </c>
      <c r="J202" s="73">
        <f t="shared" si="48"/>
        <v>33418450.414260153</v>
      </c>
      <c r="K202" s="73">
        <f t="shared" si="49"/>
        <v>18598722.921875522</v>
      </c>
      <c r="L202" s="73">
        <f t="shared" si="50"/>
        <v>84178192.426595196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23484368.834992826</v>
      </c>
      <c r="Q202" s="73">
        <f>P202/SUMIFS(FinParameters!$H$8:$H$39,FinParameters!$B$8:$B$39,Financials!$E202,FinParameters!$C$8:$C$39,Financials!$F202)</f>
        <v>8270830.1974992845</v>
      </c>
      <c r="R202" s="73">
        <f t="shared" si="63"/>
        <v>-41148481.325240038</v>
      </c>
      <c r="S202" s="12">
        <f t="shared" si="52"/>
        <v>-0.63664964833250959</v>
      </c>
      <c r="T202" s="114">
        <f t="shared" si="53"/>
        <v>-14819727.492384629</v>
      </c>
      <c r="U202" s="73">
        <f>T202/SUMIFS(FinParameters!$L$8:$L$39,FinParameters!$B$8:$B$39,Financials!$E202,FinParameters!$C$8:$C$39,Financials!$F202)</f>
        <v>-11577147.431061694</v>
      </c>
      <c r="V202" s="73">
        <f t="shared" si="54"/>
        <v>-11577147.431061694</v>
      </c>
      <c r="W202" s="12"/>
      <c r="X202" s="73">
        <f t="shared" si="55"/>
        <v>8664641.3426081967</v>
      </c>
      <c r="Y202" s="73">
        <f t="shared" si="56"/>
        <v>-3306317.2335624099</v>
      </c>
      <c r="Z202" s="73">
        <f t="shared" si="56"/>
        <v>-52725628.756301731</v>
      </c>
      <c r="AA202" s="12">
        <f t="shared" si="57"/>
        <v>-0.81577137052734561</v>
      </c>
      <c r="AB202" s="114">
        <f t="shared" si="58"/>
        <v>65579469.504719675</v>
      </c>
      <c r="AC202" s="73">
        <f>AB202/SUMIFS(FinParameters!$L$8:$L$39,FinParameters!$B$8:$B$39,Financials!$E202,FinParameters!$C$8:$C$39,Financials!$F202)</f>
        <v>51230576.76310809</v>
      </c>
      <c r="AD202" s="73">
        <f t="shared" si="59"/>
        <v>51230576.76310809</v>
      </c>
      <c r="AE202" s="12"/>
      <c r="AF202" s="73">
        <f t="shared" si="60"/>
        <v>74244110.847327873</v>
      </c>
      <c r="AG202" s="73">
        <f t="shared" si="61"/>
        <v>47924259.52954568</v>
      </c>
      <c r="AH202" s="73">
        <f t="shared" si="61"/>
        <v>-1495051.9931936413</v>
      </c>
      <c r="AI202" s="12">
        <f t="shared" si="62"/>
        <v>-2.3131456983364058E-2</v>
      </c>
      <c r="AL202" s="73">
        <f>Summary!G202</f>
        <v>-5628490.1520709284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9326217.4903817829</v>
      </c>
      <c r="AN202" s="20">
        <f>Summary!I202</f>
        <v>3730515.5927590067</v>
      </c>
      <c r="AP202" s="12">
        <v>1</v>
      </c>
    </row>
    <row r="203" spans="1:42" x14ac:dyDescent="0.3">
      <c r="A203">
        <v>199</v>
      </c>
      <c r="B203" t="str">
        <f>Summary!B203</f>
        <v>Marinus</v>
      </c>
      <c r="C203" t="str">
        <f>Summary!C203</f>
        <v>Wind</v>
      </c>
      <c r="D203" s="89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-53697731.463651076</v>
      </c>
      <c r="H203" s="73">
        <f>SUMIFS(AM$5:AM203,$F$5:$F203,$F203,$D$5:$D203,$D203)</f>
        <v>135838159.40745175</v>
      </c>
      <c r="I203" s="20">
        <f>SUMIFS(AN$5:AN203,$F$5:$F203,$F203,$D$5:$D203,$D203)</f>
        <v>18949212.646423094</v>
      </c>
      <c r="J203" s="73">
        <f t="shared" si="48"/>
        <v>18949212.646423094</v>
      </c>
      <c r="K203" s="73">
        <f t="shared" si="49"/>
        <v>-34748518.817227982</v>
      </c>
      <c r="L203" s="73">
        <f t="shared" si="50"/>
        <v>101089640.59022376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9015131.0671557691</v>
      </c>
      <c r="Q203" s="73">
        <f>P203/SUMIFS(FinParameters!$H$8:$H$39,FinParameters!$B$8:$B$39,Financials!$E203,FinParameters!$C$8:$C$39,Financials!$F203)</f>
        <v>3174989.2359697586</v>
      </c>
      <c r="R203" s="73">
        <f t="shared" si="63"/>
        <v>-55617719.093077093</v>
      </c>
      <c r="S203" s="12">
        <f t="shared" si="52"/>
        <v>-0.86051781648486581</v>
      </c>
      <c r="T203" s="114">
        <f t="shared" si="53"/>
        <v>-53697731.463651076</v>
      </c>
      <c r="U203" s="73">
        <f>T203/SUMIFS(FinParameters!$L$8:$L$39,FinParameters!$B$8:$B$39,Financials!$E203,FinParameters!$C$8:$C$39,Financials!$F203)</f>
        <v>-41948581.995701522</v>
      </c>
      <c r="V203" s="73">
        <f t="shared" si="54"/>
        <v>-41948581.995701522</v>
      </c>
      <c r="W203" s="12"/>
      <c r="X203" s="73">
        <f t="shared" si="55"/>
        <v>-44682600.396495305</v>
      </c>
      <c r="Y203" s="73">
        <f t="shared" si="56"/>
        <v>-38773592.759731762</v>
      </c>
      <c r="Z203" s="73">
        <f t="shared" si="56"/>
        <v>-97566301.088778615</v>
      </c>
      <c r="AA203" s="12">
        <f t="shared" si="57"/>
        <v>-1.5095466291042348</v>
      </c>
      <c r="AB203" s="114">
        <f t="shared" si="58"/>
        <v>135838159.40745175</v>
      </c>
      <c r="AC203" s="73">
        <f>AB203/SUMIFS(FinParameters!$L$8:$L$39,FinParameters!$B$8:$B$39,Financials!$E203,FinParameters!$C$8:$C$39,Financials!$F203)</f>
        <v>106116553.02246588</v>
      </c>
      <c r="AD203" s="73">
        <f t="shared" si="59"/>
        <v>106116553.02246588</v>
      </c>
      <c r="AE203" s="12"/>
      <c r="AF203" s="73">
        <f t="shared" si="60"/>
        <v>91155559.010956436</v>
      </c>
      <c r="AG203" s="73">
        <f t="shared" si="61"/>
        <v>67342960.262734115</v>
      </c>
      <c r="AH203" s="73">
        <f t="shared" si="61"/>
        <v>8550251.9336872697</v>
      </c>
      <c r="AI203" s="12">
        <f t="shared" si="62"/>
        <v>0.1322895696614049</v>
      </c>
      <c r="AL203" s="73">
        <f>Summary!G203</f>
        <v>-9305090.1569682918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20549860.655135792</v>
      </c>
      <c r="AN203" s="20">
        <f>Summary!I203</f>
        <v>2337817.925803815</v>
      </c>
      <c r="AP203" s="12">
        <v>1</v>
      </c>
    </row>
    <row r="204" spans="1:42" x14ac:dyDescent="0.3">
      <c r="A204">
        <v>200</v>
      </c>
      <c r="B204" t="str">
        <f>Summary!B204</f>
        <v>Marinus</v>
      </c>
      <c r="C204" t="str">
        <f>Summary!C204</f>
        <v>Wind</v>
      </c>
      <c r="D204" s="89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44163144.459019974</v>
      </c>
      <c r="H204" s="73">
        <f>SUMIFS(AM$5:AM204,$F$5:$F204,$F204,$D$5:$D204,$D204)</f>
        <v>-1800742.3299143722</v>
      </c>
      <c r="I204" s="20">
        <f>SUMIFS(AN$5:AN204,$F$5:$F204,$F204,$D$5:$D204,$D204)</f>
        <v>50953434.010676317</v>
      </c>
      <c r="J204" s="73">
        <f t="shared" si="48"/>
        <v>50953434.010676317</v>
      </c>
      <c r="K204" s="73">
        <f t="shared" si="49"/>
        <v>95116578.469696283</v>
      </c>
      <c r="L204" s="73">
        <f t="shared" si="50"/>
        <v>93315836.139781922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41019352.431408994</v>
      </c>
      <c r="Q204" s="73">
        <f>P204/SUMIFS(FinParameters!$H$8:$H$39,FinParameters!$B$8:$B$39,Financials!$E204,FinParameters!$C$8:$C$39,Financials!$F204)</f>
        <v>14446379.255721942</v>
      </c>
      <c r="R204" s="73">
        <f t="shared" si="63"/>
        <v>-23613497.72882387</v>
      </c>
      <c r="S204" s="12">
        <f t="shared" si="52"/>
        <v>-0.36534823499633817</v>
      </c>
      <c r="T204" s="114">
        <f t="shared" si="53"/>
        <v>44163144.459019974</v>
      </c>
      <c r="U204" s="73">
        <f>T204/SUMIFS(FinParameters!$L$8:$L$39,FinParameters!$B$8:$B$39,Financials!$E204,FinParameters!$C$8:$C$39,Financials!$F204)</f>
        <v>34500177.866568819</v>
      </c>
      <c r="V204" s="73">
        <f t="shared" si="54"/>
        <v>34500177.866568819</v>
      </c>
      <c r="W204" s="12"/>
      <c r="X204" s="73">
        <f t="shared" si="55"/>
        <v>85182496.89042896</v>
      </c>
      <c r="Y204" s="73">
        <f t="shared" si="56"/>
        <v>48946557.12229076</v>
      </c>
      <c r="Z204" s="73">
        <f t="shared" si="56"/>
        <v>10886680.137744948</v>
      </c>
      <c r="AA204" s="12">
        <f t="shared" si="57"/>
        <v>0.16843880643907108</v>
      </c>
      <c r="AB204" s="114">
        <f t="shared" si="58"/>
        <v>-1800742.3299143722</v>
      </c>
      <c r="AC204" s="73">
        <f>AB204/SUMIFS(FinParameters!$L$8:$L$39,FinParameters!$B$8:$B$39,Financials!$E204,FinParameters!$C$8:$C$39,Financials!$F204)</f>
        <v>-1406737.0300489699</v>
      </c>
      <c r="AD204" s="73">
        <f t="shared" si="59"/>
        <v>-1406737.0300489699</v>
      </c>
      <c r="AE204" s="12"/>
      <c r="AF204" s="73">
        <f t="shared" si="60"/>
        <v>83381754.560514584</v>
      </c>
      <c r="AG204" s="73">
        <f t="shared" si="61"/>
        <v>47539820.092241794</v>
      </c>
      <c r="AH204" s="73">
        <f t="shared" si="61"/>
        <v>9479943.1076959781</v>
      </c>
      <c r="AI204" s="12">
        <f t="shared" si="62"/>
        <v>0.14667375930651397</v>
      </c>
      <c r="AL204" s="73">
        <f>Summary!G204</f>
        <v>1303954.424168583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-206434.45167369393</v>
      </c>
      <c r="AN204" s="20">
        <f>Summary!I204</f>
        <v>5593350.9898951547</v>
      </c>
      <c r="AP204" s="12">
        <v>1</v>
      </c>
    </row>
    <row r="205" spans="1:42" x14ac:dyDescent="0.3">
      <c r="A205">
        <v>201</v>
      </c>
      <c r="B205" t="str">
        <f>Summary!B205</f>
        <v>Marinus</v>
      </c>
      <c r="C205" t="str">
        <f>Summary!C205</f>
        <v>Wind</v>
      </c>
      <c r="D205" s="89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223575534.94171977</v>
      </c>
      <c r="H205" s="73">
        <f>SUMIFS(AM$5:AM205,$F$5:$F205,$F205,$D$5:$D205,$D205)</f>
        <v>-198858222.53815699</v>
      </c>
      <c r="I205" s="20">
        <f>SUMIFS(AN$5:AN205,$F$5:$F205,$F205,$D$5:$D205,$D205)</f>
        <v>109108179.11301975</v>
      </c>
      <c r="J205" s="73">
        <f t="shared" si="48"/>
        <v>109108179.11301975</v>
      </c>
      <c r="K205" s="73">
        <f t="shared" si="49"/>
        <v>332683714.05473953</v>
      </c>
      <c r="L205" s="73">
        <f t="shared" si="50"/>
        <v>133825491.51658253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98136995.494270742</v>
      </c>
      <c r="Q205" s="73">
        <f>P205/SUMIFS(FinParameters!$H$8:$H$39,FinParameters!$B$8:$B$39,Financials!$E205,FinParameters!$C$8:$C$39,Financials!$F205)</f>
        <v>31137231.177154914</v>
      </c>
      <c r="R205" s="73">
        <f t="shared" si="63"/>
        <v>31960327.822505377</v>
      </c>
      <c r="S205" s="12">
        <f t="shared" si="52"/>
        <v>0.48295462656155208</v>
      </c>
      <c r="T205" s="114">
        <f t="shared" si="53"/>
        <v>223575534.94171977</v>
      </c>
      <c r="U205" s="73">
        <f>T205/SUMIFS(FinParameters!$L$8:$L$39,FinParameters!$B$8:$B$39,Financials!$E205,FinParameters!$C$8:$C$39,Financials!$F205)</f>
        <v>170396927.37702048</v>
      </c>
      <c r="V205" s="73">
        <f t="shared" si="54"/>
        <v>170396927.37702048</v>
      </c>
      <c r="W205" s="12"/>
      <c r="X205" s="73">
        <f t="shared" si="55"/>
        <v>321712530.43599051</v>
      </c>
      <c r="Y205" s="73">
        <f t="shared" si="56"/>
        <v>201534158.55417538</v>
      </c>
      <c r="Z205" s="73">
        <f t="shared" si="56"/>
        <v>202357255.19952586</v>
      </c>
      <c r="AA205" s="12">
        <f t="shared" si="57"/>
        <v>3.0578338607681617</v>
      </c>
      <c r="AB205" s="114">
        <f t="shared" si="58"/>
        <v>-198858222.53815699</v>
      </c>
      <c r="AC205" s="73">
        <f>AB205/SUMIFS(FinParameters!$L$8:$L$39,FinParameters!$B$8:$B$39,Financials!$E205,FinParameters!$C$8:$C$39,Financials!$F205)</f>
        <v>-151558756.69934365</v>
      </c>
      <c r="AD205" s="73">
        <f t="shared" si="59"/>
        <v>-151558756.69934365</v>
      </c>
      <c r="AE205" s="12"/>
      <c r="AF205" s="73">
        <f t="shared" si="60"/>
        <v>122854307.89783353</v>
      </c>
      <c r="AG205" s="73">
        <f t="shared" si="61"/>
        <v>49975401.854831725</v>
      </c>
      <c r="AH205" s="73">
        <f t="shared" si="61"/>
        <v>50798498.500182211</v>
      </c>
      <c r="AI205" s="12">
        <f t="shared" si="62"/>
        <v>0.76761946902708234</v>
      </c>
      <c r="AL205" s="73">
        <f>Summary!G205</f>
        <v>22480843.204178736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-28104593.453288883</v>
      </c>
      <c r="AN205" s="20">
        <f>Summary!I205</f>
        <v>12067033.680461477</v>
      </c>
      <c r="AP205" s="12">
        <v>1</v>
      </c>
    </row>
    <row r="206" spans="1:42" x14ac:dyDescent="0.3">
      <c r="A206">
        <v>202</v>
      </c>
      <c r="B206" t="str">
        <f>Summary!B206</f>
        <v>Marinus</v>
      </c>
      <c r="C206" t="str">
        <f>Summary!C206</f>
        <v>Wind</v>
      </c>
      <c r="D206" s="89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131467240.33691341</v>
      </c>
      <c r="H206" s="73">
        <f>SUMIFS(AM$5:AM206,$F$5:$F206,$F206,$D$5:$D206,$D206)</f>
        <v>-86443882.445100218</v>
      </c>
      <c r="I206" s="20">
        <f>SUMIFS(AN$5:AN206,$F$5:$F206,$F206,$D$5:$D206,$D206)</f>
        <v>78846558.592907831</v>
      </c>
      <c r="J206" s="73">
        <f t="shared" si="48"/>
        <v>78846558.592907831</v>
      </c>
      <c r="K206" s="73">
        <f t="shared" si="49"/>
        <v>210313798.92982125</v>
      </c>
      <c r="L206" s="73">
        <f t="shared" si="50"/>
        <v>123869916.48472102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67875374.974158823</v>
      </c>
      <c r="Q206" s="73">
        <f>P206/SUMIFS(FinParameters!$H$8:$H$39,FinParameters!$B$8:$B$39,Financials!$E206,FinParameters!$C$8:$C$39,Financials!$F206)</f>
        <v>21535723.925131191</v>
      </c>
      <c r="R206" s="73">
        <f t="shared" si="63"/>
        <v>1698707.3023934569</v>
      </c>
      <c r="S206" s="12">
        <f t="shared" si="52"/>
        <v>2.566927834473327E-2</v>
      </c>
      <c r="T206" s="114">
        <f t="shared" si="53"/>
        <v>131467240.33691341</v>
      </c>
      <c r="U206" s="73">
        <f>T206/SUMIFS(FinParameters!$L$8:$L$39,FinParameters!$B$8:$B$39,Financials!$E206,FinParameters!$C$8:$C$39,Financials!$F206)</f>
        <v>100197071.24925739</v>
      </c>
      <c r="V206" s="73">
        <f t="shared" si="54"/>
        <v>100197071.24925739</v>
      </c>
      <c r="W206" s="12"/>
      <c r="X206" s="73">
        <f t="shared" si="55"/>
        <v>199342615.31107223</v>
      </c>
      <c r="Y206" s="73">
        <f t="shared" si="56"/>
        <v>121732795.17438857</v>
      </c>
      <c r="Z206" s="73">
        <f t="shared" si="56"/>
        <v>101895778.55165084</v>
      </c>
      <c r="AA206" s="12">
        <f t="shared" si="57"/>
        <v>1.5397538458275262</v>
      </c>
      <c r="AB206" s="114">
        <f t="shared" si="58"/>
        <v>-86443882.445100218</v>
      </c>
      <c r="AC206" s="73">
        <f>AB206/SUMIFS(FinParameters!$L$8:$L$39,FinParameters!$B$8:$B$39,Financials!$E206,FinParameters!$C$8:$C$39,Financials!$F206)</f>
        <v>-65882753.95617459</v>
      </c>
      <c r="AD206" s="73">
        <f t="shared" si="59"/>
        <v>-65882753.95617459</v>
      </c>
      <c r="AE206" s="12"/>
      <c r="AF206" s="73">
        <f t="shared" si="60"/>
        <v>112898732.86597201</v>
      </c>
      <c r="AG206" s="73">
        <f t="shared" si="61"/>
        <v>55850041.218213983</v>
      </c>
      <c r="AH206" s="73">
        <f t="shared" si="61"/>
        <v>36013024.595476247</v>
      </c>
      <c r="AI206" s="12">
        <f t="shared" si="62"/>
        <v>0.5441951954138875</v>
      </c>
      <c r="AL206" s="73">
        <f>Summary!G206</f>
        <v>9858016.3703386486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-12778461.094504889</v>
      </c>
      <c r="AN206" s="20">
        <f>Summary!I206</f>
        <v>8653611.6204030607</v>
      </c>
      <c r="AP206" s="12">
        <v>1</v>
      </c>
    </row>
    <row r="207" spans="1:42" x14ac:dyDescent="0.3">
      <c r="A207">
        <v>203</v>
      </c>
      <c r="B207" t="str">
        <f>Summary!B207</f>
        <v>Marinus</v>
      </c>
      <c r="C207" t="str">
        <f>Summary!C207</f>
        <v>Wind</v>
      </c>
      <c r="D207" s="89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76495839.393319815</v>
      </c>
      <c r="H207" s="73">
        <f>SUMIFS(AM$5:AM207,$F$5:$F207,$F207,$D$5:$D207,$D207)</f>
        <v>-35745747.878484391</v>
      </c>
      <c r="I207" s="20">
        <f>SUMIFS(AN$5:AN207,$F$5:$F207,$F207,$D$5:$D207,$D207)</f>
        <v>65818697.21799574</v>
      </c>
      <c r="J207" s="73">
        <f t="shared" si="48"/>
        <v>65818697.21799574</v>
      </c>
      <c r="K207" s="73">
        <f t="shared" si="49"/>
        <v>142314536.61131555</v>
      </c>
      <c r="L207" s="73">
        <f t="shared" si="50"/>
        <v>106568788.73283117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54847513.599246733</v>
      </c>
      <c r="Q207" s="73">
        <f>P207/SUMIFS(FinParameters!$H$8:$H$39,FinParameters!$B$8:$B$39,Financials!$E207,FinParameters!$C$8:$C$39,Financials!$F207)</f>
        <v>17402200.891014595</v>
      </c>
      <c r="R207" s="73">
        <f t="shared" si="63"/>
        <v>-11329154.072518634</v>
      </c>
      <c r="S207" s="12">
        <f t="shared" si="52"/>
        <v>-0.17119559613836946</v>
      </c>
      <c r="T207" s="114">
        <f t="shared" si="53"/>
        <v>76495839.393319815</v>
      </c>
      <c r="U207" s="73">
        <f>T207/SUMIFS(FinParameters!$L$8:$L$39,FinParameters!$B$8:$B$39,Financials!$E207,FinParameters!$C$8:$C$39,Financials!$F207)</f>
        <v>58300904.851443291</v>
      </c>
      <c r="V207" s="73">
        <f t="shared" si="54"/>
        <v>58300904.851443291</v>
      </c>
      <c r="W207" s="12"/>
      <c r="X207" s="73">
        <f t="shared" si="55"/>
        <v>131343352.99256654</v>
      </c>
      <c r="Y207" s="73">
        <f t="shared" si="56"/>
        <v>75703105.742457882</v>
      </c>
      <c r="Z207" s="73">
        <f t="shared" si="56"/>
        <v>46971750.778924659</v>
      </c>
      <c r="AA207" s="12">
        <f t="shared" si="57"/>
        <v>0.70979323123224303</v>
      </c>
      <c r="AB207" s="114">
        <f t="shared" si="58"/>
        <v>-35745747.878484391</v>
      </c>
      <c r="AC207" s="73">
        <f>AB207/SUMIFS(FinParameters!$L$8:$L$39,FinParameters!$B$8:$B$39,Financials!$E207,FinParameters!$C$8:$C$39,Financials!$F207)</f>
        <v>-27243435.230402745</v>
      </c>
      <c r="AD207" s="73">
        <f t="shared" si="59"/>
        <v>-27243435.230402745</v>
      </c>
      <c r="AE207" s="12"/>
      <c r="AF207" s="73">
        <f t="shared" si="60"/>
        <v>95597605.114082158</v>
      </c>
      <c r="AG207" s="73">
        <f t="shared" si="61"/>
        <v>48459670.512055136</v>
      </c>
      <c r="AH207" s="73">
        <f t="shared" si="61"/>
        <v>19728315.548521914</v>
      </c>
      <c r="AI207" s="12">
        <f t="shared" si="62"/>
        <v>0.298115880454632</v>
      </c>
      <c r="AL207" s="73">
        <f>Summary!G207</f>
        <v>4674540.289196725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-5286333.4103954528</v>
      </c>
      <c r="AN207" s="20">
        <f>Summary!I207</f>
        <v>7354639.9941373589</v>
      </c>
      <c r="AP207" s="12">
        <v>1</v>
      </c>
    </row>
    <row r="208" spans="1:42" x14ac:dyDescent="0.3">
      <c r="A208">
        <v>204</v>
      </c>
      <c r="B208" t="str">
        <f>Summary!B208</f>
        <v>Marinus</v>
      </c>
      <c r="C208" t="str">
        <f>Summary!C208</f>
        <v>Wind</v>
      </c>
      <c r="D208" s="89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38680476.919690199</v>
      </c>
      <c r="H208" s="73">
        <f>SUMIFS(AM$5:AM208,$F$5:$F208,$F208,$D$5:$D208,$D208)</f>
        <v>38510.512847021455</v>
      </c>
      <c r="I208" s="20">
        <f>SUMIFS(AN$5:AN208,$F$5:$F208,$F208,$D$5:$D208,$D208)</f>
        <v>56873890.650956511</v>
      </c>
      <c r="J208" s="73">
        <f t="shared" si="48"/>
        <v>56873890.650956511</v>
      </c>
      <c r="K208" s="73">
        <f t="shared" si="49"/>
        <v>95554367.570646703</v>
      </c>
      <c r="L208" s="73">
        <f t="shared" si="50"/>
        <v>95592878.083493739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45902707.032207504</v>
      </c>
      <c r="Q208" s="73">
        <f>P208/SUMIFS(FinParameters!$H$8:$H$39,FinParameters!$B$8:$B$39,Financials!$E208,FinParameters!$C$8:$C$39,Financials!$F208)</f>
        <v>14564163.018445998</v>
      </c>
      <c r="R208" s="73">
        <f t="shared" si="63"/>
        <v>-20273960.639557861</v>
      </c>
      <c r="S208" s="12">
        <f t="shared" si="52"/>
        <v>-0.30636115949682152</v>
      </c>
      <c r="T208" s="114">
        <f t="shared" si="53"/>
        <v>38680476.919690199</v>
      </c>
      <c r="U208" s="73">
        <f>T208/SUMIFS(FinParameters!$L$8:$L$39,FinParameters!$B$8:$B$39,Financials!$E208,FinParameters!$C$8:$C$39,Financials!$F208)</f>
        <v>29480123.656244751</v>
      </c>
      <c r="V208" s="73">
        <f t="shared" si="54"/>
        <v>29480123.656244751</v>
      </c>
      <c r="W208" s="12"/>
      <c r="X208" s="73">
        <f t="shared" si="55"/>
        <v>84583183.951897696</v>
      </c>
      <c r="Y208" s="73">
        <f t="shared" si="56"/>
        <v>44044286.674690753</v>
      </c>
      <c r="Z208" s="73">
        <f t="shared" si="56"/>
        <v>9206163.0166868903</v>
      </c>
      <c r="AA208" s="12">
        <f t="shared" si="57"/>
        <v>0.13911493794684904</v>
      </c>
      <c r="AB208" s="114">
        <f t="shared" si="58"/>
        <v>38510.512847021455</v>
      </c>
      <c r="AC208" s="73">
        <f>AB208/SUMIFS(FinParameters!$L$8:$L$39,FinParameters!$B$8:$B$39,Financials!$E208,FinParameters!$C$8:$C$39,Financials!$F208)</f>
        <v>29350.586425103658</v>
      </c>
      <c r="AD208" s="73">
        <f t="shared" si="59"/>
        <v>29350.586425103658</v>
      </c>
      <c r="AE208" s="12"/>
      <c r="AF208" s="73">
        <f t="shared" si="60"/>
        <v>84621694.464744717</v>
      </c>
      <c r="AG208" s="73">
        <f t="shared" si="61"/>
        <v>44073637.261115856</v>
      </c>
      <c r="AH208" s="73">
        <f t="shared" si="61"/>
        <v>9235513.6031119935</v>
      </c>
      <c r="AI208" s="12">
        <f t="shared" si="62"/>
        <v>0.13955845659862948</v>
      </c>
      <c r="AL208" s="73">
        <f>Summary!G208</f>
        <v>1131919.4829786594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67048.918645562997</v>
      </c>
      <c r="AN208" s="20">
        <f>Summary!I208</f>
        <v>6397875.4012333732</v>
      </c>
      <c r="AP208" s="12">
        <v>1</v>
      </c>
    </row>
    <row r="209" spans="1:42" x14ac:dyDescent="0.3">
      <c r="A209">
        <v>205</v>
      </c>
      <c r="B209" t="str">
        <f>Summary!B209</f>
        <v>Marinus</v>
      </c>
      <c r="C209" t="str">
        <f>Summary!C209</f>
        <v>Wind</v>
      </c>
      <c r="D209" s="89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11247641.926632762</v>
      </c>
      <c r="H209" s="73">
        <f>SUMIFS(AM$5:AM209,$F$5:$F209,$F209,$D$5:$D209,$D209)</f>
        <v>32615395.184999101</v>
      </c>
      <c r="I209" s="20">
        <f>SUMIFS(AN$5:AN209,$F$5:$F209,$F209,$D$5:$D209,$D209)</f>
        <v>48338158.190288499</v>
      </c>
      <c r="J209" s="73">
        <f t="shared" si="48"/>
        <v>48338158.190288499</v>
      </c>
      <c r="K209" s="73">
        <f t="shared" si="49"/>
        <v>59585800.116921261</v>
      </c>
      <c r="L209" s="73">
        <f t="shared" si="50"/>
        <v>92201195.301920354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37366974.571539491</v>
      </c>
      <c r="Q209" s="73">
        <f>P209/SUMIFS(FinParameters!$H$8:$H$39,FinParameters!$B$8:$B$39,Financials!$E209,FinParameters!$C$8:$C$39,Financials!$F209)</f>
        <v>11855917.534104861</v>
      </c>
      <c r="R209" s="73">
        <f t="shared" si="63"/>
        <v>-28809693.100225873</v>
      </c>
      <c r="S209" s="12">
        <f t="shared" si="52"/>
        <v>-0.43534517699079739</v>
      </c>
      <c r="T209" s="114">
        <f t="shared" si="53"/>
        <v>11247641.926632762</v>
      </c>
      <c r="U209" s="73">
        <f>T209/SUMIFS(FinParameters!$L$8:$L$39,FinParameters!$B$8:$B$39,Financials!$E209,FinParameters!$C$8:$C$39,Financials!$F209)</f>
        <v>8572331.6061158963</v>
      </c>
      <c r="V209" s="73">
        <f t="shared" si="54"/>
        <v>8572331.6061158963</v>
      </c>
      <c r="W209" s="12"/>
      <c r="X209" s="73">
        <f t="shared" si="55"/>
        <v>48614616.498172253</v>
      </c>
      <c r="Y209" s="73">
        <f t="shared" si="56"/>
        <v>20428249.140220758</v>
      </c>
      <c r="Z209" s="73">
        <f t="shared" si="56"/>
        <v>-20237361.494109977</v>
      </c>
      <c r="AA209" s="12">
        <f t="shared" si="57"/>
        <v>-0.30580810739045955</v>
      </c>
      <c r="AB209" s="114">
        <f t="shared" si="58"/>
        <v>32615395.184999101</v>
      </c>
      <c r="AC209" s="73">
        <f>AB209/SUMIFS(FinParameters!$L$8:$L$39,FinParameters!$B$8:$B$39,Financials!$E209,FinParameters!$C$8:$C$39,Financials!$F209)</f>
        <v>24857653.258706614</v>
      </c>
      <c r="AD209" s="73">
        <f t="shared" si="59"/>
        <v>24857653.258706614</v>
      </c>
      <c r="AE209" s="12"/>
      <c r="AF209" s="73">
        <f t="shared" si="60"/>
        <v>81230011.683171362</v>
      </c>
      <c r="AG209" s="73">
        <f t="shared" si="61"/>
        <v>45285902.398927376</v>
      </c>
      <c r="AH209" s="73">
        <f t="shared" si="61"/>
        <v>4620291.7645966373</v>
      </c>
      <c r="AI209" s="12">
        <f t="shared" si="62"/>
        <v>6.9817534293403385E-2</v>
      </c>
      <c r="AL209" s="73">
        <f>Summary!G209</f>
        <v>-1862142.0887877389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4672498.2678320576</v>
      </c>
      <c r="AN209" s="20">
        <f>Summary!I209</f>
        <v>5503667.3895919733</v>
      </c>
      <c r="AP209" s="12">
        <v>1</v>
      </c>
    </row>
    <row r="210" spans="1:42" x14ac:dyDescent="0.3">
      <c r="A210">
        <v>206</v>
      </c>
      <c r="B210" t="str">
        <f>Summary!B210</f>
        <v>Marinus</v>
      </c>
      <c r="C210" t="str">
        <f>Summary!C210</f>
        <v>Wind</v>
      </c>
      <c r="D210" s="89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-19795514.206699058</v>
      </c>
      <c r="H210" s="73">
        <f>SUMIFS(AM$5:AM210,$F$5:$F210,$F210,$D$5:$D210,$D210)</f>
        <v>76229944.945186555</v>
      </c>
      <c r="I210" s="20">
        <f>SUMIFS(AN$5:AN210,$F$5:$F210,$F210,$D$5:$D210,$D210)</f>
        <v>37864140.001325652</v>
      </c>
      <c r="J210" s="73">
        <f t="shared" si="48"/>
        <v>37864140.001325652</v>
      </c>
      <c r="K210" s="73">
        <f t="shared" si="49"/>
        <v>18068625.794626594</v>
      </c>
      <c r="L210" s="73">
        <f t="shared" si="50"/>
        <v>94298570.739813149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26892956.382576644</v>
      </c>
      <c r="Q210" s="73">
        <f>P210/SUMIFS(FinParameters!$H$8:$H$39,FinParameters!$B$8:$B$39,Financials!$E210,FinParameters!$C$8:$C$39,Financials!$F210)</f>
        <v>8532686.330002008</v>
      </c>
      <c r="R210" s="73">
        <f t="shared" si="63"/>
        <v>-39283711.28918872</v>
      </c>
      <c r="S210" s="12">
        <f t="shared" si="52"/>
        <v>-0.59361875826137023</v>
      </c>
      <c r="T210" s="114">
        <f t="shared" si="53"/>
        <v>-19795514.206699058</v>
      </c>
      <c r="U210" s="73">
        <f>T210/SUMIFS(FinParameters!$L$8:$L$39,FinParameters!$B$8:$B$39,Financials!$E210,FinParameters!$C$8:$C$39,Financials!$F210)</f>
        <v>-15087047.863036325</v>
      </c>
      <c r="V210" s="73">
        <f t="shared" si="54"/>
        <v>-15087047.863036325</v>
      </c>
      <c r="W210" s="12"/>
      <c r="X210" s="73">
        <f t="shared" si="55"/>
        <v>7097442.175877586</v>
      </c>
      <c r="Y210" s="73">
        <f t="shared" si="56"/>
        <v>-6554361.5330343172</v>
      </c>
      <c r="Z210" s="73">
        <f t="shared" si="56"/>
        <v>-54370759.152225047</v>
      </c>
      <c r="AA210" s="12">
        <f t="shared" si="57"/>
        <v>-0.82160013589536829</v>
      </c>
      <c r="AB210" s="114">
        <f t="shared" si="58"/>
        <v>76229944.945186555</v>
      </c>
      <c r="AC210" s="73">
        <f>AB210/SUMIFS(FinParameters!$L$8:$L$39,FinParameters!$B$8:$B$39,Financials!$E210,FinParameters!$C$8:$C$39,Financials!$F210)</f>
        <v>58098254.785190172</v>
      </c>
      <c r="AD210" s="73">
        <f t="shared" si="59"/>
        <v>58098254.785190172</v>
      </c>
      <c r="AE210" s="12"/>
      <c r="AF210" s="73">
        <f t="shared" si="60"/>
        <v>83327387.121064141</v>
      </c>
      <c r="AG210" s="73">
        <f t="shared" si="61"/>
        <v>51543893.252155855</v>
      </c>
      <c r="AH210" s="73">
        <f t="shared" si="61"/>
        <v>3727495.6329651251</v>
      </c>
      <c r="AI210" s="12">
        <f t="shared" si="62"/>
        <v>5.6326432927288075E-2</v>
      </c>
      <c r="AL210" s="73">
        <f>Summary!G210</f>
        <v>-4975786.7143144282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10650475.440466886</v>
      </c>
      <c r="AN210" s="20">
        <f>Summary!I210</f>
        <v>4445689.5870654965</v>
      </c>
      <c r="AP210" s="12">
        <v>1</v>
      </c>
    </row>
    <row r="211" spans="1:42" x14ac:dyDescent="0.3">
      <c r="A211">
        <v>207</v>
      </c>
      <c r="B211" t="str">
        <f>Summary!B211</f>
        <v>Marinus</v>
      </c>
      <c r="C211" t="str">
        <f>Summary!C211</f>
        <v>Wind</v>
      </c>
      <c r="D211" s="89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-62923814.533589058</v>
      </c>
      <c r="H211" s="73">
        <f>SUMIFS(AM$5:AM211,$F$5:$F211,$F211,$D$5:$D211,$D211)</f>
        <v>158574103.88867772</v>
      </c>
      <c r="I211" s="20">
        <f>SUMIFS(AN$5:AN211,$F$5:$F211,$F211,$D$5:$D211,$D211)</f>
        <v>21900316.89695216</v>
      </c>
      <c r="J211" s="73">
        <f t="shared" si="48"/>
        <v>21900316.89695216</v>
      </c>
      <c r="K211" s="73">
        <f t="shared" si="49"/>
        <v>-41023497.636636898</v>
      </c>
      <c r="L211" s="73">
        <f t="shared" si="50"/>
        <v>117550606.2520408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10929133.278203152</v>
      </c>
      <c r="Q211" s="73">
        <f>P211/SUMIFS(FinParameters!$H$8:$H$39,FinParameters!$B$8:$B$39,Financials!$E211,FinParameters!$C$8:$C$39,Financials!$F211)</f>
        <v>3467631.6279645571</v>
      </c>
      <c r="R211" s="73">
        <f t="shared" si="63"/>
        <v>-55247534.393562213</v>
      </c>
      <c r="S211" s="12">
        <f t="shared" si="52"/>
        <v>-0.8348491445291355</v>
      </c>
      <c r="T211" s="114">
        <f t="shared" si="53"/>
        <v>-62923814.533589058</v>
      </c>
      <c r="U211" s="73">
        <f>T211/SUMIFS(FinParameters!$L$8:$L$39,FinParameters!$B$8:$B$39,Financials!$E211,FinParameters!$C$8:$C$39,Financials!$F211)</f>
        <v>-47957056.921098404</v>
      </c>
      <c r="V211" s="73">
        <f t="shared" si="54"/>
        <v>-47957056.921098404</v>
      </c>
      <c r="W211" s="12"/>
      <c r="X211" s="73">
        <f t="shared" si="55"/>
        <v>-51994681.255385906</v>
      </c>
      <c r="Y211" s="73">
        <f t="shared" si="56"/>
        <v>-44489425.293133847</v>
      </c>
      <c r="Z211" s="73">
        <f t="shared" si="56"/>
        <v>-103204591.31466061</v>
      </c>
      <c r="AA211" s="12">
        <f t="shared" si="57"/>
        <v>-1.559531402012456</v>
      </c>
      <c r="AB211" s="114">
        <f t="shared" si="58"/>
        <v>158574103.88867772</v>
      </c>
      <c r="AC211" s="73">
        <f>AB211/SUMIFS(FinParameters!$L$8:$L$39,FinParameters!$B$8:$B$39,Financials!$E211,FinParameters!$C$8:$C$39,Financials!$F211)</f>
        <v>120856425.86626779</v>
      </c>
      <c r="AD211" s="73">
        <f t="shared" si="59"/>
        <v>120856425.86626779</v>
      </c>
      <c r="AE211" s="12"/>
      <c r="AF211" s="73">
        <f t="shared" si="60"/>
        <v>106579422.63329181</v>
      </c>
      <c r="AG211" s="73">
        <f t="shared" si="61"/>
        <v>76367000.573133945</v>
      </c>
      <c r="AH211" s="73">
        <f t="shared" si="61"/>
        <v>17651834.551607177</v>
      </c>
      <c r="AI211" s="12">
        <f t="shared" si="62"/>
        <v>0.26673803883809682</v>
      </c>
      <c r="AL211" s="73">
        <f>Summary!G211</f>
        <v>-9226083.0699379817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22735944.481225971</v>
      </c>
      <c r="AN211" s="20">
        <f>Summary!I211</f>
        <v>2951104.2505290653</v>
      </c>
      <c r="AP211" s="12">
        <v>1</v>
      </c>
    </row>
    <row r="212" spans="1:42" x14ac:dyDescent="0.3">
      <c r="A212">
        <v>208</v>
      </c>
      <c r="B212" t="str">
        <f>Summary!B212</f>
        <v>Marinus</v>
      </c>
      <c r="C212" t="str">
        <f>Summary!C212</f>
        <v>Wind</v>
      </c>
      <c r="D212" s="89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45780547.705322795</v>
      </c>
      <c r="H212" s="73">
        <f>SUMIFS(AM$5:AM212,$F$5:$F212,$F212,$D$5:$D212,$D212)</f>
        <v>-2210644.3413815578</v>
      </c>
      <c r="I212" s="20">
        <f>SUMIFS(AN$5:AN212,$F$5:$F212,$F212,$D$5:$D212,$D212)</f>
        <v>57405162.671425112</v>
      </c>
      <c r="J212" s="73">
        <f t="shared" si="48"/>
        <v>57405162.671425112</v>
      </c>
      <c r="K212" s="73">
        <f t="shared" si="49"/>
        <v>103185710.37674791</v>
      </c>
      <c r="L212" s="73">
        <f t="shared" si="50"/>
        <v>100975066.03536636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46433979.052676104</v>
      </c>
      <c r="Q212" s="73">
        <f>P212/SUMIFS(FinParameters!$H$8:$H$39,FinParameters!$B$8:$B$39,Financials!$E212,FinParameters!$C$8:$C$39,Financials!$F212)</f>
        <v>14732726.765847974</v>
      </c>
      <c r="R212" s="73">
        <f t="shared" si="63"/>
        <v>-19742688.619089261</v>
      </c>
      <c r="S212" s="12">
        <f t="shared" si="52"/>
        <v>-0.29833307287415117</v>
      </c>
      <c r="T212" s="114">
        <f t="shared" si="53"/>
        <v>45780547.705322795</v>
      </c>
      <c r="U212" s="73">
        <f>T212/SUMIFS(FinParameters!$L$8:$L$39,FinParameters!$B$8:$B$39,Financials!$E212,FinParameters!$C$8:$C$39,Financials!$F212)</f>
        <v>34891405.558562517</v>
      </c>
      <c r="V212" s="73">
        <f t="shared" si="54"/>
        <v>34891405.558562517</v>
      </c>
      <c r="W212" s="12"/>
      <c r="X212" s="73">
        <f t="shared" si="55"/>
        <v>92214526.757998899</v>
      </c>
      <c r="Y212" s="73">
        <f t="shared" si="56"/>
        <v>49624132.324410491</v>
      </c>
      <c r="Z212" s="73">
        <f t="shared" si="56"/>
        <v>15148716.939473256</v>
      </c>
      <c r="AA212" s="12">
        <f t="shared" si="57"/>
        <v>0.22891326312486024</v>
      </c>
      <c r="AB212" s="114">
        <f t="shared" si="58"/>
        <v>-2210644.3413815578</v>
      </c>
      <c r="AC212" s="73">
        <f>AB212/SUMIFS(FinParameters!$L$8:$L$39,FinParameters!$B$8:$B$39,Financials!$E212,FinParameters!$C$8:$C$39,Financials!$F212)</f>
        <v>-1684831.0500207767</v>
      </c>
      <c r="AD212" s="73">
        <f t="shared" si="59"/>
        <v>-1684831.0500207767</v>
      </c>
      <c r="AE212" s="12"/>
      <c r="AF212" s="73">
        <f t="shared" si="60"/>
        <v>90003882.416617334</v>
      </c>
      <c r="AG212" s="73">
        <f t="shared" si="61"/>
        <v>47939301.274389714</v>
      </c>
      <c r="AH212" s="73">
        <f t="shared" si="61"/>
        <v>13463885.88945248</v>
      </c>
      <c r="AI212" s="12">
        <f t="shared" si="62"/>
        <v>0.20345366974706283</v>
      </c>
      <c r="AL212" s="73">
        <f>Summary!G212</f>
        <v>1617403.2463028177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-409902.01146718551</v>
      </c>
      <c r="AN212" s="20">
        <f>Summary!I212</f>
        <v>6451728.6607487956</v>
      </c>
      <c r="AP212" s="12">
        <v>1</v>
      </c>
    </row>
    <row r="213" spans="1:42" x14ac:dyDescent="0.3">
      <c r="A213">
        <v>209</v>
      </c>
      <c r="B213" t="str">
        <f>Summary!B213</f>
        <v>Marinus</v>
      </c>
      <c r="C213" t="str">
        <f>Summary!C213</f>
        <v>Wind</v>
      </c>
      <c r="D213" s="89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241643066.27211171</v>
      </c>
      <c r="H213" s="73">
        <f>SUMIFS(AM$5:AM213,$F$5:$F213,$F213,$D$5:$D213,$D213)</f>
        <v>-227420642.96073121</v>
      </c>
      <c r="I213" s="20">
        <f>SUMIFS(AN$5:AN213,$F$5:$F213,$F213,$D$5:$D213,$D213)</f>
        <v>120241069.50710294</v>
      </c>
      <c r="J213" s="73">
        <f t="shared" si="48"/>
        <v>120241069.50710294</v>
      </c>
      <c r="K213" s="73">
        <f t="shared" si="49"/>
        <v>361884135.77921462</v>
      </c>
      <c r="L213" s="73">
        <f t="shared" si="50"/>
        <v>134463492.81848344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108206856.29788521</v>
      </c>
      <c r="Q213" s="73">
        <f>P213/SUMIFS(FinParameters!$H$8:$H$39,FinParameters!$B$8:$B$39,Financials!$E213,FinParameters!$C$8:$C$39,Financials!$F213)</f>
        <v>30929936.924839173</v>
      </c>
      <c r="R213" s="73">
        <f t="shared" si="63"/>
        <v>40770859.885695048</v>
      </c>
      <c r="S213" s="12">
        <f t="shared" si="52"/>
        <v>0.60458600828688946</v>
      </c>
      <c r="T213" s="114">
        <f t="shared" si="53"/>
        <v>241643066.27211171</v>
      </c>
      <c r="U213" s="73">
        <f>T213/SUMIFS(FinParameters!$L$8:$L$39,FinParameters!$B$8:$B$39,Financials!$E213,FinParameters!$C$8:$C$39,Financials!$F213)</f>
        <v>179675124.0070222</v>
      </c>
      <c r="V213" s="73">
        <f t="shared" si="54"/>
        <v>179675124.0070222</v>
      </c>
      <c r="W213" s="12"/>
      <c r="X213" s="73">
        <f t="shared" si="55"/>
        <v>349849922.56999689</v>
      </c>
      <c r="Y213" s="73">
        <f t="shared" si="56"/>
        <v>210605060.93186137</v>
      </c>
      <c r="Z213" s="73">
        <f t="shared" si="56"/>
        <v>220445983.89271724</v>
      </c>
      <c r="AA213" s="12">
        <f t="shared" si="57"/>
        <v>3.2689660659165116</v>
      </c>
      <c r="AB213" s="114">
        <f t="shared" si="58"/>
        <v>-227420642.96073121</v>
      </c>
      <c r="AC213" s="73">
        <f>AB213/SUMIFS(FinParameters!$L$8:$L$39,FinParameters!$B$8:$B$39,Financials!$E213,FinParameters!$C$8:$C$39,Financials!$F213)</f>
        <v>-169099957.45423964</v>
      </c>
      <c r="AD213" s="73">
        <f t="shared" si="59"/>
        <v>-169099957.45423964</v>
      </c>
      <c r="AE213" s="12"/>
      <c r="AF213" s="73">
        <f t="shared" si="60"/>
        <v>122429279.60926569</v>
      </c>
      <c r="AG213" s="73">
        <f t="shared" si="61"/>
        <v>41505103.477621734</v>
      </c>
      <c r="AH213" s="73">
        <f t="shared" si="61"/>
        <v>51346026.438477606</v>
      </c>
      <c r="AI213" s="12">
        <f t="shared" si="62"/>
        <v>0.76140383727163219</v>
      </c>
      <c r="AL213" s="73">
        <f>Summary!G213</f>
        <v>18067531.330391936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-28562420.422574237</v>
      </c>
      <c r="AN213" s="20">
        <f>Summary!I213</f>
        <v>11132890.394083193</v>
      </c>
      <c r="AP213" s="12">
        <v>1</v>
      </c>
    </row>
    <row r="214" spans="1:42" x14ac:dyDescent="0.3">
      <c r="A214">
        <v>210</v>
      </c>
      <c r="B214" t="str">
        <f>Summary!B214</f>
        <v>Marinus</v>
      </c>
      <c r="C214" t="str">
        <f>Summary!C214</f>
        <v>Wind</v>
      </c>
      <c r="D214" s="89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138230795.44814324</v>
      </c>
      <c r="H214" s="73">
        <f>SUMIFS(AM$5:AM214,$F$5:$F214,$F214,$D$5:$D214,$D214)</f>
        <v>-99020547.128090933</v>
      </c>
      <c r="I214" s="20">
        <f>SUMIFS(AN$5:AN214,$F$5:$F214,$F214,$D$5:$D214,$D214)</f>
        <v>86878917.882784113</v>
      </c>
      <c r="J214" s="73">
        <f t="shared" si="48"/>
        <v>86878917.882784113</v>
      </c>
      <c r="K214" s="73">
        <f t="shared" si="49"/>
        <v>225109713.33092737</v>
      </c>
      <c r="L214" s="73">
        <f t="shared" si="50"/>
        <v>126089166.20283642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74844704.673566386</v>
      </c>
      <c r="Q214" s="73">
        <f>P214/SUMIFS(FinParameters!$H$8:$H$39,FinParameters!$B$8:$B$39,Financials!$E214,FinParameters!$C$8:$C$39,Financials!$F214)</f>
        <v>21393672.027018007</v>
      </c>
      <c r="R214" s="73">
        <f t="shared" si="63"/>
        <v>7408708.2613762263</v>
      </c>
      <c r="S214" s="12">
        <f t="shared" si="52"/>
        <v>0.10986281297145602</v>
      </c>
      <c r="T214" s="114">
        <f t="shared" si="53"/>
        <v>138230795.44814324</v>
      </c>
      <c r="U214" s="73">
        <f>T214/SUMIFS(FinParameters!$L$8:$L$39,FinParameters!$B$8:$B$39,Financials!$E214,FinParameters!$C$8:$C$39,Financials!$F214)</f>
        <v>102782321.44996117</v>
      </c>
      <c r="V214" s="73">
        <f t="shared" si="54"/>
        <v>102782321.44996117</v>
      </c>
      <c r="W214" s="12"/>
      <c r="X214" s="73">
        <f t="shared" si="55"/>
        <v>213075500.12170964</v>
      </c>
      <c r="Y214" s="73">
        <f t="shared" si="56"/>
        <v>124175993.47697918</v>
      </c>
      <c r="Z214" s="73">
        <f t="shared" si="56"/>
        <v>110191029.7113374</v>
      </c>
      <c r="AA214" s="12">
        <f t="shared" si="57"/>
        <v>1.6340090689520617</v>
      </c>
      <c r="AB214" s="114">
        <f t="shared" si="58"/>
        <v>-99020547.128090933</v>
      </c>
      <c r="AC214" s="73">
        <f>AB214/SUMIFS(FinParameters!$L$8:$L$39,FinParameters!$B$8:$B$39,Financials!$E214,FinParameters!$C$8:$C$39,Financials!$F214)</f>
        <v>-73627310.557498351</v>
      </c>
      <c r="AD214" s="73">
        <f t="shared" si="59"/>
        <v>-73627310.557498351</v>
      </c>
      <c r="AE214" s="12"/>
      <c r="AF214" s="73">
        <f t="shared" si="60"/>
        <v>114054952.99361871</v>
      </c>
      <c r="AG214" s="73">
        <f t="shared" si="61"/>
        <v>50548682.91948083</v>
      </c>
      <c r="AH214" s="73">
        <f t="shared" si="61"/>
        <v>36563719.153839052</v>
      </c>
      <c r="AI214" s="12">
        <f t="shared" si="62"/>
        <v>0.54219884185220646</v>
      </c>
      <c r="AL214" s="73">
        <f>Summary!G214</f>
        <v>6763555.111229849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-12576664.68299072</v>
      </c>
      <c r="AN214" s="20">
        <f>Summary!I214</f>
        <v>8032359.2898762869</v>
      </c>
      <c r="AP214" s="12">
        <v>1</v>
      </c>
    </row>
    <row r="215" spans="1:42" x14ac:dyDescent="0.3">
      <c r="A215">
        <v>211</v>
      </c>
      <c r="B215" t="str">
        <f>Summary!B215</f>
        <v>Marinus</v>
      </c>
      <c r="C215" t="str">
        <f>Summary!C215</f>
        <v>Wind</v>
      </c>
      <c r="D215" s="89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78598367.914604351</v>
      </c>
      <c r="H215" s="73">
        <f>SUMIFS(AM$5:AM215,$F$5:$F215,$F215,$D$5:$D215,$D215)</f>
        <v>-40891453.054530956</v>
      </c>
      <c r="I215" s="20">
        <f>SUMIFS(AN$5:AN215,$F$5:$F215,$F215,$D$5:$D215,$D215)</f>
        <v>72705819.787171558</v>
      </c>
      <c r="J215" s="73">
        <f t="shared" si="48"/>
        <v>72705819.787171558</v>
      </c>
      <c r="K215" s="73">
        <f t="shared" si="49"/>
        <v>151304187.70177591</v>
      </c>
      <c r="L215" s="73">
        <f t="shared" si="50"/>
        <v>110412734.64724496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60671606.577953823</v>
      </c>
      <c r="Q215" s="73">
        <f>P215/SUMIFS(FinParameters!$H$8:$H$39,FinParameters!$B$8:$B$39,Financials!$E215,FinParameters!$C$8:$C$39,Financials!$F215)</f>
        <v>17342421.994210038</v>
      </c>
      <c r="R215" s="73">
        <f t="shared" si="63"/>
        <v>-6764389.8342363369</v>
      </c>
      <c r="S215" s="12">
        <f t="shared" si="52"/>
        <v>-0.10030829518541173</v>
      </c>
      <c r="T215" s="114">
        <f t="shared" si="53"/>
        <v>78598367.914604351</v>
      </c>
      <c r="U215" s="73">
        <f>T215/SUMIFS(FinParameters!$L$8:$L$39,FinParameters!$B$8:$B$39,Financials!$E215,FinParameters!$C$8:$C$39,Financials!$F215)</f>
        <v>58442279.017860427</v>
      </c>
      <c r="V215" s="73">
        <f t="shared" si="54"/>
        <v>58442279.017860427</v>
      </c>
      <c r="W215" s="12"/>
      <c r="X215" s="73">
        <f t="shared" si="55"/>
        <v>139269974.49255818</v>
      </c>
      <c r="Y215" s="73">
        <f t="shared" si="56"/>
        <v>75784701.012070462</v>
      </c>
      <c r="Z215" s="73">
        <f t="shared" si="56"/>
        <v>51677889.183624089</v>
      </c>
      <c r="AA215" s="12">
        <f t="shared" si="57"/>
        <v>0.76632498862703047</v>
      </c>
      <c r="AB215" s="114">
        <f t="shared" si="58"/>
        <v>-40891453.054530956</v>
      </c>
      <c r="AC215" s="73">
        <f>AB215/SUMIFS(FinParameters!$L$8:$L$39,FinParameters!$B$8:$B$39,Financials!$E215,FinParameters!$C$8:$C$39,Financials!$F215)</f>
        <v>-30405080.566750456</v>
      </c>
      <c r="AD215" s="73">
        <f t="shared" si="59"/>
        <v>-30405080.566750456</v>
      </c>
      <c r="AE215" s="12"/>
      <c r="AF215" s="73">
        <f t="shared" si="60"/>
        <v>98378521.438027233</v>
      </c>
      <c r="AG215" s="73">
        <f t="shared" si="61"/>
        <v>45379620.44532001</v>
      </c>
      <c r="AH215" s="73">
        <f t="shared" si="61"/>
        <v>21272808.616873633</v>
      </c>
      <c r="AI215" s="12">
        <f t="shared" si="62"/>
        <v>0.31545183208753219</v>
      </c>
      <c r="AL215" s="73">
        <f>Summary!G215</f>
        <v>2102528.5212845323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-5145705.176046567</v>
      </c>
      <c r="AN215" s="20">
        <f>Summary!I215</f>
        <v>6887122.5691758124</v>
      </c>
      <c r="AP215" s="12">
        <v>1</v>
      </c>
    </row>
    <row r="216" spans="1:42" x14ac:dyDescent="0.3">
      <c r="A216">
        <v>212</v>
      </c>
      <c r="B216" t="str">
        <f>Summary!B216</f>
        <v>Marinus</v>
      </c>
      <c r="C216" t="str">
        <f>Summary!C216</f>
        <v>Wind</v>
      </c>
      <c r="D216" s="89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37306237.857432075</v>
      </c>
      <c r="H216" s="73">
        <f>SUMIFS(AM$5:AM216,$F$5:$F216,$F216,$D$5:$D216,$D216)</f>
        <v>113178.92942020595</v>
      </c>
      <c r="I216" s="20">
        <f>SUMIFS(AN$5:AN216,$F$5:$F216,$F216,$D$5:$D216,$D216)</f>
        <v>62865890.912954263</v>
      </c>
      <c r="J216" s="73">
        <f t="shared" si="48"/>
        <v>62865890.912954263</v>
      </c>
      <c r="K216" s="73">
        <f t="shared" si="49"/>
        <v>100172128.77038634</v>
      </c>
      <c r="L216" s="73">
        <f t="shared" si="50"/>
        <v>100285307.69980654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50831677.703736529</v>
      </c>
      <c r="Q216" s="73">
        <f>P216/SUMIFS(FinParameters!$H$8:$H$39,FinParameters!$B$8:$B$39,Financials!$E216,FinParameters!$C$8:$C$39,Financials!$F216)</f>
        <v>14529768.620503321</v>
      </c>
      <c r="R216" s="73">
        <f t="shared" si="63"/>
        <v>-16604318.708453631</v>
      </c>
      <c r="S216" s="12">
        <f t="shared" si="52"/>
        <v>-0.24622337611744891</v>
      </c>
      <c r="T216" s="114">
        <f t="shared" si="53"/>
        <v>37306237.857432075</v>
      </c>
      <c r="U216" s="73">
        <f>T216/SUMIFS(FinParameters!$L$8:$L$39,FinParameters!$B$8:$B$39,Financials!$E216,FinParameters!$C$8:$C$39,Financials!$F216)</f>
        <v>27739272.707793705</v>
      </c>
      <c r="V216" s="73">
        <f t="shared" si="54"/>
        <v>27739272.707793705</v>
      </c>
      <c r="W216" s="12"/>
      <c r="X216" s="73">
        <f t="shared" si="55"/>
        <v>88137915.561168611</v>
      </c>
      <c r="Y216" s="73">
        <f t="shared" si="56"/>
        <v>42269041.328297026</v>
      </c>
      <c r="Z216" s="73">
        <f t="shared" si="56"/>
        <v>11134953.999340074</v>
      </c>
      <c r="AA216" s="12">
        <f t="shared" si="57"/>
        <v>0.16511884737758914</v>
      </c>
      <c r="AB216" s="114">
        <f t="shared" si="58"/>
        <v>113178.92942020595</v>
      </c>
      <c r="AC216" s="73">
        <f>AB216/SUMIFS(FinParameters!$L$8:$L$39,FinParameters!$B$8:$B$39,Financials!$E216,FinParameters!$C$8:$C$39,Financials!$F216)</f>
        <v>84154.85903352176</v>
      </c>
      <c r="AD216" s="73">
        <f t="shared" si="59"/>
        <v>84154.85903352176</v>
      </c>
      <c r="AE216" s="12"/>
      <c r="AF216" s="73">
        <f t="shared" si="60"/>
        <v>88251094.490588814</v>
      </c>
      <c r="AG216" s="73">
        <f t="shared" si="61"/>
        <v>42353196.187330551</v>
      </c>
      <c r="AH216" s="73">
        <f t="shared" si="61"/>
        <v>11219108.858373595</v>
      </c>
      <c r="AI216" s="12">
        <f t="shared" si="62"/>
        <v>0.16636676931113839</v>
      </c>
      <c r="AL216" s="73">
        <f>Summary!G216</f>
        <v>-1374239.0622581209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74668.416573184499</v>
      </c>
      <c r="AN216" s="20">
        <f>Summary!I216</f>
        <v>5992000.26199775</v>
      </c>
      <c r="AP216" s="12">
        <v>1</v>
      </c>
    </row>
    <row r="217" spans="1:42" x14ac:dyDescent="0.3">
      <c r="A217">
        <v>213</v>
      </c>
      <c r="B217" t="str">
        <f>Summary!B217</f>
        <v>Marinus</v>
      </c>
      <c r="C217" t="str">
        <f>Summary!C217</f>
        <v>Wind</v>
      </c>
      <c r="D217" s="89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6988346.9895242872</v>
      </c>
      <c r="H217" s="73">
        <f>SUMIFS(AM$5:AM217,$F$5:$F217,$F217,$D$5:$D217,$D217)</f>
        <v>37305702.201833412</v>
      </c>
      <c r="I217" s="20">
        <f>SUMIFS(AN$5:AN217,$F$5:$F217,$F217,$D$5:$D217,$D217)</f>
        <v>53497236.895977139</v>
      </c>
      <c r="J217" s="73">
        <f t="shared" si="48"/>
        <v>53497236.895977139</v>
      </c>
      <c r="K217" s="73">
        <f t="shared" si="49"/>
        <v>60485583.885501429</v>
      </c>
      <c r="L217" s="73">
        <f t="shared" si="50"/>
        <v>97791286.087334841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41463023.686759405</v>
      </c>
      <c r="Q217" s="73">
        <f>P217/SUMIFS(FinParameters!$H$8:$H$39,FinParameters!$B$8:$B$39,Financials!$E217,FinParameters!$C$8:$C$39,Financials!$F217)</f>
        <v>11851824.840138573</v>
      </c>
      <c r="R217" s="73">
        <f t="shared" si="63"/>
        <v>-25972972.725430757</v>
      </c>
      <c r="S217" s="12">
        <f t="shared" si="52"/>
        <v>-0.38514998083035251</v>
      </c>
      <c r="T217" s="114">
        <f t="shared" si="53"/>
        <v>6988346.9895242872</v>
      </c>
      <c r="U217" s="73">
        <f>T217/SUMIFS(FinParameters!$L$8:$L$39,FinParameters!$B$8:$B$39,Financials!$E217,FinParameters!$C$8:$C$39,Financials!$F217)</f>
        <v>5196226.5307994494</v>
      </c>
      <c r="V217" s="73">
        <f t="shared" si="54"/>
        <v>5196226.5307994494</v>
      </c>
      <c r="W217" s="12"/>
      <c r="X217" s="73">
        <f t="shared" si="55"/>
        <v>48451370.676283695</v>
      </c>
      <c r="Y217" s="73">
        <f t="shared" si="56"/>
        <v>17048051.370938022</v>
      </c>
      <c r="Z217" s="73">
        <f t="shared" si="56"/>
        <v>-20776746.194631308</v>
      </c>
      <c r="AA217" s="12">
        <f t="shared" si="57"/>
        <v>-0.30809578415120109</v>
      </c>
      <c r="AB217" s="114">
        <f t="shared" si="58"/>
        <v>37305702.201833412</v>
      </c>
      <c r="AC217" s="73">
        <f>AB217/SUMIFS(FinParameters!$L$8:$L$39,FinParameters!$B$8:$B$39,Financials!$E217,FinParameters!$C$8:$C$39,Financials!$F217)</f>
        <v>27738874.417920962</v>
      </c>
      <c r="AD217" s="73">
        <f t="shared" si="59"/>
        <v>27738874.417920962</v>
      </c>
      <c r="AE217" s="12"/>
      <c r="AF217" s="73">
        <f t="shared" si="60"/>
        <v>85757072.878117114</v>
      </c>
      <c r="AG217" s="73">
        <f t="shared" si="61"/>
        <v>44786925.78885898</v>
      </c>
      <c r="AH217" s="73">
        <f t="shared" si="61"/>
        <v>6962128.2232896537</v>
      </c>
      <c r="AI217" s="12">
        <f t="shared" si="62"/>
        <v>0.10324053315287168</v>
      </c>
      <c r="AL217" s="73">
        <f>Summary!G217</f>
        <v>-4259294.9371084748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4690307.016834314</v>
      </c>
      <c r="AN217" s="20">
        <f>Summary!I217</f>
        <v>5159078.7056886386</v>
      </c>
      <c r="AP217" s="12">
        <v>1</v>
      </c>
    </row>
    <row r="218" spans="1:42" x14ac:dyDescent="0.3">
      <c r="A218">
        <v>214</v>
      </c>
      <c r="B218" t="str">
        <f>Summary!B218</f>
        <v>Marinus</v>
      </c>
      <c r="C218" t="str">
        <f>Summary!C218</f>
        <v>Wind</v>
      </c>
      <c r="D218" s="89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-27306410.47770106</v>
      </c>
      <c r="H218" s="73">
        <f>SUMIFS(AM$5:AM218,$F$5:$F218,$F218,$D$5:$D218,$D218)</f>
        <v>86850307.981570974</v>
      </c>
      <c r="I218" s="20">
        <f>SUMIFS(AN$5:AN218,$F$5:$F218,$F218,$D$5:$D218,$D218)</f>
        <v>41978717.245285764</v>
      </c>
      <c r="J218" s="73">
        <f t="shared" si="48"/>
        <v>41978717.245285764</v>
      </c>
      <c r="K218" s="73">
        <f t="shared" si="49"/>
        <v>14672306.767584704</v>
      </c>
      <c r="L218" s="73">
        <f t="shared" si="50"/>
        <v>101522614.74915567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29944504.03606803</v>
      </c>
      <c r="Q218" s="73">
        <f>P218/SUMIFS(FinParameters!$H$8:$H$39,FinParameters!$B$8:$B$39,Financials!$E218,FinParameters!$C$8:$C$39,Financials!$F218)</f>
        <v>8559361.696374109</v>
      </c>
      <c r="R218" s="73">
        <f t="shared" si="63"/>
        <v>-37491492.376122132</v>
      </c>
      <c r="S218" s="12">
        <f t="shared" si="52"/>
        <v>-0.55595667552626149</v>
      </c>
      <c r="T218" s="114">
        <f t="shared" si="53"/>
        <v>-27306410.47770106</v>
      </c>
      <c r="U218" s="73">
        <f>T218/SUMIFS(FinParameters!$L$8:$L$39,FinParameters!$B$8:$B$39,Financials!$E218,FinParameters!$C$8:$C$39,Financials!$F218)</f>
        <v>-20303842.210157502</v>
      </c>
      <c r="V218" s="73">
        <f t="shared" si="54"/>
        <v>-20303842.210157502</v>
      </c>
      <c r="W218" s="12"/>
      <c r="X218" s="73">
        <f t="shared" si="55"/>
        <v>2638093.5583669711</v>
      </c>
      <c r="Y218" s="73">
        <f t="shared" si="56"/>
        <v>-11744480.513783393</v>
      </c>
      <c r="Z218" s="73">
        <f t="shared" si="56"/>
        <v>-57795334.586279631</v>
      </c>
      <c r="AA218" s="12">
        <f t="shared" si="57"/>
        <v>-0.85703982533328715</v>
      </c>
      <c r="AB218" s="114">
        <f t="shared" si="58"/>
        <v>86850307.981570974</v>
      </c>
      <c r="AC218" s="73">
        <f>AB218/SUMIFS(FinParameters!$L$8:$L$39,FinParameters!$B$8:$B$39,Financials!$E218,FinParameters!$C$8:$C$39,Financials!$F218)</f>
        <v>64578057.617694639</v>
      </c>
      <c r="AD218" s="73">
        <f t="shared" si="59"/>
        <v>64578057.617694639</v>
      </c>
      <c r="AE218" s="12"/>
      <c r="AF218" s="73">
        <f t="shared" si="60"/>
        <v>89488401.539937943</v>
      </c>
      <c r="AG218" s="73">
        <f t="shared" si="61"/>
        <v>52833577.103911243</v>
      </c>
      <c r="AH218" s="73">
        <f t="shared" si="61"/>
        <v>6782723.031415008</v>
      </c>
      <c r="AI218" s="12">
        <f t="shared" si="62"/>
        <v>0.10058015588524648</v>
      </c>
      <c r="AL218" s="73">
        <f>Summary!G218</f>
        <v>-7510896.271002003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10620363.036384415</v>
      </c>
      <c r="AN218" s="20">
        <f>Summary!I218</f>
        <v>4114577.2439601128</v>
      </c>
      <c r="AP218" s="12">
        <v>1</v>
      </c>
    </row>
    <row r="219" spans="1:42" x14ac:dyDescent="0.3">
      <c r="A219">
        <v>215</v>
      </c>
      <c r="B219" t="str">
        <f>Summary!B219</f>
        <v>Marinus</v>
      </c>
      <c r="C219" t="str">
        <f>Summary!C219</f>
        <v>Wind</v>
      </c>
      <c r="D219" s="89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-74569569.810814232</v>
      </c>
      <c r="H219" s="73">
        <f>SUMIFS(AM$5:AM219,$F$5:$F219,$F219,$D$5:$D219,$D219)</f>
        <v>181534744.50414625</v>
      </c>
      <c r="I219" s="20">
        <f>SUMIFS(AN$5:AN219,$F$5:$F219,$F219,$D$5:$D219,$D219)</f>
        <v>24705578.030143864</v>
      </c>
      <c r="J219" s="73">
        <f t="shared" si="48"/>
        <v>24705578.030143864</v>
      </c>
      <c r="K219" s="73">
        <f t="shared" si="49"/>
        <v>-49863991.780670367</v>
      </c>
      <c r="L219" s="73">
        <f t="shared" si="50"/>
        <v>131670752.72347587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12671364.820926132</v>
      </c>
      <c r="Q219" s="73">
        <f>P219/SUMIFS(FinParameters!$H$8:$H$39,FinParameters!$B$8:$B$39,Financials!$E219,FinParameters!$C$8:$C$39,Financials!$F219)</f>
        <v>3621993.3567234692</v>
      </c>
      <c r="R219" s="73">
        <f t="shared" si="63"/>
        <v>-54764631.591264032</v>
      </c>
      <c r="S219" s="12">
        <f t="shared" si="52"/>
        <v>-0.81209790771867996</v>
      </c>
      <c r="T219" s="114">
        <f t="shared" si="53"/>
        <v>-74569569.810814232</v>
      </c>
      <c r="U219" s="73">
        <f>T219/SUMIFS(FinParameters!$L$8:$L$39,FinParameters!$B$8:$B$39,Financials!$E219,FinParameters!$C$8:$C$39,Financials!$F219)</f>
        <v>-55446642.478127904</v>
      </c>
      <c r="V219" s="73">
        <f t="shared" si="54"/>
        <v>-55446642.478127904</v>
      </c>
      <c r="W219" s="12"/>
      <c r="X219" s="73">
        <f t="shared" si="55"/>
        <v>-61898204.989888102</v>
      </c>
      <c r="Y219" s="73">
        <f t="shared" si="56"/>
        <v>-51824649.121404432</v>
      </c>
      <c r="Z219" s="73">
        <f t="shared" si="56"/>
        <v>-110211274.06939194</v>
      </c>
      <c r="AA219" s="12">
        <f t="shared" si="57"/>
        <v>-1.6343092700187263</v>
      </c>
      <c r="AB219" s="114">
        <f t="shared" si="58"/>
        <v>181534744.50414625</v>
      </c>
      <c r="AC219" s="73">
        <f>AB219/SUMIFS(FinParameters!$L$8:$L$39,FinParameters!$B$8:$B$39,Financials!$E219,FinParameters!$C$8:$C$39,Financials!$F219)</f>
        <v>134981227.61625445</v>
      </c>
      <c r="AD219" s="73">
        <f t="shared" si="59"/>
        <v>134981227.61625445</v>
      </c>
      <c r="AE219" s="12"/>
      <c r="AF219" s="73">
        <f t="shared" si="60"/>
        <v>119636539.51425815</v>
      </c>
      <c r="AG219" s="73">
        <f t="shared" si="61"/>
        <v>83156578.49485001</v>
      </c>
      <c r="AH219" s="73">
        <f t="shared" si="61"/>
        <v>24769953.546862513</v>
      </c>
      <c r="AI219" s="12">
        <f t="shared" si="62"/>
        <v>0.36731055911831889</v>
      </c>
      <c r="AL219" s="73">
        <f>Summary!G219</f>
        <v>-11645755.277225174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22960640.615468528</v>
      </c>
      <c r="AN219" s="20">
        <f>Summary!I219</f>
        <v>2805261.1331917052</v>
      </c>
      <c r="AP219" s="12">
        <v>1</v>
      </c>
    </row>
    <row r="220" spans="1:42" x14ac:dyDescent="0.3">
      <c r="A220">
        <v>216</v>
      </c>
      <c r="B220" t="str">
        <f>Summary!B220</f>
        <v>Marinus</v>
      </c>
      <c r="C220" t="str">
        <f>Summary!C220</f>
        <v>Wind</v>
      </c>
      <c r="D220" s="89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44842893.106381126</v>
      </c>
      <c r="H220" s="73">
        <f>SUMIFS(AM$5:AM220,$F$5:$F220,$F220,$D$5:$D220,$D220)</f>
        <v>-2571659.544070357</v>
      </c>
      <c r="I220" s="20">
        <f>SUMIFS(AN$5:AN220,$F$5:$F220,$F220,$D$5:$D220,$D220)</f>
        <v>63435254.538884237</v>
      </c>
      <c r="J220" s="73">
        <f t="shared" si="48"/>
        <v>63435254.538884237</v>
      </c>
      <c r="K220" s="73">
        <f t="shared" si="49"/>
        <v>108278147.64526537</v>
      </c>
      <c r="L220" s="73">
        <f t="shared" si="50"/>
        <v>105706488.10119501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51401041.329666503</v>
      </c>
      <c r="Q220" s="73">
        <f>P220/SUMIFS(FinParameters!$H$8:$H$39,FinParameters!$B$8:$B$39,Financials!$E220,FinParameters!$C$8:$C$39,Financials!$F220)</f>
        <v>14692515.988274839</v>
      </c>
      <c r="R220" s="73">
        <f t="shared" si="63"/>
        <v>-16034955.082523657</v>
      </c>
      <c r="S220" s="12">
        <f t="shared" si="52"/>
        <v>-0.23778035375221471</v>
      </c>
      <c r="T220" s="114">
        <f t="shared" si="53"/>
        <v>44842893.106381126</v>
      </c>
      <c r="U220" s="73">
        <f>T220/SUMIFS(FinParameters!$L$8:$L$39,FinParameters!$B$8:$B$39,Financials!$E220,FinParameters!$C$8:$C$39,Financials!$F220)</f>
        <v>33343197.07170739</v>
      </c>
      <c r="V220" s="73">
        <f t="shared" si="54"/>
        <v>33343197.07170739</v>
      </c>
      <c r="W220" s="12"/>
      <c r="X220" s="73">
        <f t="shared" si="55"/>
        <v>96243934.436047643</v>
      </c>
      <c r="Y220" s="73">
        <f t="shared" si="56"/>
        <v>48035713.059982225</v>
      </c>
      <c r="Z220" s="73">
        <f t="shared" si="56"/>
        <v>17308241.989183731</v>
      </c>
      <c r="AA220" s="12">
        <f t="shared" si="57"/>
        <v>0.25666176686098441</v>
      </c>
      <c r="AB220" s="114">
        <f t="shared" si="58"/>
        <v>-2571659.544070357</v>
      </c>
      <c r="AC220" s="73">
        <f>AB220/SUMIFS(FinParameters!$L$8:$L$39,FinParameters!$B$8:$B$39,Financials!$E220,FinParameters!$C$8:$C$39,Financials!$F220)</f>
        <v>-1912172.5883264493</v>
      </c>
      <c r="AD220" s="73">
        <f t="shared" si="59"/>
        <v>-1912172.5883264493</v>
      </c>
      <c r="AE220" s="12"/>
      <c r="AF220" s="73">
        <f t="shared" si="60"/>
        <v>93672274.89197728</v>
      </c>
      <c r="AG220" s="73">
        <f t="shared" si="61"/>
        <v>46123540.471655779</v>
      </c>
      <c r="AH220" s="73">
        <f t="shared" si="61"/>
        <v>15396069.400857283</v>
      </c>
      <c r="AI220" s="12">
        <f t="shared" si="62"/>
        <v>0.228306397472822</v>
      </c>
      <c r="AL220" s="73">
        <f>Summary!G220</f>
        <v>-937654.5989416705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-361015.20268879941</v>
      </c>
      <c r="AN220" s="20">
        <f>Summary!I220</f>
        <v>6030091.8674591221</v>
      </c>
      <c r="AP220" s="12">
        <v>1</v>
      </c>
    </row>
    <row r="221" spans="1:42" x14ac:dyDescent="0.3">
      <c r="A221">
        <v>217</v>
      </c>
      <c r="B221" t="str">
        <f>Summary!B221</f>
        <v>Marinus</v>
      </c>
      <c r="C221" t="str">
        <f>Summary!C221</f>
        <v>Wind</v>
      </c>
      <c r="D221" s="89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261921181.49893618</v>
      </c>
      <c r="H221" s="73">
        <f>SUMIFS(AM$5:AM221,$F$5:$F221,$F221,$D$5:$D221,$D221)</f>
        <v>-257618450.2964848</v>
      </c>
      <c r="I221" s="20">
        <f>SUMIFS(AN$5:AN221,$F$5:$F221,$F221,$D$5:$D221,$D221)</f>
        <v>131807052.32226571</v>
      </c>
      <c r="J221" s="73">
        <f t="shared" si="48"/>
        <v>131807052.32226571</v>
      </c>
      <c r="K221" s="73">
        <f t="shared" si="49"/>
        <v>393728233.82120192</v>
      </c>
      <c r="L221" s="73">
        <f t="shared" si="50"/>
        <v>136109783.52471709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118683233.78281754</v>
      </c>
      <c r="Q221" s="73">
        <f>P221/SUMIFS(FinParameters!$H$8:$H$39,FinParameters!$B$8:$B$39,Financials!$E221,FinParameters!$C$8:$C$39,Financials!$F221)</f>
        <v>30562624.588847283</v>
      </c>
      <c r="R221" s="73">
        <f t="shared" si="63"/>
        <v>50214026.917885363</v>
      </c>
      <c r="S221" s="12">
        <f t="shared" si="52"/>
        <v>0.7333811682226955</v>
      </c>
      <c r="T221" s="114">
        <f t="shared" si="53"/>
        <v>261921181.49893618</v>
      </c>
      <c r="U221" s="73">
        <f>T221/SUMIFS(FinParameters!$L$8:$L$39,FinParameters!$B$8:$B$39,Financials!$E221,FinParameters!$C$8:$C$39,Financials!$F221)</f>
        <v>190002961.87468725</v>
      </c>
      <c r="V221" s="73">
        <f t="shared" si="54"/>
        <v>190002961.87468725</v>
      </c>
      <c r="W221" s="12"/>
      <c r="X221" s="73">
        <f t="shared" si="55"/>
        <v>380604415.28175372</v>
      </c>
      <c r="Y221" s="73">
        <f t="shared" si="56"/>
        <v>220565586.46353453</v>
      </c>
      <c r="Z221" s="73">
        <f t="shared" si="56"/>
        <v>240216988.79257262</v>
      </c>
      <c r="AA221" s="12">
        <f t="shared" si="57"/>
        <v>3.5083945001209642</v>
      </c>
      <c r="AB221" s="114">
        <f t="shared" si="58"/>
        <v>-257618450.2964848</v>
      </c>
      <c r="AC221" s="73">
        <f>AB221/SUMIFS(FinParameters!$L$8:$L$39,FinParameters!$B$8:$B$39,Financials!$E221,FinParameters!$C$8:$C$39,Financials!$F221)</f>
        <v>-186881672.98946694</v>
      </c>
      <c r="AD221" s="73">
        <f t="shared" si="59"/>
        <v>-186881672.98946694</v>
      </c>
      <c r="AE221" s="12"/>
      <c r="AF221" s="73">
        <f t="shared" si="60"/>
        <v>122985964.98526892</v>
      </c>
      <c r="AG221" s="73">
        <f t="shared" si="61"/>
        <v>33683913.474067599</v>
      </c>
      <c r="AH221" s="73">
        <f t="shared" si="61"/>
        <v>53335315.803105682</v>
      </c>
      <c r="AI221" s="12">
        <f t="shared" si="62"/>
        <v>0.77896792215395716</v>
      </c>
      <c r="AL221" s="73">
        <f>Summary!G221</f>
        <v>20278115.226824477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-30197807.335753597</v>
      </c>
      <c r="AN221" s="20">
        <f>Summary!I221</f>
        <v>11565982.815162772</v>
      </c>
      <c r="AP221" s="12">
        <v>1</v>
      </c>
    </row>
    <row r="222" spans="1:42" x14ac:dyDescent="0.3">
      <c r="A222">
        <v>218</v>
      </c>
      <c r="B222" t="str">
        <f>Summary!B222</f>
        <v>Marinus</v>
      </c>
      <c r="C222" t="str">
        <f>Summary!C222</f>
        <v>Wind</v>
      </c>
      <c r="D222" s="89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147275863.43013012</v>
      </c>
      <c r="H222" s="73">
        <f>SUMIFS(AM$5:AM222,$F$5:$F222,$F222,$D$5:$D222,$D222)</f>
        <v>-112348432.31841959</v>
      </c>
      <c r="I222" s="20">
        <f>SUMIFS(AN$5:AN222,$F$5:$F222,$F222,$D$5:$D222,$D222)</f>
        <v>95379892.10844171</v>
      </c>
      <c r="J222" s="73">
        <f t="shared" si="48"/>
        <v>95379892.10844171</v>
      </c>
      <c r="K222" s="73">
        <f t="shared" si="49"/>
        <v>242655755.53857183</v>
      </c>
      <c r="L222" s="73">
        <f t="shared" si="50"/>
        <v>130307323.22015224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82256073.568993539</v>
      </c>
      <c r="Q222" s="73">
        <f>P222/SUMIFS(FinParameters!$H$8:$H$39,FinParameters!$B$8:$B$39,Financials!$E222,FinParameters!$C$8:$C$39,Financials!$F222)</f>
        <v>21182111.546118941</v>
      </c>
      <c r="R222" s="73">
        <f t="shared" si="63"/>
        <v>13786866.704061359</v>
      </c>
      <c r="S222" s="12">
        <f t="shared" si="52"/>
        <v>0.20135864478842924</v>
      </c>
      <c r="T222" s="114">
        <f t="shared" si="53"/>
        <v>147275863.43013012</v>
      </c>
      <c r="U222" s="73">
        <f>T222/SUMIFS(FinParameters!$L$8:$L$39,FinParameters!$B$8:$B$39,Financials!$E222,FinParameters!$C$8:$C$39,Financials!$F222)</f>
        <v>106836912.17424627</v>
      </c>
      <c r="V222" s="73">
        <f t="shared" si="54"/>
        <v>106836912.17424627</v>
      </c>
      <c r="W222" s="12"/>
      <c r="X222" s="73">
        <f t="shared" si="55"/>
        <v>229531936.99912366</v>
      </c>
      <c r="Y222" s="73">
        <f t="shared" si="56"/>
        <v>128019023.72036521</v>
      </c>
      <c r="Z222" s="73">
        <f t="shared" si="56"/>
        <v>120623778.87830763</v>
      </c>
      <c r="AA222" s="12">
        <f t="shared" si="57"/>
        <v>1.7617230343599528</v>
      </c>
      <c r="AB222" s="114">
        <f t="shared" si="58"/>
        <v>-112348432.31841959</v>
      </c>
      <c r="AC222" s="73">
        <f>AB222/SUMIFS(FinParameters!$L$8:$L$39,FinParameters!$B$8:$B$39,Financials!$E222,FinParameters!$C$8:$C$39,Financials!$F222)</f>
        <v>-81499841.976561412</v>
      </c>
      <c r="AD222" s="73">
        <f t="shared" si="59"/>
        <v>-81499841.976561412</v>
      </c>
      <c r="AE222" s="12"/>
      <c r="AF222" s="73">
        <f t="shared" si="60"/>
        <v>117183504.68070407</v>
      </c>
      <c r="AG222" s="73">
        <f t="shared" si="61"/>
        <v>46519181.743803799</v>
      </c>
      <c r="AH222" s="73">
        <f t="shared" si="61"/>
        <v>39123936.901746213</v>
      </c>
      <c r="AI222" s="12">
        <f t="shared" si="62"/>
        <v>0.57140923187448645</v>
      </c>
      <c r="AL222" s="73">
        <f>Summary!G222</f>
        <v>9045067.9819868691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-13327885.190328656</v>
      </c>
      <c r="AN222" s="20">
        <f>Summary!I222</f>
        <v>8500974.2256575916</v>
      </c>
      <c r="AP222" s="12">
        <v>1</v>
      </c>
    </row>
    <row r="223" spans="1:42" x14ac:dyDescent="0.3">
      <c r="A223">
        <v>219</v>
      </c>
      <c r="B223" t="str">
        <f>Summary!B223</f>
        <v>Marinus</v>
      </c>
      <c r="C223" t="str">
        <f>Summary!C223</f>
        <v>Wind</v>
      </c>
      <c r="D223" s="89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82721423.48137407</v>
      </c>
      <c r="H223" s="73">
        <f>SUMIFS(AM$5:AM223,$F$5:$F223,$F223,$D$5:$D223,$D223)</f>
        <v>-46435811.322926357</v>
      </c>
      <c r="I223" s="20">
        <f>SUMIFS(AN$5:AN223,$F$5:$F223,$F223,$D$5:$D223,$D223)</f>
        <v>80013037.897917986</v>
      </c>
      <c r="J223" s="73">
        <f t="shared" si="48"/>
        <v>80013037.897917986</v>
      </c>
      <c r="K223" s="73">
        <f t="shared" si="49"/>
        <v>162734461.37929207</v>
      </c>
      <c r="L223" s="73">
        <f t="shared" si="50"/>
        <v>116298650.0563657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66889219.358469814</v>
      </c>
      <c r="Q223" s="73">
        <f>P223/SUMIFS(FinParameters!$H$8:$H$39,FinParameters!$B$8:$B$39,Financials!$E223,FinParameters!$C$8:$C$39,Financials!$F223)</f>
        <v>17224927.524598137</v>
      </c>
      <c r="R223" s="73">
        <f t="shared" si="63"/>
        <v>-1579987.5064623645</v>
      </c>
      <c r="S223" s="12">
        <f t="shared" si="52"/>
        <v>-2.3075884456777392E-2</v>
      </c>
      <c r="T223" s="114">
        <f t="shared" si="53"/>
        <v>82721423.48137407</v>
      </c>
      <c r="U223" s="73">
        <f>T223/SUMIFS(FinParameters!$L$8:$L$39,FinParameters!$B$8:$B$39,Financials!$E223,FinParameters!$C$8:$C$39,Financials!$F223)</f>
        <v>60007806.096488662</v>
      </c>
      <c r="V223" s="73">
        <f t="shared" si="54"/>
        <v>60007806.096488662</v>
      </c>
      <c r="W223" s="12"/>
      <c r="X223" s="73">
        <f t="shared" si="55"/>
        <v>149610642.8398439</v>
      </c>
      <c r="Y223" s="73">
        <f t="shared" si="56"/>
        <v>77232733.621086806</v>
      </c>
      <c r="Z223" s="73">
        <f t="shared" si="56"/>
        <v>58427818.590026297</v>
      </c>
      <c r="AA223" s="12">
        <f t="shared" si="57"/>
        <v>0.85334446337732051</v>
      </c>
      <c r="AB223" s="114">
        <f t="shared" si="58"/>
        <v>-46435811.322926357</v>
      </c>
      <c r="AC223" s="73">
        <f>AB223/SUMIFS(FinParameters!$L$8:$L$39,FinParameters!$B$8:$B$39,Financials!$E223,FinParameters!$C$8:$C$39,Financials!$F223)</f>
        <v>-33685483.693673633</v>
      </c>
      <c r="AD223" s="73">
        <f t="shared" si="59"/>
        <v>-33685483.693673633</v>
      </c>
      <c r="AE223" s="12"/>
      <c r="AF223" s="73">
        <f t="shared" si="60"/>
        <v>103174831.51691754</v>
      </c>
      <c r="AG223" s="73">
        <f t="shared" si="61"/>
        <v>43547249.927413173</v>
      </c>
      <c r="AH223" s="73">
        <f t="shared" si="61"/>
        <v>24742334.896352664</v>
      </c>
      <c r="AI223" s="12">
        <f t="shared" si="62"/>
        <v>0.36136441517661172</v>
      </c>
      <c r="AL223" s="73">
        <f>Summary!G223</f>
        <v>4123055.5667697191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-5544358.2683954043</v>
      </c>
      <c r="AN223" s="20">
        <f>Summary!I223</f>
        <v>7307218.1107464284</v>
      </c>
      <c r="AP223" s="12">
        <v>1</v>
      </c>
    </row>
    <row r="224" spans="1:42" x14ac:dyDescent="0.3">
      <c r="A224">
        <v>220</v>
      </c>
      <c r="B224" t="str">
        <f>Summary!B224</f>
        <v>Marinus</v>
      </c>
      <c r="C224" t="str">
        <f>Summary!C224</f>
        <v>Wind</v>
      </c>
      <c r="D224" s="89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37813041.560954571</v>
      </c>
      <c r="H224" s="73">
        <f>SUMIFS(AM$5:AM224,$F$5:$F224,$F224,$D$5:$D224,$D224)</f>
        <v>-39283.117767164149</v>
      </c>
      <c r="I224" s="20">
        <f>SUMIFS(AN$5:AN224,$F$5:$F224,$F224,$D$5:$D224,$D224)</f>
        <v>69256606.600745499</v>
      </c>
      <c r="J224" s="73">
        <f t="shared" si="48"/>
        <v>69256606.600745499</v>
      </c>
      <c r="K224" s="73">
        <f t="shared" si="49"/>
        <v>107069648.16170007</v>
      </c>
      <c r="L224" s="73">
        <f t="shared" si="50"/>
        <v>107030365.04393291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56132788.061297327</v>
      </c>
      <c r="Q224" s="73">
        <f>P224/SUMIFS(FinParameters!$H$8:$H$39,FinParameters!$B$8:$B$39,Financials!$E224,FinParameters!$C$8:$C$39,Financials!$F224)</f>
        <v>14454993.127185343</v>
      </c>
      <c r="R224" s="73">
        <f t="shared" si="63"/>
        <v>-12336418.803634852</v>
      </c>
      <c r="S224" s="12">
        <f t="shared" si="52"/>
        <v>-0.18017469996360053</v>
      </c>
      <c r="T224" s="114">
        <f t="shared" si="53"/>
        <v>37813041.560954571</v>
      </c>
      <c r="U224" s="73">
        <f>T224/SUMIFS(FinParameters!$L$8:$L$39,FinParameters!$B$8:$B$39,Financials!$E224,FinParameters!$C$8:$C$39,Financials!$F224)</f>
        <v>27430350.813766457</v>
      </c>
      <c r="V224" s="73">
        <f t="shared" si="54"/>
        <v>27430350.813766457</v>
      </c>
      <c r="W224" s="12"/>
      <c r="X224" s="73">
        <f t="shared" si="55"/>
        <v>93945829.622251898</v>
      </c>
      <c r="Y224" s="73">
        <f t="shared" si="56"/>
        <v>41885343.940951802</v>
      </c>
      <c r="Z224" s="73">
        <f t="shared" si="56"/>
        <v>15093932.010131605</v>
      </c>
      <c r="AA224" s="12">
        <f t="shared" si="57"/>
        <v>0.22044847167438494</v>
      </c>
      <c r="AB224" s="114">
        <f t="shared" si="58"/>
        <v>-39283.117767164149</v>
      </c>
      <c r="AC224" s="73">
        <f>AB224/SUMIFS(FinParameters!$L$8:$L$39,FinParameters!$B$8:$B$39,Financials!$E224,FinParameters!$C$8:$C$39,Financials!$F224)</f>
        <v>-28496.774047514955</v>
      </c>
      <c r="AD224" s="73">
        <f t="shared" si="59"/>
        <v>-28496.774047514955</v>
      </c>
      <c r="AE224" s="12"/>
      <c r="AF224" s="73">
        <f t="shared" si="60"/>
        <v>93906546.504484728</v>
      </c>
      <c r="AG224" s="73">
        <f t="shared" si="61"/>
        <v>41856847.166904286</v>
      </c>
      <c r="AH224" s="73">
        <f t="shared" si="61"/>
        <v>15065435.236084091</v>
      </c>
      <c r="AI224" s="12">
        <f t="shared" si="62"/>
        <v>0.22003227327875099</v>
      </c>
      <c r="AL224" s="73">
        <f>Summary!G224</f>
        <v>506803.70352249412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-152462.0471873701</v>
      </c>
      <c r="AN224" s="20">
        <f>Summary!I224</f>
        <v>6390715.6877912367</v>
      </c>
      <c r="AP224" s="12">
        <v>1</v>
      </c>
    </row>
    <row r="225" spans="1:42" x14ac:dyDescent="0.3">
      <c r="A225">
        <v>221</v>
      </c>
      <c r="B225" t="str">
        <f>Summary!B225</f>
        <v>Marinus</v>
      </c>
      <c r="C225" t="str">
        <f>Summary!C225</f>
        <v>Wind</v>
      </c>
      <c r="D225" s="89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3828657.9368393356</v>
      </c>
      <c r="H225" s="73">
        <f>SUMIFS(AM$5:AM225,$F$5:$F225,$F225,$D$5:$D225,$D225)</f>
        <v>42748457.516552418</v>
      </c>
      <c r="I225" s="20">
        <f>SUMIFS(AN$5:AN225,$F$5:$F225,$F225,$D$5:$D225,$D225)</f>
        <v>58907312.101745695</v>
      </c>
      <c r="J225" s="73">
        <f t="shared" si="48"/>
        <v>58907312.101745695</v>
      </c>
      <c r="K225" s="73">
        <f t="shared" si="49"/>
        <v>62735970.03858503</v>
      </c>
      <c r="L225" s="73">
        <f t="shared" si="50"/>
        <v>105484427.55513746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45783493.562297523</v>
      </c>
      <c r="Q225" s="73">
        <f>P225/SUMIFS(FinParameters!$H$8:$H$39,FinParameters!$B$8:$B$39,Financials!$E225,FinParameters!$C$8:$C$39,Financials!$F225)</f>
        <v>11789902.259243842</v>
      </c>
      <c r="R225" s="73">
        <f t="shared" si="63"/>
        <v>-22685713.302634656</v>
      </c>
      <c r="S225" s="12">
        <f t="shared" si="52"/>
        <v>-0.33132723951931126</v>
      </c>
      <c r="T225" s="114">
        <f t="shared" si="53"/>
        <v>3828657.9368393356</v>
      </c>
      <c r="U225" s="73">
        <f>T225/SUMIFS(FinParameters!$L$8:$L$39,FinParameters!$B$8:$B$39,Financials!$E225,FinParameters!$C$8:$C$39,Financials!$F225)</f>
        <v>2777386.4787925053</v>
      </c>
      <c r="V225" s="73">
        <f t="shared" si="54"/>
        <v>2777386.4787925053</v>
      </c>
      <c r="W225" s="12"/>
      <c r="X225" s="73">
        <f t="shared" si="55"/>
        <v>49612151.49913685</v>
      </c>
      <c r="Y225" s="73">
        <f t="shared" si="56"/>
        <v>14567288.738036348</v>
      </c>
      <c r="Z225" s="73">
        <f t="shared" si="56"/>
        <v>-19908326.823842153</v>
      </c>
      <c r="AA225" s="12">
        <f t="shared" si="57"/>
        <v>-0.29076321656704607</v>
      </c>
      <c r="AB225" s="114">
        <f t="shared" si="58"/>
        <v>42748457.516552418</v>
      </c>
      <c r="AC225" s="73">
        <f>AB225/SUMIFS(FinParameters!$L$8:$L$39,FinParameters!$B$8:$B$39,Financials!$E225,FinParameters!$C$8:$C$39,Financials!$F225)</f>
        <v>31010602.110284794</v>
      </c>
      <c r="AD225" s="73">
        <f t="shared" si="59"/>
        <v>31010602.110284794</v>
      </c>
      <c r="AE225" s="12"/>
      <c r="AF225" s="73">
        <f t="shared" si="60"/>
        <v>92360609.015689269</v>
      </c>
      <c r="AG225" s="73">
        <f t="shared" si="61"/>
        <v>45577890.84832114</v>
      </c>
      <c r="AH225" s="73">
        <f t="shared" si="61"/>
        <v>11102275.286442641</v>
      </c>
      <c r="AI225" s="12">
        <f t="shared" si="62"/>
        <v>0.16214990350835926</v>
      </c>
      <c r="AL225" s="73">
        <f>Summary!G225</f>
        <v>-3159689.0526849516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5442755.3147190064</v>
      </c>
      <c r="AN225" s="20">
        <f>Summary!I225</f>
        <v>5410075.2057685554</v>
      </c>
      <c r="AP225" s="12">
        <v>1</v>
      </c>
    </row>
    <row r="226" spans="1:42" x14ac:dyDescent="0.3">
      <c r="A226">
        <v>222</v>
      </c>
      <c r="B226" t="str">
        <f>Summary!B226</f>
        <v>Marinus</v>
      </c>
      <c r="C226" t="str">
        <f>Summary!C226</f>
        <v>Wind</v>
      </c>
      <c r="D226" s="89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-34616643.938730612</v>
      </c>
      <c r="H226" s="73">
        <f>SUMIFS(AM$5:AM226,$F$5:$F226,$F226,$D$5:$D226,$D226)</f>
        <v>99745806.962108642</v>
      </c>
      <c r="I226" s="20">
        <f>SUMIFS(AN$5:AN226,$F$5:$F226,$F226,$D$5:$D226,$D226)</f>
        <v>46181727.115557276</v>
      </c>
      <c r="J226" s="73">
        <f t="shared" si="48"/>
        <v>46181727.115557276</v>
      </c>
      <c r="K226" s="73">
        <f t="shared" si="49"/>
        <v>11565083.176826663</v>
      </c>
      <c r="L226" s="73">
        <f t="shared" si="50"/>
        <v>111310890.1389353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33057908.5761091</v>
      </c>
      <c r="Q226" s="73">
        <f>P226/SUMIFS(FinParameters!$H$8:$H$39,FinParameters!$B$8:$B$39,Financials!$E226,FinParameters!$C$8:$C$39,Financials!$F226)</f>
        <v>8512882.7156235576</v>
      </c>
      <c r="R226" s="73">
        <f t="shared" si="63"/>
        <v>-35411298.288823083</v>
      </c>
      <c r="S226" s="12">
        <f t="shared" si="52"/>
        <v>-0.51718575269432043</v>
      </c>
      <c r="T226" s="114">
        <f t="shared" si="53"/>
        <v>-34616643.938730612</v>
      </c>
      <c r="U226" s="73">
        <f>T226/SUMIFS(FinParameters!$L$8:$L$39,FinParameters!$B$8:$B$39,Financials!$E226,FinParameters!$C$8:$C$39,Financials!$F226)</f>
        <v>-25111618.849913329</v>
      </c>
      <c r="V226" s="73">
        <f t="shared" si="54"/>
        <v>-25111618.849913329</v>
      </c>
      <c r="W226" s="12"/>
      <c r="X226" s="73">
        <f t="shared" si="55"/>
        <v>-1558735.3626215123</v>
      </c>
      <c r="Y226" s="73">
        <f t="shared" si="56"/>
        <v>-16598736.134289771</v>
      </c>
      <c r="Z226" s="73">
        <f t="shared" si="56"/>
        <v>-60522917.138736412</v>
      </c>
      <c r="AA226" s="12">
        <f t="shared" si="57"/>
        <v>-0.88394359902735176</v>
      </c>
      <c r="AB226" s="114">
        <f t="shared" si="58"/>
        <v>99745806.962108642</v>
      </c>
      <c r="AC226" s="73">
        <f>AB226/SUMIFS(FinParameters!$L$8:$L$39,FinParameters!$B$8:$B$39,Financials!$E226,FinParameters!$C$8:$C$39,Financials!$F226)</f>
        <v>72357640.756360203</v>
      </c>
      <c r="AD226" s="73">
        <f t="shared" si="59"/>
        <v>72357640.756360203</v>
      </c>
      <c r="AE226" s="12"/>
      <c r="AF226" s="73">
        <f t="shared" si="60"/>
        <v>98187071.599487126</v>
      </c>
      <c r="AG226" s="73">
        <f t="shared" si="61"/>
        <v>55758904.622070432</v>
      </c>
      <c r="AH226" s="73">
        <f t="shared" si="61"/>
        <v>11834723.617623791</v>
      </c>
      <c r="AI226" s="12">
        <f t="shared" si="62"/>
        <v>0.17284738876806199</v>
      </c>
      <c r="AL226" s="73">
        <f>Summary!G226</f>
        <v>-7310233.4610295547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12895498.980537675</v>
      </c>
      <c r="AN226" s="20">
        <f>Summary!I226</f>
        <v>4203009.8702715123</v>
      </c>
      <c r="AP226" s="12">
        <v>1</v>
      </c>
    </row>
    <row r="227" spans="1:42" x14ac:dyDescent="0.3">
      <c r="A227">
        <v>223</v>
      </c>
      <c r="B227" t="str">
        <f>Summary!B227</f>
        <v>Marinus</v>
      </c>
      <c r="C227" t="str">
        <f>Summary!C227</f>
        <v>Wind</v>
      </c>
      <c r="D227" s="89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-87477348.849011734</v>
      </c>
      <c r="H227" s="73">
        <f>SUMIFS(AM$5:AM227,$F$5:$F227,$F227,$D$5:$D227,$D227)</f>
        <v>209034034.19025072</v>
      </c>
      <c r="I227" s="20">
        <f>SUMIFS(AN$5:AN227,$F$5:$F227,$F227,$D$5:$D227,$D227)</f>
        <v>27393856.426911145</v>
      </c>
      <c r="J227" s="73">
        <f t="shared" si="48"/>
        <v>27393856.426911145</v>
      </c>
      <c r="K227" s="73">
        <f t="shared" si="49"/>
        <v>-60083492.422100589</v>
      </c>
      <c r="L227" s="73">
        <f t="shared" si="50"/>
        <v>148950541.76815015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14270037.88746297</v>
      </c>
      <c r="Q227" s="73">
        <f>P227/SUMIFS(FinParameters!$H$8:$H$39,FinParameters!$B$8:$B$39,Financials!$E227,FinParameters!$C$8:$C$39,Financials!$F227)</f>
        <v>3674738.1826589489</v>
      </c>
      <c r="R227" s="73">
        <f t="shared" si="63"/>
        <v>-54199168.977469206</v>
      </c>
      <c r="S227" s="12">
        <f t="shared" si="52"/>
        <v>-0.79158458903119489</v>
      </c>
      <c r="T227" s="114">
        <f t="shared" si="53"/>
        <v>-87477348.849011734</v>
      </c>
      <c r="U227" s="73">
        <f>T227/SUMIFS(FinParameters!$L$8:$L$39,FinParameters!$B$8:$B$39,Financials!$E227,FinParameters!$C$8:$C$39,Financials!$F227)</f>
        <v>-63457851.26326257</v>
      </c>
      <c r="V227" s="73">
        <f t="shared" si="54"/>
        <v>-63457851.26326257</v>
      </c>
      <c r="W227" s="12"/>
      <c r="X227" s="73">
        <f t="shared" si="55"/>
        <v>-73207310.961548761</v>
      </c>
      <c r="Y227" s="73">
        <f t="shared" si="56"/>
        <v>-59783113.080603622</v>
      </c>
      <c r="Z227" s="73">
        <f t="shared" si="56"/>
        <v>-117657020.24073178</v>
      </c>
      <c r="AA227" s="12">
        <f t="shared" si="57"/>
        <v>-1.7183932110215823</v>
      </c>
      <c r="AB227" s="114">
        <f t="shared" si="58"/>
        <v>209034034.19025072</v>
      </c>
      <c r="AC227" s="73">
        <f>AB227/SUMIFS(FinParameters!$L$8:$L$39,FinParameters!$B$8:$B$39,Financials!$E227,FinParameters!$C$8:$C$39,Financials!$F227)</f>
        <v>151637547.60675433</v>
      </c>
      <c r="AD227" s="73">
        <f t="shared" si="59"/>
        <v>151637547.60675433</v>
      </c>
      <c r="AE227" s="12"/>
      <c r="AF227" s="73">
        <f t="shared" si="60"/>
        <v>135826723.22870195</v>
      </c>
      <c r="AG227" s="73">
        <f t="shared" si="61"/>
        <v>91854434.526150703</v>
      </c>
      <c r="AH227" s="73">
        <f t="shared" si="61"/>
        <v>33980527.366022557</v>
      </c>
      <c r="AI227" s="12">
        <f t="shared" si="62"/>
        <v>0.49628919220658207</v>
      </c>
      <c r="AL227" s="73">
        <f>Summary!G227</f>
        <v>-12907779.038197501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27499289.686104476</v>
      </c>
      <c r="AN227" s="20">
        <f>Summary!I227</f>
        <v>2688278.3967672801</v>
      </c>
      <c r="AP227" s="12">
        <v>1</v>
      </c>
    </row>
    <row r="228" spans="1:42" x14ac:dyDescent="0.3">
      <c r="A228">
        <v>224</v>
      </c>
      <c r="B228" t="str">
        <f>Summary!B228</f>
        <v>Marinus</v>
      </c>
      <c r="C228" t="str">
        <f>Summary!C228</f>
        <v>Wind</v>
      </c>
      <c r="D228" s="89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45436312.880044386</v>
      </c>
      <c r="H228" s="73">
        <f>SUMIFS(AM$5:AM228,$F$5:$F228,$F228,$D$5:$D228,$D228)</f>
        <v>-2701163.4565090025</v>
      </c>
      <c r="I228" s="20">
        <f>SUMIFS(AN$5:AN228,$F$5:$F228,$F228,$D$5:$D228,$D228)</f>
        <v>69797258.175054386</v>
      </c>
      <c r="J228" s="73">
        <f t="shared" si="48"/>
        <v>69797258.175054386</v>
      </c>
      <c r="K228" s="73">
        <f t="shared" si="49"/>
        <v>115233571.05509877</v>
      </c>
      <c r="L228" s="73">
        <f t="shared" si="50"/>
        <v>112532407.59858978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56673439.635606214</v>
      </c>
      <c r="Q228" s="73">
        <f>P228/SUMIFS(FinParameters!$H$8:$H$39,FinParameters!$B$8:$B$39,Financials!$E228,FinParameters!$C$8:$C$39,Financials!$F228)</f>
        <v>14594218.614832647</v>
      </c>
      <c r="R228" s="73">
        <f t="shared" si="63"/>
        <v>-11795767.229325965</v>
      </c>
      <c r="S228" s="12">
        <f t="shared" si="52"/>
        <v>-0.17227842660124917</v>
      </c>
      <c r="T228" s="114">
        <f t="shared" si="53"/>
        <v>45436312.880044386</v>
      </c>
      <c r="U228" s="73">
        <f>T228/SUMIFS(FinParameters!$L$8:$L$39,FinParameters!$B$8:$B$39,Financials!$E228,FinParameters!$C$8:$C$39,Financials!$F228)</f>
        <v>32960427.157772645</v>
      </c>
      <c r="V228" s="73">
        <f t="shared" si="54"/>
        <v>32960427.157772645</v>
      </c>
      <c r="W228" s="12"/>
      <c r="X228" s="73">
        <f t="shared" si="55"/>
        <v>102109752.5156506</v>
      </c>
      <c r="Y228" s="73">
        <f t="shared" si="56"/>
        <v>47554645.772605292</v>
      </c>
      <c r="Z228" s="73">
        <f t="shared" si="56"/>
        <v>21164659.92844668</v>
      </c>
      <c r="AA228" s="12">
        <f t="shared" si="57"/>
        <v>0.30911209429076308</v>
      </c>
      <c r="AB228" s="114">
        <f t="shared" si="58"/>
        <v>-2701163.4565090025</v>
      </c>
      <c r="AC228" s="73">
        <f>AB228/SUMIFS(FinParameters!$L$8:$L$39,FinParameters!$B$8:$B$39,Financials!$E228,FinParameters!$C$8:$C$39,Financials!$F228)</f>
        <v>-1959479.0093235087</v>
      </c>
      <c r="AD228" s="73">
        <f t="shared" si="59"/>
        <v>-1959479.0093235087</v>
      </c>
      <c r="AE228" s="12"/>
      <c r="AF228" s="73">
        <f t="shared" si="60"/>
        <v>99408589.059141591</v>
      </c>
      <c r="AG228" s="73">
        <f t="shared" si="61"/>
        <v>45595166.763281785</v>
      </c>
      <c r="AH228" s="73">
        <f t="shared" si="61"/>
        <v>19205180.919123173</v>
      </c>
      <c r="AI228" s="12">
        <f t="shared" si="62"/>
        <v>0.28049369634161009</v>
      </c>
      <c r="AL228" s="73">
        <f>Summary!G228</f>
        <v>593419.77366325865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-129503.91243864533</v>
      </c>
      <c r="AN228" s="20">
        <f>Summary!I228</f>
        <v>6362003.6361701516</v>
      </c>
      <c r="AP228" s="12">
        <v>1</v>
      </c>
    </row>
    <row r="229" spans="1:42" x14ac:dyDescent="0.3">
      <c r="A229">
        <v>225</v>
      </c>
      <c r="B229" t="str">
        <f>Summary!B229</f>
        <v>Marinus</v>
      </c>
      <c r="C229" t="str">
        <f>Summary!C229</f>
        <v>Wind</v>
      </c>
      <c r="D229" s="89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282633217.75496447</v>
      </c>
      <c r="H229" s="73">
        <f>SUMIFS(AM$5:AM229,$F$5:$F229,$F229,$D$5:$D229,$D229)</f>
        <v>-283859422.14457232</v>
      </c>
      <c r="I229" s="20">
        <f>SUMIFS(AN$5:AN229,$F$5:$F229,$F229,$D$5:$D229,$D229)</f>
        <v>143344413.8983421</v>
      </c>
      <c r="J229" s="73">
        <f t="shared" si="48"/>
        <v>143344413.8983421</v>
      </c>
      <c r="K229" s="73">
        <f t="shared" si="49"/>
        <v>425977631.6533066</v>
      </c>
      <c r="L229" s="73">
        <f t="shared" si="50"/>
        <v>142118209.50873426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129103749.89540772</v>
      </c>
      <c r="Q229" s="73">
        <f>P229/SUMIFS(FinParameters!$H$8:$H$39,FinParameters!$B$8:$B$39,Financials!$E229,FinParameters!$C$8:$C$39,Financials!$F229)</f>
        <v>29951401.835665382</v>
      </c>
      <c r="R229" s="73">
        <f t="shared" si="63"/>
        <v>59782823.054497018</v>
      </c>
      <c r="S229" s="12">
        <f t="shared" si="52"/>
        <v>0.86240657444896363</v>
      </c>
      <c r="T229" s="114">
        <f t="shared" si="53"/>
        <v>282633217.75496447</v>
      </c>
      <c r="U229" s="73">
        <f>T229/SUMIFS(FinParameters!$L$8:$L$39,FinParameters!$B$8:$B$39,Financials!$E229,FinParameters!$C$8:$C$39,Financials!$F229)</f>
        <v>200027214.63033536</v>
      </c>
      <c r="V229" s="73">
        <f t="shared" si="54"/>
        <v>200027214.63033536</v>
      </c>
      <c r="W229" s="12"/>
      <c r="X229" s="73">
        <f t="shared" si="55"/>
        <v>411736967.65037221</v>
      </c>
      <c r="Y229" s="73">
        <f t="shared" si="56"/>
        <v>229978616.46600074</v>
      </c>
      <c r="Z229" s="73">
        <f t="shared" si="56"/>
        <v>259810037.68483239</v>
      </c>
      <c r="AA229" s="12">
        <f t="shared" si="57"/>
        <v>3.747930812885524</v>
      </c>
      <c r="AB229" s="114">
        <f t="shared" si="58"/>
        <v>-283859422.14457232</v>
      </c>
      <c r="AC229" s="73">
        <f>AB229/SUMIFS(FinParameters!$L$8:$L$39,FinParameters!$B$8:$B$39,Financials!$E229,FinParameters!$C$8:$C$39,Financials!$F229)</f>
        <v>-200895032.82442108</v>
      </c>
      <c r="AD229" s="73">
        <f t="shared" si="59"/>
        <v>-200895032.82442108</v>
      </c>
      <c r="AE229" s="12"/>
      <c r="AF229" s="73">
        <f t="shared" si="60"/>
        <v>127877545.50579989</v>
      </c>
      <c r="AG229" s="73">
        <f t="shared" si="61"/>
        <v>29083583.641579658</v>
      </c>
      <c r="AH229" s="73">
        <f t="shared" si="61"/>
        <v>58915004.860411316</v>
      </c>
      <c r="AI229" s="12">
        <f t="shared" si="62"/>
        <v>0.84988772576020744</v>
      </c>
      <c r="AL229" s="73">
        <f>Summary!G229</f>
        <v>20712036.256028295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-26240971.848087501</v>
      </c>
      <c r="AN229" s="20">
        <f>Summary!I229</f>
        <v>11537361.576076377</v>
      </c>
      <c r="AP229" s="12">
        <v>1</v>
      </c>
    </row>
    <row r="230" spans="1:42" x14ac:dyDescent="0.3">
      <c r="A230">
        <v>226</v>
      </c>
      <c r="B230" t="str">
        <f>Summary!B230</f>
        <v>Marinus</v>
      </c>
      <c r="C230" t="str">
        <f>Summary!C230</f>
        <v>Wind</v>
      </c>
      <c r="D230" s="89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156563033.14426312</v>
      </c>
      <c r="H230" s="73">
        <f>SUMIFS(AM$5:AM230,$F$5:$F230,$F230,$D$5:$D230,$D230)</f>
        <v>-124474540.17290951</v>
      </c>
      <c r="I230" s="20">
        <f>SUMIFS(AN$5:AN230,$F$5:$F230,$F230,$D$5:$D230,$D230)</f>
        <v>103934496.43518583</v>
      </c>
      <c r="J230" s="73">
        <f t="shared" si="48"/>
        <v>103934496.43518583</v>
      </c>
      <c r="K230" s="73">
        <f t="shared" si="49"/>
        <v>260497529.57944894</v>
      </c>
      <c r="L230" s="73">
        <f t="shared" si="50"/>
        <v>136022989.40653944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89693832.432251453</v>
      </c>
      <c r="Q230" s="73">
        <f>P230/SUMIFS(FinParameters!$H$8:$H$39,FinParameters!$B$8:$B$39,Financials!$E230,FinParameters!$C$8:$C$39,Financials!$F230)</f>
        <v>20808504.939133126</v>
      </c>
      <c r="R230" s="73">
        <f t="shared" si="63"/>
        <v>20372905.591340754</v>
      </c>
      <c r="S230" s="12">
        <f t="shared" si="52"/>
        <v>0.29389257356722764</v>
      </c>
      <c r="T230" s="114">
        <f t="shared" si="53"/>
        <v>156563033.14426312</v>
      </c>
      <c r="U230" s="73">
        <f>T230/SUMIFS(FinParameters!$L$8:$L$39,FinParameters!$B$8:$B$39,Financials!$E230,FinParameters!$C$8:$C$39,Financials!$F230)</f>
        <v>110803916.40686312</v>
      </c>
      <c r="V230" s="73">
        <f t="shared" si="54"/>
        <v>110803916.40686312</v>
      </c>
      <c r="W230" s="12"/>
      <c r="X230" s="73">
        <f t="shared" si="55"/>
        <v>246256865.57651457</v>
      </c>
      <c r="Y230" s="73">
        <f t="shared" si="56"/>
        <v>131612421.34599625</v>
      </c>
      <c r="Z230" s="73">
        <f t="shared" si="56"/>
        <v>131176821.99820387</v>
      </c>
      <c r="AA230" s="12">
        <f t="shared" si="57"/>
        <v>1.8923120041261199</v>
      </c>
      <c r="AB230" s="114">
        <f t="shared" si="58"/>
        <v>-124474540.17290951</v>
      </c>
      <c r="AC230" s="73">
        <f>AB230/SUMIFS(FinParameters!$L$8:$L$39,FinParameters!$B$8:$B$39,Financials!$E230,FinParameters!$C$8:$C$39,Financials!$F230)</f>
        <v>-88094017.260083824</v>
      </c>
      <c r="AD230" s="73">
        <f t="shared" si="59"/>
        <v>-88094017.260083824</v>
      </c>
      <c r="AE230" s="12"/>
      <c r="AF230" s="73">
        <f t="shared" si="60"/>
        <v>121782325.40360506</v>
      </c>
      <c r="AG230" s="73">
        <f t="shared" si="61"/>
        <v>43518404.085912421</v>
      </c>
      <c r="AH230" s="73">
        <f t="shared" si="61"/>
        <v>43082804.738120049</v>
      </c>
      <c r="AI230" s="12">
        <f t="shared" si="62"/>
        <v>0.62149781749158806</v>
      </c>
      <c r="AL230" s="73">
        <f>Summary!G230</f>
        <v>9287169.7141330019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-12126107.854489921</v>
      </c>
      <c r="AN230" s="20">
        <f>Summary!I230</f>
        <v>8554604.3267441224</v>
      </c>
      <c r="AP230" s="12">
        <v>1</v>
      </c>
    </row>
    <row r="231" spans="1:42" x14ac:dyDescent="0.3">
      <c r="A231">
        <v>227</v>
      </c>
      <c r="B231" t="str">
        <f>Summary!B231</f>
        <v>Marinus</v>
      </c>
      <c r="C231" t="str">
        <f>Summary!C231</f>
        <v>Wind</v>
      </c>
      <c r="D231" s="89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87932129.545031592</v>
      </c>
      <c r="H231" s="73">
        <f>SUMIFS(AM$5:AM231,$F$5:$F231,$F231,$D$5:$D231,$D231)</f>
        <v>-51503580.935858555</v>
      </c>
      <c r="I231" s="20">
        <f>SUMIFS(AN$5:AN231,$F$5:$F231,$F231,$D$5:$D231,$D231)</f>
        <v>87555757.403774217</v>
      </c>
      <c r="J231" s="73">
        <f t="shared" si="48"/>
        <v>87555757.403774217</v>
      </c>
      <c r="K231" s="73">
        <f t="shared" si="49"/>
        <v>175487886.94880581</v>
      </c>
      <c r="L231" s="73">
        <f t="shared" si="50"/>
        <v>123984306.01294726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73315093.400839835</v>
      </c>
      <c r="Q231" s="73">
        <f>P231/SUMIFS(FinParameters!$H$8:$H$39,FinParameters!$B$8:$B$39,Financials!$E231,FinParameters!$C$8:$C$39,Financials!$F231)</f>
        <v>17008722.247393079</v>
      </c>
      <c r="R231" s="73">
        <f t="shared" si="63"/>
        <v>3994166.5599291362</v>
      </c>
      <c r="S231" s="12">
        <f t="shared" si="52"/>
        <v>5.761848177673129E-2</v>
      </c>
      <c r="T231" s="114">
        <f t="shared" si="53"/>
        <v>87932129.545031592</v>
      </c>
      <c r="U231" s="73">
        <f>T231/SUMIFS(FinParameters!$L$8:$L$39,FinParameters!$B$8:$B$39,Financials!$E231,FinParameters!$C$8:$C$39,Financials!$F231)</f>
        <v>62231959.460106805</v>
      </c>
      <c r="V231" s="73">
        <f t="shared" si="54"/>
        <v>62231959.460106805</v>
      </c>
      <c r="W231" s="12"/>
      <c r="X231" s="73">
        <f t="shared" si="55"/>
        <v>161247222.94587144</v>
      </c>
      <c r="Y231" s="73">
        <f t="shared" si="56"/>
        <v>79240681.707499892</v>
      </c>
      <c r="Z231" s="73">
        <f t="shared" si="56"/>
        <v>66226126.020035937</v>
      </c>
      <c r="AA231" s="12">
        <f t="shared" si="57"/>
        <v>0.95535546101428748</v>
      </c>
      <c r="AB231" s="114">
        <f t="shared" si="58"/>
        <v>-51503580.935858555</v>
      </c>
      <c r="AC231" s="73">
        <f>AB231/SUMIFS(FinParameters!$L$8:$L$39,FinParameters!$B$8:$B$39,Financials!$E231,FinParameters!$C$8:$C$39,Financials!$F231)</f>
        <v>-36450484.907331347</v>
      </c>
      <c r="AD231" s="73">
        <f t="shared" si="59"/>
        <v>-36450484.907331347</v>
      </c>
      <c r="AE231" s="12"/>
      <c r="AF231" s="73">
        <f t="shared" si="60"/>
        <v>109743642.01001289</v>
      </c>
      <c r="AG231" s="73">
        <f t="shared" si="61"/>
        <v>42790196.800168544</v>
      </c>
      <c r="AH231" s="73">
        <f t="shared" si="61"/>
        <v>29775641.11270459</v>
      </c>
      <c r="AI231" s="12">
        <f t="shared" si="62"/>
        <v>0.42953322278911144</v>
      </c>
      <c r="AL231" s="73">
        <f>Summary!G231</f>
        <v>5210706.0636575185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-5067769.612932195</v>
      </c>
      <c r="AN231" s="20">
        <f>Summary!I231</f>
        <v>7542719.5058562336</v>
      </c>
      <c r="AP231" s="12">
        <v>1</v>
      </c>
    </row>
    <row r="232" spans="1:42" x14ac:dyDescent="0.3">
      <c r="A232">
        <v>228</v>
      </c>
      <c r="B232" t="str">
        <f>Summary!B232</f>
        <v>Marinus</v>
      </c>
      <c r="C232" t="str">
        <f>Summary!C232</f>
        <v>Wind</v>
      </c>
      <c r="D232" s="89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39510211.120188974</v>
      </c>
      <c r="H232" s="73">
        <f>SUMIFS(AM$5:AM232,$F$5:$F232,$F232,$D$5:$D232,$D232)</f>
        <v>159298.29243311635</v>
      </c>
      <c r="I232" s="20">
        <f>SUMIFS(AN$5:AN232,$F$5:$F232,$F232,$D$5:$D232,$D232)</f>
        <v>75906622.448886424</v>
      </c>
      <c r="J232" s="73">
        <f t="shared" si="48"/>
        <v>75906622.448886424</v>
      </c>
      <c r="K232" s="73">
        <f t="shared" si="49"/>
        <v>115416833.56907541</v>
      </c>
      <c r="L232" s="73">
        <f t="shared" si="50"/>
        <v>115576131.86150852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61665958.445952043</v>
      </c>
      <c r="Q232" s="73">
        <f>P232/SUMIFS(FinParameters!$H$8:$H$39,FinParameters!$B$8:$B$39,Financials!$E232,FinParameters!$C$8:$C$39,Financials!$F232)</f>
        <v>14306183.224673718</v>
      </c>
      <c r="R232" s="73">
        <f t="shared" si="63"/>
        <v>-7654968.3949586563</v>
      </c>
      <c r="S232" s="12">
        <f t="shared" si="52"/>
        <v>-0.11042795796032218</v>
      </c>
      <c r="T232" s="114">
        <f t="shared" si="53"/>
        <v>39510211.120188974</v>
      </c>
      <c r="U232" s="73">
        <f>T232/SUMIFS(FinParameters!$L$8:$L$39,FinParameters!$B$8:$B$39,Financials!$E232,FinParameters!$C$8:$C$39,Financials!$F232)</f>
        <v>27962450.919975359</v>
      </c>
      <c r="V232" s="73">
        <f t="shared" si="54"/>
        <v>27962450.919975359</v>
      </c>
      <c r="W232" s="12"/>
      <c r="X232" s="73">
        <f t="shared" si="55"/>
        <v>101176169.56614102</v>
      </c>
      <c r="Y232" s="73">
        <f t="shared" si="56"/>
        <v>42268634.144649073</v>
      </c>
      <c r="Z232" s="73">
        <f t="shared" si="56"/>
        <v>20307482.525016703</v>
      </c>
      <c r="AA232" s="12">
        <f t="shared" si="57"/>
        <v>0.29294880277093988</v>
      </c>
      <c r="AB232" s="114">
        <f t="shared" si="58"/>
        <v>159298.29243311635</v>
      </c>
      <c r="AC232" s="73">
        <f>AB232/SUMIFS(FinParameters!$L$8:$L$39,FinParameters!$B$8:$B$39,Financials!$E232,FinParameters!$C$8:$C$39,Financials!$F232)</f>
        <v>112739.73379303962</v>
      </c>
      <c r="AD232" s="73">
        <f t="shared" si="59"/>
        <v>112739.73379303962</v>
      </c>
      <c r="AE232" s="12"/>
      <c r="AF232" s="73">
        <f t="shared" si="60"/>
        <v>101335467.85857414</v>
      </c>
      <c r="AG232" s="73">
        <f t="shared" si="61"/>
        <v>42381373.878442116</v>
      </c>
      <c r="AH232" s="73">
        <f t="shared" si="61"/>
        <v>20420222.258809742</v>
      </c>
      <c r="AI232" s="12">
        <f t="shared" si="62"/>
        <v>0.29457514764154114</v>
      </c>
      <c r="AL232" s="73">
        <f>Summary!G232</f>
        <v>1697169.5592343996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198581.41020028052</v>
      </c>
      <c r="AN232" s="20">
        <f>Summary!I232</f>
        <v>6650015.8481409186</v>
      </c>
      <c r="AP232" s="12">
        <v>1</v>
      </c>
    </row>
    <row r="233" spans="1:42" x14ac:dyDescent="0.3">
      <c r="A233">
        <v>229</v>
      </c>
      <c r="B233" t="str">
        <f>Summary!B233</f>
        <v>Marinus</v>
      </c>
      <c r="C233" t="str">
        <f>Summary!C233</f>
        <v>Wind</v>
      </c>
      <c r="D233" s="89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1385638.8744444153</v>
      </c>
      <c r="H233" s="73">
        <f>SUMIFS(AM$5:AM233,$F$5:$F233,$F233,$D$5:$D233,$D233)</f>
        <v>48770666.52692882</v>
      </c>
      <c r="I233" s="20">
        <f>SUMIFS(AN$5:AN233,$F$5:$F233,$F233,$D$5:$D233,$D233)</f>
        <v>64496019.982527062</v>
      </c>
      <c r="J233" s="73">
        <f t="shared" si="48"/>
        <v>64496019.982527062</v>
      </c>
      <c r="K233" s="73">
        <f t="shared" si="49"/>
        <v>65881658.85697148</v>
      </c>
      <c r="L233" s="73">
        <f t="shared" si="50"/>
        <v>114652325.3839003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50255355.979592681</v>
      </c>
      <c r="Q233" s="73">
        <f>P233/SUMIFS(FinParameters!$H$8:$H$39,FinParameters!$B$8:$B$39,Financials!$E233,FinParameters!$C$8:$C$39,Financials!$F233)</f>
        <v>11658982.504835289</v>
      </c>
      <c r="R233" s="73">
        <f t="shared" si="63"/>
        <v>-19065570.861318018</v>
      </c>
      <c r="S233" s="12">
        <f t="shared" si="52"/>
        <v>-0.27503340953696265</v>
      </c>
      <c r="T233" s="114">
        <f t="shared" si="53"/>
        <v>1385638.8744444153</v>
      </c>
      <c r="U233" s="73">
        <f>T233/SUMIFS(FinParameters!$L$8:$L$39,FinParameters!$B$8:$B$39,Financials!$E233,FinParameters!$C$8:$C$39,Financials!$F233)</f>
        <v>980654.31494653446</v>
      </c>
      <c r="V233" s="73">
        <f t="shared" si="54"/>
        <v>980654.31494653446</v>
      </c>
      <c r="W233" s="12"/>
      <c r="X233" s="73">
        <f t="shared" si="55"/>
        <v>51640994.854037099</v>
      </c>
      <c r="Y233" s="73">
        <f t="shared" si="56"/>
        <v>12639636.819781823</v>
      </c>
      <c r="Z233" s="73">
        <f t="shared" si="56"/>
        <v>-18084916.546371482</v>
      </c>
      <c r="AA233" s="12">
        <f t="shared" si="57"/>
        <v>-0.26088682553070569</v>
      </c>
      <c r="AB233" s="114">
        <f t="shared" si="58"/>
        <v>48770666.52692882</v>
      </c>
      <c r="AC233" s="73">
        <f>AB233/SUMIFS(FinParameters!$L$8:$L$39,FinParameters!$B$8:$B$39,Financials!$E233,FinParameters!$C$8:$C$39,Financials!$F233)</f>
        <v>34516327.056447521</v>
      </c>
      <c r="AD233" s="73">
        <f t="shared" si="59"/>
        <v>34516327.056447521</v>
      </c>
      <c r="AE233" s="12"/>
      <c r="AF233" s="73">
        <f t="shared" si="60"/>
        <v>100411661.38096592</v>
      </c>
      <c r="AG233" s="73">
        <f t="shared" si="61"/>
        <v>47155963.876229346</v>
      </c>
      <c r="AH233" s="73">
        <f t="shared" si="61"/>
        <v>16431410.510076039</v>
      </c>
      <c r="AI233" s="12">
        <f t="shared" si="62"/>
        <v>0.23703391254109452</v>
      </c>
      <c r="AL233" s="73">
        <f>Summary!G233</f>
        <v>-2443019.0623949203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6022209.010376404</v>
      </c>
      <c r="AN233" s="20">
        <f>Summary!I233</f>
        <v>5588707.8807813646</v>
      </c>
      <c r="AP233" s="12">
        <v>1</v>
      </c>
    </row>
    <row r="234" spans="1:42" x14ac:dyDescent="0.3">
      <c r="A234">
        <v>230</v>
      </c>
      <c r="B234" t="str">
        <f>Summary!B234</f>
        <v>Marinus</v>
      </c>
      <c r="C234" t="str">
        <f>Summary!C234</f>
        <v>Wind</v>
      </c>
      <c r="D234" s="89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-41957103.99111589</v>
      </c>
      <c r="H234" s="73">
        <f>SUMIFS(AM$5:AM234,$F$5:$F234,$F234,$D$5:$D234,$D234)</f>
        <v>113823762.81180024</v>
      </c>
      <c r="I234" s="20">
        <f>SUMIFS(AN$5:AN234,$F$5:$F234,$F234,$D$5:$D234,$D234)</f>
        <v>50436882.034793749</v>
      </c>
      <c r="J234" s="73">
        <f t="shared" si="48"/>
        <v>50436882.034793749</v>
      </c>
      <c r="K234" s="73">
        <f t="shared" si="49"/>
        <v>8479778.043677859</v>
      </c>
      <c r="L234" s="73">
        <f t="shared" si="50"/>
        <v>122303540.85547809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36196218.031859368</v>
      </c>
      <c r="Q234" s="73">
        <f>P234/SUMIFS(FinParameters!$H$8:$H$39,FinParameters!$B$8:$B$39,Financials!$E234,FinParameters!$C$8:$C$39,Financials!$F234)</f>
        <v>8397335.2600669879</v>
      </c>
      <c r="R234" s="73">
        <f t="shared" si="63"/>
        <v>-33124708.809051331</v>
      </c>
      <c r="S234" s="12">
        <f t="shared" si="52"/>
        <v>-0.47784572882401694</v>
      </c>
      <c r="T234" s="114">
        <f t="shared" si="53"/>
        <v>-41957103.99111589</v>
      </c>
      <c r="U234" s="73">
        <f>T234/SUMIFS(FinParameters!$L$8:$L$39,FinParameters!$B$8:$B$39,Financials!$E234,FinParameters!$C$8:$C$39,Financials!$F234)</f>
        <v>-29694183.549841508</v>
      </c>
      <c r="V234" s="73">
        <f t="shared" si="54"/>
        <v>-29694183.549841508</v>
      </c>
      <c r="W234" s="12"/>
      <c r="X234" s="73">
        <f t="shared" si="55"/>
        <v>-5760885.9592565205</v>
      </c>
      <c r="Y234" s="73">
        <f t="shared" si="56"/>
        <v>-21296848.289774522</v>
      </c>
      <c r="Z234" s="73">
        <f t="shared" si="56"/>
        <v>-62818892.358892843</v>
      </c>
      <c r="AA234" s="12">
        <f t="shared" si="57"/>
        <v>-0.90620387264959945</v>
      </c>
      <c r="AB234" s="114">
        <f t="shared" si="58"/>
        <v>113823762.81180024</v>
      </c>
      <c r="AC234" s="73">
        <f>AB234/SUMIFS(FinParameters!$L$8:$L$39,FinParameters!$B$8:$B$39,Financials!$E234,FinParameters!$C$8:$C$39,Financials!$F234)</f>
        <v>80556172.465642288</v>
      </c>
      <c r="AD234" s="73">
        <f t="shared" si="59"/>
        <v>80556172.465642288</v>
      </c>
      <c r="AE234" s="12"/>
      <c r="AF234" s="73">
        <f t="shared" si="60"/>
        <v>108062876.85254373</v>
      </c>
      <c r="AG234" s="73">
        <f t="shared" si="61"/>
        <v>59259324.175867766</v>
      </c>
      <c r="AH234" s="73">
        <f t="shared" si="61"/>
        <v>17737280.106749445</v>
      </c>
      <c r="AI234" s="12">
        <f t="shared" si="62"/>
        <v>0.25587194105837524</v>
      </c>
      <c r="AL234" s="73">
        <f>Summary!G234</f>
        <v>-7340460.052385279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14077955.849691601</v>
      </c>
      <c r="AN234" s="20">
        <f>Summary!I234</f>
        <v>4255154.9192364719</v>
      </c>
      <c r="AP234" s="12">
        <v>1</v>
      </c>
    </row>
    <row r="235" spans="1:42" x14ac:dyDescent="0.3">
      <c r="A235">
        <v>231</v>
      </c>
      <c r="B235" t="str">
        <f>Summary!B235</f>
        <v>Marinus</v>
      </c>
      <c r="C235" t="str">
        <f>Summary!C235</f>
        <v>Wind</v>
      </c>
      <c r="D235" s="89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-99804079.18420133</v>
      </c>
      <c r="H235" s="73">
        <f>SUMIFS(AM$5:AM235,$F$5:$F235,$F235,$D$5:$D235,$D235)</f>
        <v>234363292.07455543</v>
      </c>
      <c r="I235" s="20">
        <f>SUMIFS(AN$5:AN235,$F$5:$F235,$F235,$D$5:$D235,$D235)</f>
        <v>30220482.558608264</v>
      </c>
      <c r="J235" s="73">
        <f t="shared" si="48"/>
        <v>30220482.558608264</v>
      </c>
      <c r="K235" s="73">
        <f t="shared" si="49"/>
        <v>-69583596.625593066</v>
      </c>
      <c r="L235" s="73">
        <f t="shared" si="50"/>
        <v>164779695.44896236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15979818.555673884</v>
      </c>
      <c r="Q235" s="73">
        <f>P235/SUMIFS(FinParameters!$H$8:$H$39,FinParameters!$B$8:$B$39,Financials!$E235,FinParameters!$C$8:$C$39,Financials!$F235)</f>
        <v>3707235.2058693776</v>
      </c>
      <c r="R235" s="73">
        <f t="shared" si="63"/>
        <v>-53341108.285236821</v>
      </c>
      <c r="S235" s="12">
        <f t="shared" si="52"/>
        <v>-0.76948059866038643</v>
      </c>
      <c r="T235" s="114">
        <f t="shared" si="53"/>
        <v>-99804079.18420133</v>
      </c>
      <c r="U235" s="73">
        <f>T235/SUMIFS(FinParameters!$L$8:$L$39,FinParameters!$B$8:$B$39,Financials!$E235,FinParameters!$C$8:$C$39,Financials!$F235)</f>
        <v>-70634061.086439878</v>
      </c>
      <c r="V235" s="73">
        <f t="shared" si="54"/>
        <v>-70634061.086439878</v>
      </c>
      <c r="W235" s="12"/>
      <c r="X235" s="73">
        <f t="shared" si="55"/>
        <v>-83824260.628527448</v>
      </c>
      <c r="Y235" s="73">
        <f t="shared" si="56"/>
        <v>-66926825.880570501</v>
      </c>
      <c r="Z235" s="73">
        <f t="shared" si="56"/>
        <v>-123975169.3716767</v>
      </c>
      <c r="AA235" s="12">
        <f t="shared" si="57"/>
        <v>-1.7884234245193478</v>
      </c>
      <c r="AB235" s="114">
        <f t="shared" si="58"/>
        <v>234363292.07455543</v>
      </c>
      <c r="AC235" s="73">
        <f>AB235/SUMIFS(FinParameters!$L$8:$L$39,FinParameters!$B$8:$B$39,Financials!$E235,FinParameters!$C$8:$C$39,Financials!$F235)</f>
        <v>165865275.48899776</v>
      </c>
      <c r="AD235" s="73">
        <f t="shared" si="59"/>
        <v>165865275.48899776</v>
      </c>
      <c r="AE235" s="12"/>
      <c r="AF235" s="73">
        <f t="shared" si="60"/>
        <v>150539031.44602799</v>
      </c>
      <c r="AG235" s="73">
        <f t="shared" si="61"/>
        <v>98938449.608427256</v>
      </c>
      <c r="AH235" s="73">
        <f t="shared" si="61"/>
        <v>41890106.117321059</v>
      </c>
      <c r="AI235" s="12">
        <f t="shared" si="62"/>
        <v>0.60429235479579646</v>
      </c>
      <c r="AL235" s="73">
        <f>Summary!G235</f>
        <v>-12326730.335189588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25329257.88430471</v>
      </c>
      <c r="AN235" s="20">
        <f>Summary!I235</f>
        <v>2826626.1316971197</v>
      </c>
      <c r="AP235" s="12">
        <v>1</v>
      </c>
    </row>
    <row r="236" spans="1:42" x14ac:dyDescent="0.3">
      <c r="A236">
        <v>232</v>
      </c>
      <c r="B236" t="str">
        <f>Summary!B236</f>
        <v>Marinus</v>
      </c>
      <c r="C236" t="str">
        <f>Summary!C236</f>
        <v>Wind</v>
      </c>
      <c r="D236" s="89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46817558.218181156</v>
      </c>
      <c r="H236" s="73">
        <f>SUMIFS(AM$5:AM236,$F$5:$F236,$F236,$D$5:$D236,$D236)</f>
        <v>-2161804.1147954687</v>
      </c>
      <c r="I236" s="20">
        <f>SUMIFS(AN$5:AN236,$F$5:$F236,$F236,$D$5:$D236,$D236)</f>
        <v>76332688.618459418</v>
      </c>
      <c r="J236" s="73">
        <f t="shared" si="48"/>
        <v>76332688.618459418</v>
      </c>
      <c r="K236" s="73">
        <f t="shared" si="49"/>
        <v>123150246.83664057</v>
      </c>
      <c r="L236" s="73">
        <f t="shared" si="50"/>
        <v>120988442.72184511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62092024.615525037</v>
      </c>
      <c r="Q236" s="73">
        <f>P236/SUMIFS(FinParameters!$H$8:$H$39,FinParameters!$B$8:$B$39,Financials!$E236,FinParameters!$C$8:$C$39,Financials!$F236)</f>
        <v>14405028.37102928</v>
      </c>
      <c r="R236" s="73">
        <f t="shared" si="63"/>
        <v>-7228902.2253856622</v>
      </c>
      <c r="S236" s="12">
        <f t="shared" si="52"/>
        <v>-0.10428167300728336</v>
      </c>
      <c r="T236" s="114">
        <f t="shared" si="53"/>
        <v>46817558.218181156</v>
      </c>
      <c r="U236" s="73">
        <f>T236/SUMIFS(FinParameters!$L$8:$L$39,FinParameters!$B$8:$B$39,Financials!$E236,FinParameters!$C$8:$C$39,Financials!$F236)</f>
        <v>33134059.190082055</v>
      </c>
      <c r="V236" s="73">
        <f t="shared" si="54"/>
        <v>33134059.190082055</v>
      </c>
      <c r="W236" s="12"/>
      <c r="X236" s="73">
        <f t="shared" si="55"/>
        <v>108909582.83370619</v>
      </c>
      <c r="Y236" s="73">
        <f t="shared" si="56"/>
        <v>47539087.561111331</v>
      </c>
      <c r="Z236" s="73">
        <f t="shared" si="56"/>
        <v>25905156.964696392</v>
      </c>
      <c r="AA236" s="12">
        <f t="shared" si="57"/>
        <v>0.37369894121796576</v>
      </c>
      <c r="AB236" s="114">
        <f t="shared" si="58"/>
        <v>-2161804.1147954687</v>
      </c>
      <c r="AC236" s="73">
        <f>AB236/SUMIFS(FinParameters!$L$8:$L$39,FinParameters!$B$8:$B$39,Financials!$E236,FinParameters!$C$8:$C$39,Financials!$F236)</f>
        <v>-1529967.5639465414</v>
      </c>
      <c r="AD236" s="73">
        <f t="shared" si="59"/>
        <v>-1529967.5639465414</v>
      </c>
      <c r="AE236" s="12"/>
      <c r="AF236" s="73">
        <f t="shared" si="60"/>
        <v>106747778.71891072</v>
      </c>
      <c r="AG236" s="73">
        <f t="shared" si="61"/>
        <v>46009119.997164786</v>
      </c>
      <c r="AH236" s="73">
        <f t="shared" si="61"/>
        <v>24375189.400749851</v>
      </c>
      <c r="AI236" s="12">
        <f t="shared" si="62"/>
        <v>0.35162815201086572</v>
      </c>
      <c r="AL236" s="73">
        <f>Summary!G236</f>
        <v>1381245.3381367722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539359.3417135335</v>
      </c>
      <c r="AN236" s="20">
        <f>Summary!I236</f>
        <v>6535430.4434050303</v>
      </c>
      <c r="AP236" s="12">
        <v>1</v>
      </c>
    </row>
    <row r="237" spans="1:42" x14ac:dyDescent="0.3">
      <c r="A237">
        <v>233</v>
      </c>
      <c r="B237" t="str">
        <f>Summary!B237</f>
        <v>Marinus</v>
      </c>
      <c r="C237" t="str">
        <f>Summary!C237</f>
        <v>Wind</v>
      </c>
      <c r="D237" s="89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304015127.12399167</v>
      </c>
      <c r="H237" s="73">
        <f>SUMIFS(AM$5:AM237,$F$5:$F237,$F237,$D$5:$D237,$D237)</f>
        <v>-311413402.23612905</v>
      </c>
      <c r="I237" s="20">
        <f>SUMIFS(AN$5:AN237,$F$5:$F237,$F237,$D$5:$D237,$D237)</f>
        <v>154945589.41641805</v>
      </c>
      <c r="J237" s="73">
        <f t="shared" si="48"/>
        <v>154945589.41641805</v>
      </c>
      <c r="K237" s="73">
        <f t="shared" si="49"/>
        <v>458960716.54040968</v>
      </c>
      <c r="L237" s="73">
        <f t="shared" si="50"/>
        <v>147547314.30428067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139560158.81341031</v>
      </c>
      <c r="Q237" s="73">
        <f>P237/SUMIFS(FinParameters!$H$8:$H$39,FinParameters!$B$8:$B$39,Financials!$E237,FinParameters!$C$8:$C$39,Financials!$F237)</f>
        <v>29168679.811211534</v>
      </c>
      <c r="R237" s="73">
        <f t="shared" si="63"/>
        <v>69534410.47649397</v>
      </c>
      <c r="S237" s="12">
        <f t="shared" si="52"/>
        <v>0.9929834686227359</v>
      </c>
      <c r="T237" s="114">
        <f t="shared" si="53"/>
        <v>304015127.12399167</v>
      </c>
      <c r="U237" s="73">
        <f>T237/SUMIFS(FinParameters!$L$8:$L$39,FinParameters!$B$8:$B$39,Financials!$E237,FinParameters!$C$8:$C$39,Financials!$F237)</f>
        <v>209911974.0371421</v>
      </c>
      <c r="V237" s="73">
        <f t="shared" si="54"/>
        <v>209911974.0371421</v>
      </c>
      <c r="W237" s="12"/>
      <c r="X237" s="73">
        <f t="shared" si="55"/>
        <v>443575285.93740195</v>
      </c>
      <c r="Y237" s="73">
        <f t="shared" si="56"/>
        <v>239080653.84835362</v>
      </c>
      <c r="Z237" s="73">
        <f t="shared" si="56"/>
        <v>279446384.51363605</v>
      </c>
      <c r="AA237" s="12">
        <f t="shared" si="57"/>
        <v>3.990623322854471</v>
      </c>
      <c r="AB237" s="114">
        <f t="shared" si="58"/>
        <v>-311413402.23612905</v>
      </c>
      <c r="AC237" s="73">
        <f>AB237/SUMIFS(FinParameters!$L$8:$L$39,FinParameters!$B$8:$B$39,Financials!$E237,FinParameters!$C$8:$C$39,Financials!$F237)</f>
        <v>-215020228.18209204</v>
      </c>
      <c r="AD237" s="73">
        <f t="shared" si="59"/>
        <v>-215020228.18209204</v>
      </c>
      <c r="AE237" s="12"/>
      <c r="AF237" s="73">
        <f t="shared" si="60"/>
        <v>132161883.7012729</v>
      </c>
      <c r="AG237" s="73">
        <f t="shared" si="61"/>
        <v>24060425.666261584</v>
      </c>
      <c r="AH237" s="73">
        <f t="shared" si="61"/>
        <v>64426156.331544012</v>
      </c>
      <c r="AI237" s="12">
        <f t="shared" si="62"/>
        <v>0.92003524220218402</v>
      </c>
      <c r="AL237" s="73">
        <f>Summary!G237</f>
        <v>21381909.369027201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-27553980.091556698</v>
      </c>
      <c r="AN237" s="20">
        <f>Summary!I237</f>
        <v>11601175.518075932</v>
      </c>
      <c r="AP237" s="12">
        <v>1</v>
      </c>
    </row>
    <row r="238" spans="1:42" x14ac:dyDescent="0.3">
      <c r="A238">
        <v>234</v>
      </c>
      <c r="B238" t="str">
        <f>Summary!B238</f>
        <v>Marinus</v>
      </c>
      <c r="C238" t="str">
        <f>Summary!C238</f>
        <v>Wind</v>
      </c>
      <c r="D238" s="89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166098715.94791222</v>
      </c>
      <c r="H238" s="73">
        <f>SUMIFS(AM$5:AM238,$F$5:$F238,$F238,$D$5:$D238,$D238)</f>
        <v>-138020641.56740361</v>
      </c>
      <c r="I238" s="20">
        <f>SUMIFS(AN$5:AN238,$F$5:$F238,$F238,$D$5:$D238,$D238)</f>
        <v>112548258.51256773</v>
      </c>
      <c r="J238" s="73">
        <f t="shared" si="48"/>
        <v>112548258.51256773</v>
      </c>
      <c r="K238" s="73">
        <f t="shared" si="49"/>
        <v>278646974.46047997</v>
      </c>
      <c r="L238" s="73">
        <f t="shared" si="50"/>
        <v>140626332.89307633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97162827.909559995</v>
      </c>
      <c r="Q238" s="73">
        <f>P238/SUMIFS(FinParameters!$H$8:$H$39,FinParameters!$B$8:$B$39,Financials!$E238,FinParameters!$C$8:$C$39,Financials!$F238)</f>
        <v>20307453.365934934</v>
      </c>
      <c r="R238" s="73">
        <f t="shared" si="63"/>
        <v>27137079.572643653</v>
      </c>
      <c r="S238" s="12">
        <f t="shared" si="52"/>
        <v>0.38753001884504618</v>
      </c>
      <c r="T238" s="114">
        <f t="shared" si="53"/>
        <v>166098715.94791222</v>
      </c>
      <c r="U238" s="73">
        <f>T238/SUMIFS(FinParameters!$L$8:$L$39,FinParameters!$B$8:$B$39,Financials!$E238,FinParameters!$C$8:$C$39,Financials!$F238)</f>
        <v>114685442.39721581</v>
      </c>
      <c r="V238" s="73">
        <f t="shared" si="54"/>
        <v>114685442.39721581</v>
      </c>
      <c r="W238" s="12"/>
      <c r="X238" s="73">
        <f t="shared" si="55"/>
        <v>263261543.85747224</v>
      </c>
      <c r="Y238" s="73">
        <f t="shared" si="56"/>
        <v>134992895.76315075</v>
      </c>
      <c r="Z238" s="73">
        <f t="shared" si="56"/>
        <v>141822521.96985948</v>
      </c>
      <c r="AA238" s="12">
        <f t="shared" si="57"/>
        <v>2.0252910584761739</v>
      </c>
      <c r="AB238" s="114">
        <f t="shared" si="58"/>
        <v>-138020641.56740361</v>
      </c>
      <c r="AC238" s="73">
        <f>AB238/SUMIFS(FinParameters!$L$8:$L$39,FinParameters!$B$8:$B$39,Financials!$E238,FinParameters!$C$8:$C$39,Financials!$F238)</f>
        <v>-95298499.135111466</v>
      </c>
      <c r="AD238" s="73">
        <f t="shared" si="59"/>
        <v>-95298499.135111466</v>
      </c>
      <c r="AE238" s="12"/>
      <c r="AF238" s="73">
        <f t="shared" si="60"/>
        <v>125240902.29006863</v>
      </c>
      <c r="AG238" s="73">
        <f t="shared" si="61"/>
        <v>39694396.628039286</v>
      </c>
      <c r="AH238" s="73">
        <f t="shared" si="61"/>
        <v>46524022.834748015</v>
      </c>
      <c r="AI238" s="12">
        <f t="shared" si="62"/>
        <v>0.66438451483454364</v>
      </c>
      <c r="AL238" s="73">
        <f>Summary!G238</f>
        <v>9535682.8036491033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-13546101.394494103</v>
      </c>
      <c r="AN238" s="20">
        <f>Summary!I238</f>
        <v>8613762.0773818959</v>
      </c>
      <c r="AP238" s="12">
        <v>1</v>
      </c>
    </row>
    <row r="239" spans="1:42" x14ac:dyDescent="0.3">
      <c r="A239">
        <v>235</v>
      </c>
      <c r="B239" t="str">
        <f>Summary!B239</f>
        <v>Marinus</v>
      </c>
      <c r="C239" t="str">
        <f>Summary!C239</f>
        <v>Wind</v>
      </c>
      <c r="D239" s="89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92706532.864918962</v>
      </c>
      <c r="H239" s="73">
        <f>SUMIFS(AM$5:AM239,$F$5:$F239,$F239,$D$5:$D239,$D239)</f>
        <v>-57218880.003113866</v>
      </c>
      <c r="I239" s="20">
        <f>SUMIFS(AN$5:AN239,$F$5:$F239,$F239,$D$5:$D239,$D239)</f>
        <v>95039188.907593653</v>
      </c>
      <c r="J239" s="73">
        <f t="shared" si="48"/>
        <v>95039188.907593653</v>
      </c>
      <c r="K239" s="73">
        <f t="shared" si="49"/>
        <v>187745721.77251261</v>
      </c>
      <c r="L239" s="73">
        <f t="shared" si="50"/>
        <v>130526841.76939875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79653758.304585919</v>
      </c>
      <c r="Q239" s="73">
        <f>P239/SUMIFS(FinParameters!$H$8:$H$39,FinParameters!$B$8:$B$39,Financials!$E239,FinParameters!$C$8:$C$39,Financials!$F239)</f>
        <v>16647981.712692374</v>
      </c>
      <c r="R239" s="73">
        <f t="shared" si="63"/>
        <v>9628009.9676695783</v>
      </c>
      <c r="S239" s="12">
        <f t="shared" si="52"/>
        <v>0.13749242523401725</v>
      </c>
      <c r="T239" s="114">
        <f t="shared" si="53"/>
        <v>92706532.864918962</v>
      </c>
      <c r="U239" s="73">
        <f>T239/SUMIFS(FinParameters!$L$8:$L$39,FinParameters!$B$8:$B$39,Financials!$E239,FinParameters!$C$8:$C$39,Financials!$F239)</f>
        <v>64010667.837188043</v>
      </c>
      <c r="V239" s="73">
        <f t="shared" si="54"/>
        <v>64010667.837188043</v>
      </c>
      <c r="W239" s="12"/>
      <c r="X239" s="73">
        <f t="shared" si="55"/>
        <v>172360291.16950488</v>
      </c>
      <c r="Y239" s="73">
        <f t="shared" si="56"/>
        <v>80658649.549880415</v>
      </c>
      <c r="Z239" s="73">
        <f t="shared" si="56"/>
        <v>73638677.804857627</v>
      </c>
      <c r="AA239" s="12">
        <f t="shared" si="57"/>
        <v>1.0515943000074532</v>
      </c>
      <c r="AB239" s="114">
        <f t="shared" si="58"/>
        <v>-57218880.003113866</v>
      </c>
      <c r="AC239" s="73">
        <f>AB239/SUMIFS(FinParameters!$L$8:$L$39,FinParameters!$B$8:$B$39,Financials!$E239,FinParameters!$C$8:$C$39,Financials!$F239)</f>
        <v>-39507665.843053147</v>
      </c>
      <c r="AD239" s="73">
        <f t="shared" si="59"/>
        <v>-39507665.843053147</v>
      </c>
      <c r="AE239" s="12"/>
      <c r="AF239" s="73">
        <f t="shared" si="60"/>
        <v>115141411.16639102</v>
      </c>
      <c r="AG239" s="73">
        <f t="shared" si="61"/>
        <v>41150983.706827268</v>
      </c>
      <c r="AH239" s="73">
        <f t="shared" si="61"/>
        <v>34131011.961804479</v>
      </c>
      <c r="AI239" s="12">
        <f t="shared" si="62"/>
        <v>0.4874066007490449</v>
      </c>
      <c r="AL239" s="73">
        <f>Summary!G239</f>
        <v>4774403.3198873745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-5715299.0672553079</v>
      </c>
      <c r="AN239" s="20">
        <f>Summary!I239</f>
        <v>7483431.5038194377</v>
      </c>
      <c r="AP239" s="12">
        <v>1</v>
      </c>
    </row>
    <row r="240" spans="1:42" x14ac:dyDescent="0.3">
      <c r="A240">
        <v>236</v>
      </c>
      <c r="B240" t="str">
        <f>Summary!B240</f>
        <v>Marinus</v>
      </c>
      <c r="C240" t="str">
        <f>Summary!C240</f>
        <v>Wind</v>
      </c>
      <c r="D240" s="89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40528697.038497411</v>
      </c>
      <c r="H240" s="73">
        <f>SUMIFS(AM$5:AM240,$F$5:$F240,$F240,$D$5:$D240,$D240)</f>
        <v>236776.35557981086</v>
      </c>
      <c r="I240" s="20">
        <f>SUMIFS(AN$5:AN240,$F$5:$F240,$F240,$D$5:$D240,$D240)</f>
        <v>82468873.605546638</v>
      </c>
      <c r="J240" s="73">
        <f t="shared" si="48"/>
        <v>82468873.605546638</v>
      </c>
      <c r="K240" s="73">
        <f t="shared" si="49"/>
        <v>122997570.64404404</v>
      </c>
      <c r="L240" s="73">
        <f t="shared" si="50"/>
        <v>123234346.99962386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67083443.002538905</v>
      </c>
      <c r="Q240" s="73">
        <f>P240/SUMIFS(FinParameters!$H$8:$H$39,FinParameters!$B$8:$B$39,Financials!$E240,FinParameters!$C$8:$C$39,Financials!$F240)</f>
        <v>14020731.175799534</v>
      </c>
      <c r="R240" s="73">
        <f t="shared" si="63"/>
        <v>-2942305.3343774364</v>
      </c>
      <c r="S240" s="12">
        <f t="shared" si="52"/>
        <v>-4.201747791713787E-2</v>
      </c>
      <c r="T240" s="114">
        <f t="shared" si="53"/>
        <v>40528697.038497411</v>
      </c>
      <c r="U240" s="73">
        <f>T240/SUMIFS(FinParameters!$L$8:$L$39,FinParameters!$B$8:$B$39,Financials!$E240,FinParameters!$C$8:$C$39,Financials!$F240)</f>
        <v>27983669.368644685</v>
      </c>
      <c r="V240" s="73">
        <f t="shared" si="54"/>
        <v>27983669.368644685</v>
      </c>
      <c r="W240" s="12"/>
      <c r="X240" s="73">
        <f t="shared" si="55"/>
        <v>107612140.04103631</v>
      </c>
      <c r="Y240" s="73">
        <f t="shared" si="56"/>
        <v>42004400.544444218</v>
      </c>
      <c r="Z240" s="73">
        <f t="shared" si="56"/>
        <v>25041364.034267247</v>
      </c>
      <c r="AA240" s="12">
        <f t="shared" si="57"/>
        <v>0.35760223387810453</v>
      </c>
      <c r="AB240" s="114">
        <f t="shared" si="58"/>
        <v>236776.35557981086</v>
      </c>
      <c r="AC240" s="73">
        <f>AB240/SUMIFS(FinParameters!$L$8:$L$39,FinParameters!$B$8:$B$39,Financials!$E240,FinParameters!$C$8:$C$39,Financials!$F240)</f>
        <v>163485.91820171991</v>
      </c>
      <c r="AD240" s="73">
        <f t="shared" si="59"/>
        <v>163485.91820171991</v>
      </c>
      <c r="AE240" s="12"/>
      <c r="AF240" s="73">
        <f t="shared" si="60"/>
        <v>107848916.39661612</v>
      </c>
      <c r="AG240" s="73">
        <f t="shared" si="61"/>
        <v>42167886.46264594</v>
      </c>
      <c r="AH240" s="73">
        <f t="shared" si="61"/>
        <v>25204849.952468965</v>
      </c>
      <c r="AI240" s="12">
        <f t="shared" si="62"/>
        <v>0.35993688823145947</v>
      </c>
      <c r="AL240" s="73">
        <f>Summary!G240</f>
        <v>1018485.9183084354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77478.063146694505</v>
      </c>
      <c r="AN240" s="20">
        <f>Summary!I240</f>
        <v>6562251.1566602131</v>
      </c>
      <c r="AP240" s="12">
        <v>1</v>
      </c>
    </row>
    <row r="241" spans="1:42" x14ac:dyDescent="0.3">
      <c r="A241">
        <v>237</v>
      </c>
      <c r="B241" t="str">
        <f>Summary!B241</f>
        <v>Marinus</v>
      </c>
      <c r="C241" t="str">
        <f>Summary!C241</f>
        <v>Wind</v>
      </c>
      <c r="D241" s="89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-2280925.9678932321</v>
      </c>
      <c r="H241" s="73">
        <f>SUMIFS(AM$5:AM241,$F$5:$F241,$F241,$D$5:$D241,$D241)</f>
        <v>55558061.922984779</v>
      </c>
      <c r="I241" s="20">
        <f>SUMIFS(AN$5:AN241,$F$5:$F241,$F241,$D$5:$D241,$D241)</f>
        <v>69917270.098423883</v>
      </c>
      <c r="J241" s="73">
        <f t="shared" si="48"/>
        <v>69917270.098423883</v>
      </c>
      <c r="K241" s="73">
        <f t="shared" si="49"/>
        <v>67636344.130530655</v>
      </c>
      <c r="L241" s="73">
        <f t="shared" si="50"/>
        <v>123194406.05351543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54531839.495416149</v>
      </c>
      <c r="Q241" s="73">
        <f>P241/SUMIFS(FinParameters!$H$8:$H$39,FinParameters!$B$8:$B$39,Financials!$E241,FinParameters!$C$8:$C$39,Financials!$F241)</f>
        <v>11397391.485379495</v>
      </c>
      <c r="R241" s="73">
        <f t="shared" si="63"/>
        <v>-15493908.841500191</v>
      </c>
      <c r="S241" s="12">
        <f t="shared" si="52"/>
        <v>-0.22126016800211865</v>
      </c>
      <c r="T241" s="114">
        <f t="shared" si="53"/>
        <v>-2280925.9678932321</v>
      </c>
      <c r="U241" s="73">
        <f>T241/SUMIFS(FinParameters!$L$8:$L$39,FinParameters!$B$8:$B$39,Financials!$E241,FinParameters!$C$8:$C$39,Financials!$F241)</f>
        <v>-1574900.8185299041</v>
      </c>
      <c r="V241" s="73">
        <f t="shared" si="54"/>
        <v>-1574900.8185299041</v>
      </c>
      <c r="W241" s="12"/>
      <c r="X241" s="73">
        <f t="shared" si="55"/>
        <v>52250913.527522922</v>
      </c>
      <c r="Y241" s="73">
        <f t="shared" si="56"/>
        <v>9822490.6668495908</v>
      </c>
      <c r="Z241" s="73">
        <f t="shared" si="56"/>
        <v>-17068809.660030097</v>
      </c>
      <c r="AA241" s="12">
        <f t="shared" si="57"/>
        <v>-0.24375047843696832</v>
      </c>
      <c r="AB241" s="114">
        <f t="shared" si="58"/>
        <v>55558061.922984779</v>
      </c>
      <c r="AC241" s="73">
        <f>AB241/SUMIFS(FinParameters!$L$8:$L$39,FinParameters!$B$8:$B$39,Financials!$E241,FinParameters!$C$8:$C$39,Financials!$F241)</f>
        <v>38360928.162548564</v>
      </c>
      <c r="AD241" s="73">
        <f t="shared" si="59"/>
        <v>38360928.162548564</v>
      </c>
      <c r="AE241" s="12"/>
      <c r="AF241" s="73">
        <f t="shared" si="60"/>
        <v>107808975.4505077</v>
      </c>
      <c r="AG241" s="73">
        <f t="shared" si="61"/>
        <v>48183418.829398155</v>
      </c>
      <c r="AH241" s="73">
        <f t="shared" si="61"/>
        <v>21292118.502518468</v>
      </c>
      <c r="AI241" s="12">
        <f t="shared" si="62"/>
        <v>0.30406127757571766</v>
      </c>
      <c r="AL241" s="73">
        <f>Summary!G241</f>
        <v>-3666564.8423376475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6787395.396055962</v>
      </c>
      <c r="AN241" s="20">
        <f>Summary!I241</f>
        <v>5421250.115896822</v>
      </c>
      <c r="AP241" s="12">
        <v>1</v>
      </c>
    </row>
    <row r="242" spans="1:42" x14ac:dyDescent="0.3">
      <c r="A242">
        <v>238</v>
      </c>
      <c r="B242" t="str">
        <f>Summary!B242</f>
        <v>Marinus</v>
      </c>
      <c r="C242" t="str">
        <f>Summary!C242</f>
        <v>Wind</v>
      </c>
      <c r="D242" s="89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-52118026.031948388</v>
      </c>
      <c r="H242" s="73">
        <f>SUMIFS(AM$5:AM242,$F$5:$F242,$F242,$D$5:$D242,$D242)</f>
        <v>130289994.34139508</v>
      </c>
      <c r="I242" s="20">
        <f>SUMIFS(AN$5:AN242,$F$5:$F242,$F242,$D$5:$D242,$D242)</f>
        <v>54282682.331576318</v>
      </c>
      <c r="J242" s="73">
        <f t="shared" si="48"/>
        <v>54282682.331576318</v>
      </c>
      <c r="K242" s="73">
        <f t="shared" si="49"/>
        <v>2164656.2996279299</v>
      </c>
      <c r="L242" s="73">
        <f t="shared" si="50"/>
        <v>132454650.64102301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38897251.728568584</v>
      </c>
      <c r="Q242" s="73">
        <f>P242/SUMIFS(FinParameters!$H$8:$H$39,FinParameters!$B$8:$B$39,Financials!$E242,FinParameters!$C$8:$C$39,Financials!$F242)</f>
        <v>8129694.6840224545</v>
      </c>
      <c r="R242" s="73">
        <f t="shared" si="63"/>
        <v>-31128496.608347759</v>
      </c>
      <c r="S242" s="12">
        <f t="shared" si="52"/>
        <v>-0.44452929597522578</v>
      </c>
      <c r="T242" s="114">
        <f t="shared" si="53"/>
        <v>-52118026.031948388</v>
      </c>
      <c r="U242" s="73">
        <f>T242/SUMIFS(FinParameters!$L$8:$L$39,FinParameters!$B$8:$B$39,Financials!$E242,FinParameters!$C$8:$C$39,Financials!$F242)</f>
        <v>-35985701.865498021</v>
      </c>
      <c r="V242" s="73">
        <f t="shared" si="54"/>
        <v>-35985701.865498021</v>
      </c>
      <c r="W242" s="12"/>
      <c r="X242" s="73">
        <f t="shared" si="55"/>
        <v>-13220774.303379808</v>
      </c>
      <c r="Y242" s="73">
        <f t="shared" si="56"/>
        <v>-27856007.181475565</v>
      </c>
      <c r="Z242" s="73">
        <f t="shared" si="56"/>
        <v>-67114198.47384578</v>
      </c>
      <c r="AA242" s="12">
        <f t="shared" si="57"/>
        <v>-0.95842172440539786</v>
      </c>
      <c r="AB242" s="114">
        <f t="shared" si="58"/>
        <v>130289994.34139508</v>
      </c>
      <c r="AC242" s="73">
        <f>AB242/SUMIFS(FinParameters!$L$8:$L$39,FinParameters!$B$8:$B$39,Financials!$E242,FinParameters!$C$8:$C$39,Financials!$F242)</f>
        <v>89960753.493479714</v>
      </c>
      <c r="AD242" s="73">
        <f t="shared" si="59"/>
        <v>89960753.493479714</v>
      </c>
      <c r="AE242" s="12"/>
      <c r="AF242" s="73">
        <f t="shared" si="60"/>
        <v>117069220.03801528</v>
      </c>
      <c r="AG242" s="73">
        <f t="shared" si="61"/>
        <v>62104746.312004149</v>
      </c>
      <c r="AH242" s="73">
        <f t="shared" si="61"/>
        <v>22846555.019633934</v>
      </c>
      <c r="AI242" s="12">
        <f t="shared" si="62"/>
        <v>0.3262593483430099</v>
      </c>
      <c r="AL242" s="73">
        <f>Summary!G242</f>
        <v>-10160922.040832499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16466231.529594837</v>
      </c>
      <c r="AN242" s="20">
        <f>Summary!I242</f>
        <v>3845800.2967825695</v>
      </c>
      <c r="AP242" s="12">
        <v>1</v>
      </c>
    </row>
    <row r="243" spans="1:42" x14ac:dyDescent="0.3">
      <c r="A243">
        <v>239</v>
      </c>
      <c r="B243" t="str">
        <f>Summary!B243</f>
        <v>Marinus</v>
      </c>
      <c r="C243" t="str">
        <f>Summary!C243</f>
        <v>Wind</v>
      </c>
      <c r="D243" s="89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-114984758.71699661</v>
      </c>
      <c r="H243" s="73">
        <f>SUMIFS(AM$5:AM243,$F$5:$F243,$F243,$D$5:$D243,$D243)</f>
        <v>267295122.03079194</v>
      </c>
      <c r="I243" s="20">
        <f>SUMIFS(AN$5:AN243,$F$5:$F243,$F243,$D$5:$D243,$D243)</f>
        <v>32655876.710519657</v>
      </c>
      <c r="J243" s="73">
        <f t="shared" si="48"/>
        <v>32655876.710519657</v>
      </c>
      <c r="K243" s="73">
        <f t="shared" si="49"/>
        <v>-82328882.006476954</v>
      </c>
      <c r="L243" s="73">
        <f t="shared" si="50"/>
        <v>184966240.024315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17270446.107511919</v>
      </c>
      <c r="Q243" s="73">
        <f>P243/SUMIFS(FinParameters!$H$8:$H$39,FinParameters!$B$8:$B$39,Financials!$E243,FinParameters!$C$8:$C$39,Financials!$F243)</f>
        <v>3609598.3050600677</v>
      </c>
      <c r="R243" s="73">
        <f t="shared" si="63"/>
        <v>-52755302.22940442</v>
      </c>
      <c r="S243" s="12">
        <f t="shared" si="52"/>
        <v>-0.75337006004679496</v>
      </c>
      <c r="T243" s="114">
        <f t="shared" si="53"/>
        <v>-114984758.71699661</v>
      </c>
      <c r="U243" s="73">
        <f>T243/SUMIFS(FinParameters!$L$8:$L$39,FinParameters!$B$8:$B$39,Financials!$E243,FinParameters!$C$8:$C$39,Financials!$F243)</f>
        <v>-79393015.455527544</v>
      </c>
      <c r="V243" s="73">
        <f t="shared" si="54"/>
        <v>-79393015.455527544</v>
      </c>
      <c r="W243" s="12"/>
      <c r="X243" s="73">
        <f t="shared" si="55"/>
        <v>-97714312.609484687</v>
      </c>
      <c r="Y243" s="73">
        <f t="shared" si="56"/>
        <v>-75783417.15046747</v>
      </c>
      <c r="Z243" s="73">
        <f t="shared" si="56"/>
        <v>-132148317.68493196</v>
      </c>
      <c r="AA243" s="12">
        <f t="shared" si="57"/>
        <v>-1.8871389570751034</v>
      </c>
      <c r="AB243" s="114">
        <f t="shared" si="58"/>
        <v>267295122.03079194</v>
      </c>
      <c r="AC243" s="73">
        <f>AB243/SUMIFS(FinParameters!$L$8:$L$39,FinParameters!$B$8:$B$39,Financials!$E243,FinParameters!$C$8:$C$39,Financials!$F243)</f>
        <v>184558075.27333552</v>
      </c>
      <c r="AD243" s="73">
        <f t="shared" si="59"/>
        <v>184558075.27333552</v>
      </c>
      <c r="AE243" s="12"/>
      <c r="AF243" s="73">
        <f t="shared" si="60"/>
        <v>169580809.42130727</v>
      </c>
      <c r="AG243" s="73">
        <f t="shared" si="61"/>
        <v>108774658.12286805</v>
      </c>
      <c r="AH243" s="73">
        <f t="shared" si="61"/>
        <v>52409757.588403553</v>
      </c>
      <c r="AI243" s="12">
        <f t="shared" si="62"/>
        <v>0.74843552311991579</v>
      </c>
      <c r="AL243" s="73">
        <f>Summary!G243</f>
        <v>-15180679.532795275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32931829.956236515</v>
      </c>
      <c r="AN243" s="20">
        <f>Summary!I243</f>
        <v>2435394.1519113937</v>
      </c>
      <c r="AP243" s="12">
        <v>1</v>
      </c>
    </row>
    <row r="244" spans="1:42" x14ac:dyDescent="0.3">
      <c r="A244">
        <v>240</v>
      </c>
      <c r="B244" t="str">
        <f>Summary!B244</f>
        <v>Marinus</v>
      </c>
      <c r="C244" t="str">
        <f>Summary!C244</f>
        <v>Wind</v>
      </c>
      <c r="D244" s="89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47298652.847932413</v>
      </c>
      <c r="H244" s="73">
        <f>SUMIFS(AM$5:AM244,$F$5:$F244,$F244,$D$5:$D244,$D244)</f>
        <v>-1496703.2640111926</v>
      </c>
      <c r="I244" s="20">
        <f>SUMIFS(AN$5:AN244,$F$5:$F244,$F244,$D$5:$D244,$D244)</f>
        <v>82735737.729571998</v>
      </c>
      <c r="J244" s="73">
        <f t="shared" si="48"/>
        <v>82735737.729571998</v>
      </c>
      <c r="K244" s="73">
        <f t="shared" si="49"/>
        <v>130034390.57750441</v>
      </c>
      <c r="L244" s="73">
        <f t="shared" si="50"/>
        <v>128537687.31349322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67350307.126564264</v>
      </c>
      <c r="Q244" s="73">
        <f>P244/SUMIFS(FinParameters!$H$8:$H$39,FinParameters!$B$8:$B$39,Financials!$E244,FinParameters!$C$8:$C$39,Financials!$F244)</f>
        <v>14076506.937685864</v>
      </c>
      <c r="R244" s="73">
        <f t="shared" si="63"/>
        <v>-2675441.2103520767</v>
      </c>
      <c r="S244" s="12">
        <f t="shared" si="52"/>
        <v>-3.8206535080206078E-2</v>
      </c>
      <c r="T244" s="114">
        <f t="shared" si="53"/>
        <v>47298652.847932413</v>
      </c>
      <c r="U244" s="73">
        <f>T244/SUMIFS(FinParameters!$L$8:$L$39,FinParameters!$B$8:$B$39,Financials!$E244,FinParameters!$C$8:$C$39,Financials!$F244)</f>
        <v>32658090.676381554</v>
      </c>
      <c r="V244" s="73">
        <f t="shared" si="54"/>
        <v>32658090.676381554</v>
      </c>
      <c r="W244" s="12"/>
      <c r="X244" s="73">
        <f t="shared" si="55"/>
        <v>114648959.97449668</v>
      </c>
      <c r="Y244" s="73">
        <f t="shared" si="56"/>
        <v>46734597.61406742</v>
      </c>
      <c r="Z244" s="73">
        <f t="shared" si="56"/>
        <v>29982649.466029476</v>
      </c>
      <c r="AA244" s="12">
        <f t="shared" si="57"/>
        <v>0.42816607002574725</v>
      </c>
      <c r="AB244" s="114">
        <f t="shared" si="58"/>
        <v>-1496703.2640111926</v>
      </c>
      <c r="AC244" s="73">
        <f>AB244/SUMIFS(FinParameters!$L$8:$L$39,FinParameters!$B$8:$B$39,Financials!$E244,FinParameters!$C$8:$C$39,Financials!$F244)</f>
        <v>-1033422.0526082163</v>
      </c>
      <c r="AD244" s="73">
        <f t="shared" si="59"/>
        <v>-1033422.0526082163</v>
      </c>
      <c r="AE244" s="12"/>
      <c r="AF244" s="73">
        <f t="shared" si="60"/>
        <v>113152256.71048549</v>
      </c>
      <c r="AG244" s="73">
        <f t="shared" si="61"/>
        <v>45701175.561459206</v>
      </c>
      <c r="AH244" s="73">
        <f t="shared" si="61"/>
        <v>28949227.413421258</v>
      </c>
      <c r="AI244" s="12">
        <f t="shared" si="62"/>
        <v>0.41340832623647572</v>
      </c>
      <c r="AL244" s="73">
        <f>Summary!G244</f>
        <v>481094.62975125882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665100.85078427626</v>
      </c>
      <c r="AN244" s="20">
        <f>Summary!I244</f>
        <v>6403049.1111125834</v>
      </c>
      <c r="AP244" s="12">
        <v>1</v>
      </c>
    </row>
    <row r="245" spans="1:42" x14ac:dyDescent="0.3">
      <c r="A245">
        <v>241</v>
      </c>
      <c r="B245" t="str">
        <f>Summary!B245</f>
        <v>Marinus</v>
      </c>
      <c r="C245" t="str">
        <f>Summary!C245</f>
        <v>Wind</v>
      </c>
      <c r="D245" s="89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324437386.50493348</v>
      </c>
      <c r="H245" s="73">
        <f>SUMIFS(AM$5:AM245,$F$5:$F245,$F245,$D$5:$D245,$D245)</f>
        <v>-335089655.35915661</v>
      </c>
      <c r="I245" s="20">
        <f>SUMIFS(AN$5:AN245,$F$5:$F245,$F245,$D$5:$D245,$D245)</f>
        <v>166423099.48241085</v>
      </c>
      <c r="J245" s="73">
        <f t="shared" si="48"/>
        <v>166423099.48241085</v>
      </c>
      <c r="K245" s="73">
        <f t="shared" si="49"/>
        <v>490860485.98734432</v>
      </c>
      <c r="L245" s="73">
        <f t="shared" si="50"/>
        <v>155770830.62818772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149864283.11432791</v>
      </c>
      <c r="Q245" s="73">
        <f>P245/SUMIFS(FinParameters!$H$8:$H$39,FinParameters!$B$8:$B$39,Financials!$E245,FinParameters!$C$8:$C$39,Financials!$F245)</f>
        <v>28218276.19687251</v>
      </c>
      <c r="R245" s="73">
        <f t="shared" si="63"/>
        <v>79253458.170363903</v>
      </c>
      <c r="S245" s="12">
        <f t="shared" si="52"/>
        <v>1.1223981341849298</v>
      </c>
      <c r="T245" s="114">
        <f t="shared" si="53"/>
        <v>324437386.50493348</v>
      </c>
      <c r="U245" s="73">
        <f>T245/SUMIFS(FinParameters!$L$8:$L$39,FinParameters!$B$8:$B$39,Financials!$E245,FinParameters!$C$8:$C$39,Financials!$F245)</f>
        <v>218549112.90977004</v>
      </c>
      <c r="V245" s="73">
        <f t="shared" si="54"/>
        <v>218549112.90977004</v>
      </c>
      <c r="W245" s="12"/>
      <c r="X245" s="73">
        <f t="shared" si="55"/>
        <v>474301669.61926138</v>
      </c>
      <c r="Y245" s="73">
        <f t="shared" si="56"/>
        <v>246767389.10664254</v>
      </c>
      <c r="Z245" s="73">
        <f t="shared" si="56"/>
        <v>297802571.08013391</v>
      </c>
      <c r="AA245" s="12">
        <f t="shared" si="57"/>
        <v>4.2175200660304828</v>
      </c>
      <c r="AB245" s="114">
        <f t="shared" si="58"/>
        <v>-335089655.35915661</v>
      </c>
      <c r="AC245" s="73">
        <f>AB245/SUMIFS(FinParameters!$L$8:$L$39,FinParameters!$B$8:$B$39,Financials!$E245,FinParameters!$C$8:$C$39,Financials!$F245)</f>
        <v>-225724746.80833566</v>
      </c>
      <c r="AD245" s="73">
        <f t="shared" si="59"/>
        <v>-225724746.80833566</v>
      </c>
      <c r="AE245" s="12"/>
      <c r="AF245" s="73">
        <f t="shared" si="60"/>
        <v>139212014.26010478</v>
      </c>
      <c r="AG245" s="73">
        <f t="shared" si="61"/>
        <v>21042642.298306882</v>
      </c>
      <c r="AH245" s="73">
        <f t="shared" si="61"/>
        <v>72077824.271798253</v>
      </c>
      <c r="AI245" s="12">
        <f t="shared" si="62"/>
        <v>1.0207758417919413</v>
      </c>
      <c r="AL245" s="73">
        <f>Summary!G245</f>
        <v>20422259.380941804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-23676253.123027571</v>
      </c>
      <c r="AN245" s="20">
        <f>Summary!I245</f>
        <v>11477510.065992799</v>
      </c>
      <c r="AP245" s="12">
        <v>1</v>
      </c>
    </row>
    <row r="246" spans="1:42" x14ac:dyDescent="0.3">
      <c r="A246">
        <v>242</v>
      </c>
      <c r="B246" t="str">
        <f>Summary!B246</f>
        <v>Marinus</v>
      </c>
      <c r="C246" t="str">
        <f>Summary!C246</f>
        <v>Wind</v>
      </c>
      <c r="D246" s="89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176366132.37228093</v>
      </c>
      <c r="H246" s="73">
        <f>SUMIFS(AM$5:AM246,$F$5:$F246,$F246,$D$5:$D246,$D246)</f>
        <v>-149109794.33735052</v>
      </c>
      <c r="I246" s="20">
        <f>SUMIFS(AN$5:AN246,$F$5:$F246,$F246,$D$5:$D246,$D246)</f>
        <v>121305426.13882983</v>
      </c>
      <c r="J246" s="73">
        <f t="shared" si="48"/>
        <v>121305426.13882983</v>
      </c>
      <c r="K246" s="73">
        <f t="shared" si="49"/>
        <v>297671558.51111078</v>
      </c>
      <c r="L246" s="73">
        <f t="shared" si="50"/>
        <v>148561764.17376024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104746609.7707469</v>
      </c>
      <c r="Q246" s="73">
        <f>P246/SUMIFS(FinParameters!$H$8:$H$39,FinParameters!$B$8:$B$39,Financials!$E246,FinParameters!$C$8:$C$39,Financials!$F246)</f>
        <v>19722970.035108864</v>
      </c>
      <c r="R246" s="73">
        <f t="shared" si="63"/>
        <v>34135784.82678289</v>
      </c>
      <c r="S246" s="12">
        <f t="shared" si="52"/>
        <v>0.48343557597397685</v>
      </c>
      <c r="T246" s="114">
        <f t="shared" si="53"/>
        <v>176366132.37228093</v>
      </c>
      <c r="U246" s="73">
        <f>T246/SUMIFS(FinParameters!$L$8:$L$39,FinParameters!$B$8:$B$39,Financials!$E246,FinParameters!$C$8:$C$39,Financials!$F246)</f>
        <v>118804624.19118567</v>
      </c>
      <c r="V246" s="73">
        <f t="shared" si="54"/>
        <v>118804624.19118567</v>
      </c>
      <c r="W246" s="12"/>
      <c r="X246" s="73">
        <f t="shared" si="55"/>
        <v>281112742.14302784</v>
      </c>
      <c r="Y246" s="73">
        <f t="shared" si="56"/>
        <v>138527594.22629452</v>
      </c>
      <c r="Z246" s="73">
        <f t="shared" si="56"/>
        <v>152940409.01796857</v>
      </c>
      <c r="AA246" s="12">
        <f t="shared" si="57"/>
        <v>2.1659626429706837</v>
      </c>
      <c r="AB246" s="114">
        <f t="shared" si="58"/>
        <v>-149109794.33735052</v>
      </c>
      <c r="AC246" s="73">
        <f>AB246/SUMIFS(FinParameters!$L$8:$L$39,FinParameters!$B$8:$B$39,Financials!$E246,FinParameters!$C$8:$C$39,Financials!$F246)</f>
        <v>-100444075.29491262</v>
      </c>
      <c r="AD246" s="73">
        <f t="shared" si="59"/>
        <v>-100444075.29491262</v>
      </c>
      <c r="AE246" s="12"/>
      <c r="AF246" s="73">
        <f t="shared" si="60"/>
        <v>132002947.80567732</v>
      </c>
      <c r="AG246" s="73">
        <f t="shared" si="61"/>
        <v>38083518.931381896</v>
      </c>
      <c r="AH246" s="73">
        <f t="shared" si="61"/>
        <v>52496333.723055944</v>
      </c>
      <c r="AI246" s="12">
        <f t="shared" si="62"/>
        <v>0.74346013893360507</v>
      </c>
      <c r="AL246" s="73">
        <f>Summary!G246</f>
        <v>10267416.424368709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-11089152.769946901</v>
      </c>
      <c r="AN246" s="20">
        <f>Summary!I246</f>
        <v>8757167.6262620967</v>
      </c>
      <c r="AP246" s="12">
        <v>1</v>
      </c>
    </row>
    <row r="247" spans="1:42" x14ac:dyDescent="0.3">
      <c r="A247">
        <v>243</v>
      </c>
      <c r="B247" t="str">
        <f>Summary!B247</f>
        <v>Marinus</v>
      </c>
      <c r="C247" t="str">
        <f>Summary!C247</f>
        <v>Wind</v>
      </c>
      <c r="D247" s="89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99647444.678162396</v>
      </c>
      <c r="H247" s="73">
        <f>SUMIFS(AM$5:AM247,$F$5:$F247,$F247,$D$5:$D247,$D247)</f>
        <v>-62131876.008706085</v>
      </c>
      <c r="I247" s="20">
        <f>SUMIFS(AN$5:AN247,$F$5:$F247,$F247,$D$5:$D247,$D247)</f>
        <v>102940178.04684912</v>
      </c>
      <c r="J247" s="73">
        <f t="shared" si="48"/>
        <v>102940178.04684912</v>
      </c>
      <c r="K247" s="73">
        <f t="shared" si="49"/>
        <v>202587622.72501153</v>
      </c>
      <c r="L247" s="73">
        <f t="shared" si="50"/>
        <v>140455746.71630543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86381361.678766191</v>
      </c>
      <c r="Q247" s="73">
        <f>P247/SUMIFS(FinParameters!$H$8:$H$39,FinParameters!$B$8:$B$39,Financials!$E247,FinParameters!$C$8:$C$39,Financials!$F247)</f>
        <v>16264936.991383243</v>
      </c>
      <c r="R247" s="73">
        <f t="shared" si="63"/>
        <v>15770536.734802179</v>
      </c>
      <c r="S247" s="12">
        <f t="shared" si="52"/>
        <v>0.22334446237269581</v>
      </c>
      <c r="T247" s="114">
        <f t="shared" si="53"/>
        <v>99647444.678162396</v>
      </c>
      <c r="U247" s="73">
        <f>T247/SUMIFS(FinParameters!$L$8:$L$39,FinParameters!$B$8:$B$39,Financials!$E247,FinParameters!$C$8:$C$39,Financials!$F247)</f>
        <v>67125003.294916555</v>
      </c>
      <c r="V247" s="73">
        <f t="shared" si="54"/>
        <v>67125003.294916555</v>
      </c>
      <c r="W247" s="12"/>
      <c r="X247" s="73">
        <f t="shared" si="55"/>
        <v>186028806.35692859</v>
      </c>
      <c r="Y247" s="73">
        <f t="shared" si="56"/>
        <v>83389940.286299795</v>
      </c>
      <c r="Z247" s="73">
        <f t="shared" si="56"/>
        <v>82895540.029718727</v>
      </c>
      <c r="AA247" s="12">
        <f t="shared" si="57"/>
        <v>1.1739777873364847</v>
      </c>
      <c r="AB247" s="114">
        <f t="shared" si="58"/>
        <v>-62131876.008706085</v>
      </c>
      <c r="AC247" s="73">
        <f>AB247/SUMIFS(FinParameters!$L$8:$L$39,FinParameters!$B$8:$B$39,Financials!$E247,FinParameters!$C$8:$C$39,Financials!$F247)</f>
        <v>-41853580.844684973</v>
      </c>
      <c r="AD247" s="73">
        <f t="shared" si="59"/>
        <v>-41853580.844684973</v>
      </c>
      <c r="AE247" s="12"/>
      <c r="AF247" s="73">
        <f t="shared" si="60"/>
        <v>123896930.34822249</v>
      </c>
      <c r="AG247" s="73">
        <f t="shared" si="61"/>
        <v>41536359.441614822</v>
      </c>
      <c r="AH247" s="73">
        <f t="shared" si="61"/>
        <v>41041959.185033754</v>
      </c>
      <c r="AI247" s="12">
        <f t="shared" si="62"/>
        <v>0.58124174611476653</v>
      </c>
      <c r="AL247" s="73">
        <f>Summary!G247</f>
        <v>6940911.8132434329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-4912996.0055922195</v>
      </c>
      <c r="AN247" s="20">
        <f>Summary!I247</f>
        <v>7900989.1392554706</v>
      </c>
      <c r="AP247" s="12">
        <v>1</v>
      </c>
    </row>
    <row r="248" spans="1:42" x14ac:dyDescent="0.3">
      <c r="A248">
        <v>244</v>
      </c>
      <c r="B248" t="str">
        <f>Summary!B248</f>
        <v>Marinus</v>
      </c>
      <c r="C248" t="str">
        <f>Summary!C248</f>
        <v>Wind</v>
      </c>
      <c r="D248" s="89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44338932.220175497</v>
      </c>
      <c r="H248" s="73">
        <f>SUMIFS(AM$5:AM248,$F$5:$F248,$F248,$D$5:$D248,$D248)</f>
        <v>531867.4683861892</v>
      </c>
      <c r="I248" s="20">
        <f>SUMIFS(AN$5:AN248,$F$5:$F248,$F248,$D$5:$D248,$D248)</f>
        <v>89556960.117152125</v>
      </c>
      <c r="J248" s="73">
        <f t="shared" si="48"/>
        <v>89556960.117152125</v>
      </c>
      <c r="K248" s="73">
        <f t="shared" si="49"/>
        <v>133895892.33732763</v>
      </c>
      <c r="L248" s="73">
        <f t="shared" si="50"/>
        <v>134427759.8057138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72998143.749069199</v>
      </c>
      <c r="Q248" s="73">
        <f>P248/SUMIFS(FinParameters!$H$8:$H$39,FinParameters!$B$8:$B$39,Financials!$E248,FinParameters!$C$8:$C$39,Financials!$F248)</f>
        <v>13744981.388252478</v>
      </c>
      <c r="R248" s="73">
        <f t="shared" si="63"/>
        <v>2387318.8051051879</v>
      </c>
      <c r="S248" s="12">
        <f t="shared" si="52"/>
        <v>3.3809530011860628E-2</v>
      </c>
      <c r="T248" s="114">
        <f t="shared" si="53"/>
        <v>44338932.220175497</v>
      </c>
      <c r="U248" s="73">
        <f>T248/SUMIFS(FinParameters!$L$8:$L$39,FinParameters!$B$8:$B$39,Financials!$E248,FinParameters!$C$8:$C$39,Financials!$F248)</f>
        <v>29867810.26834102</v>
      </c>
      <c r="V248" s="73">
        <f t="shared" si="54"/>
        <v>29867810.26834102</v>
      </c>
      <c r="W248" s="12"/>
      <c r="X248" s="73">
        <f t="shared" si="55"/>
        <v>117337075.9692447</v>
      </c>
      <c r="Y248" s="73">
        <f t="shared" si="56"/>
        <v>43612791.656593502</v>
      </c>
      <c r="Z248" s="73">
        <f t="shared" si="56"/>
        <v>32255129.073446207</v>
      </c>
      <c r="AA248" s="12">
        <f t="shared" si="57"/>
        <v>0.45680147624735346</v>
      </c>
      <c r="AB248" s="114">
        <f t="shared" si="58"/>
        <v>531867.4683861892</v>
      </c>
      <c r="AC248" s="73">
        <f>AB248/SUMIFS(FinParameters!$L$8:$L$39,FinParameters!$B$8:$B$39,Financials!$E248,FinParameters!$C$8:$C$39,Financials!$F248)</f>
        <v>358279.18802323128</v>
      </c>
      <c r="AD248" s="73">
        <f t="shared" si="59"/>
        <v>358279.18802323128</v>
      </c>
      <c r="AE248" s="12"/>
      <c r="AF248" s="73">
        <f t="shared" si="60"/>
        <v>117868943.43763089</v>
      </c>
      <c r="AG248" s="73">
        <f t="shared" si="61"/>
        <v>43971070.844616733</v>
      </c>
      <c r="AH248" s="73">
        <f t="shared" si="61"/>
        <v>32613408.261469439</v>
      </c>
      <c r="AI248" s="12">
        <f t="shared" si="62"/>
        <v>0.46187547429662651</v>
      </c>
      <c r="AL248" s="73">
        <f>Summary!G248</f>
        <v>3810235.1816780856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295091.11280637834</v>
      </c>
      <c r="AN248" s="20">
        <f>Summary!I248</f>
        <v>7088086.5116054891</v>
      </c>
      <c r="AP248" s="12">
        <v>1</v>
      </c>
    </row>
    <row r="249" spans="1:42" x14ac:dyDescent="0.3">
      <c r="A249">
        <v>245</v>
      </c>
      <c r="B249" t="str">
        <f>Summary!B249</f>
        <v>Marinus</v>
      </c>
      <c r="C249" t="str">
        <f>Summary!C249</f>
        <v>Wind</v>
      </c>
      <c r="D249" s="89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-3968154.5767503977</v>
      </c>
      <c r="H249" s="73">
        <f>SUMIFS(AM$5:AM249,$F$5:$F249,$F249,$D$5:$D249,$D249)</f>
        <v>62915158.671926178</v>
      </c>
      <c r="I249" s="20">
        <f>SUMIFS(AN$5:AN249,$F$5:$F249,$F249,$D$5:$D249,$D249)</f>
        <v>75725949.809765041</v>
      </c>
      <c r="J249" s="73">
        <f t="shared" si="48"/>
        <v>75725949.809765041</v>
      </c>
      <c r="K249" s="73">
        <f t="shared" si="49"/>
        <v>71757795.233014643</v>
      </c>
      <c r="L249" s="73">
        <f t="shared" si="50"/>
        <v>134672953.90494081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59167133.441682115</v>
      </c>
      <c r="Q249" s="73">
        <f>P249/SUMIFS(FinParameters!$H$8:$H$39,FinParameters!$B$8:$B$39,Financials!$E249,FinParameters!$C$8:$C$39,Financials!$F249)</f>
        <v>11140709.971307198</v>
      </c>
      <c r="R249" s="73">
        <f t="shared" si="63"/>
        <v>-11443691.502281897</v>
      </c>
      <c r="S249" s="12">
        <f t="shared" si="52"/>
        <v>-0.16206709822981799</v>
      </c>
      <c r="T249" s="114">
        <f t="shared" si="53"/>
        <v>-3968154.5767503977</v>
      </c>
      <c r="U249" s="73">
        <f>T249/SUMIFS(FinParameters!$L$8:$L$39,FinParameters!$B$8:$B$39,Financials!$E249,FinParameters!$C$8:$C$39,Financials!$F249)</f>
        <v>-2673047.8628869611</v>
      </c>
      <c r="V249" s="73">
        <f t="shared" si="54"/>
        <v>-2673047.8628869611</v>
      </c>
      <c r="W249" s="12"/>
      <c r="X249" s="73">
        <f t="shared" si="55"/>
        <v>55198978.864931718</v>
      </c>
      <c r="Y249" s="73">
        <f t="shared" si="56"/>
        <v>8467662.108420236</v>
      </c>
      <c r="Z249" s="73">
        <f t="shared" si="56"/>
        <v>-14116739.365168858</v>
      </c>
      <c r="AA249" s="12">
        <f t="shared" si="57"/>
        <v>-0.1999231615884923</v>
      </c>
      <c r="AB249" s="114">
        <f t="shared" si="58"/>
        <v>62915158.671926178</v>
      </c>
      <c r="AC249" s="73">
        <f>AB249/SUMIFS(FinParameters!$L$8:$L$39,FinParameters!$B$8:$B$39,Financials!$E249,FinParameters!$C$8:$C$39,Financials!$F249)</f>
        <v>42381219.576609448</v>
      </c>
      <c r="AD249" s="73">
        <f t="shared" si="59"/>
        <v>42381219.576609448</v>
      </c>
      <c r="AE249" s="12"/>
      <c r="AF249" s="73">
        <f t="shared" si="60"/>
        <v>118114137.5368579</v>
      </c>
      <c r="AG249" s="73">
        <f t="shared" si="61"/>
        <v>50848881.685029685</v>
      </c>
      <c r="AH249" s="73">
        <f t="shared" si="61"/>
        <v>28264480.211440589</v>
      </c>
      <c r="AI249" s="12">
        <f t="shared" si="62"/>
        <v>0.40028537032205724</v>
      </c>
      <c r="AL249" s="73">
        <f>Summary!G249</f>
        <v>-1687228.6088571653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7357096.7489414001</v>
      </c>
      <c r="AN249" s="20">
        <f>Summary!I249</f>
        <v>5808679.7113411557</v>
      </c>
      <c r="AP249" s="12">
        <v>1</v>
      </c>
    </row>
    <row r="250" spans="1:42" x14ac:dyDescent="0.3">
      <c r="A250">
        <v>246</v>
      </c>
      <c r="B250" t="str">
        <f>Summary!B250</f>
        <v>Marinus</v>
      </c>
      <c r="C250" t="str">
        <f>Summary!C250</f>
        <v>Wind</v>
      </c>
      <c r="D250" s="89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-61533054.031444363</v>
      </c>
      <c r="H250" s="73">
        <f>SUMIFS(AM$5:AM250,$F$5:$F250,$F250,$D$5:$D250,$D250)</f>
        <v>148340515.53293604</v>
      </c>
      <c r="I250" s="20">
        <f>SUMIFS(AN$5:AN250,$F$5:$F250,$F250,$D$5:$D250,$D250)</f>
        <v>58317872.821698733</v>
      </c>
      <c r="J250" s="73">
        <f t="shared" si="48"/>
        <v>58317872.821698733</v>
      </c>
      <c r="K250" s="73">
        <f t="shared" si="49"/>
        <v>-3215181.2097456306</v>
      </c>
      <c r="L250" s="73">
        <f t="shared" si="50"/>
        <v>145125334.32319039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41759056.4536158</v>
      </c>
      <c r="Q250" s="73">
        <f>P250/SUMIFS(FinParameters!$H$8:$H$39,FinParameters!$B$8:$B$39,Financials!$E250,FinParameters!$C$8:$C$39,Financials!$F250)</f>
        <v>7862904.7845240925</v>
      </c>
      <c r="R250" s="73">
        <f t="shared" si="63"/>
        <v>-28851768.490348212</v>
      </c>
      <c r="S250" s="12">
        <f t="shared" si="52"/>
        <v>-0.40860262591811763</v>
      </c>
      <c r="T250" s="114">
        <f t="shared" si="53"/>
        <v>-61533054.031444363</v>
      </c>
      <c r="U250" s="73">
        <f>T250/SUMIFS(FinParameters!$L$8:$L$39,FinParameters!$B$8:$B$39,Financials!$E250,FinParameters!$C$8:$C$39,Financials!$F250)</f>
        <v>-41450199.430072837</v>
      </c>
      <c r="V250" s="73">
        <f t="shared" si="54"/>
        <v>-41450199.430072837</v>
      </c>
      <c r="W250" s="12"/>
      <c r="X250" s="73">
        <f t="shared" si="55"/>
        <v>-19773997.57782856</v>
      </c>
      <c r="Y250" s="73">
        <f t="shared" si="56"/>
        <v>-33587294.645548746</v>
      </c>
      <c r="Z250" s="73">
        <f t="shared" si="56"/>
        <v>-70301967.920421049</v>
      </c>
      <c r="AA250" s="12">
        <f t="shared" si="57"/>
        <v>-0.99562592529136917</v>
      </c>
      <c r="AB250" s="114">
        <f t="shared" si="58"/>
        <v>148340515.53293604</v>
      </c>
      <c r="AC250" s="73">
        <f>AB250/SUMIFS(FinParameters!$L$8:$L$39,FinParameters!$B$8:$B$39,Financials!$E250,FinParameters!$C$8:$C$39,Financials!$F250)</f>
        <v>99925869.911444843</v>
      </c>
      <c r="AD250" s="73">
        <f t="shared" si="59"/>
        <v>99925869.911444843</v>
      </c>
      <c r="AE250" s="12"/>
      <c r="AF250" s="73">
        <f t="shared" si="60"/>
        <v>128566517.95510748</v>
      </c>
      <c r="AG250" s="73">
        <f t="shared" si="61"/>
        <v>66338575.265896097</v>
      </c>
      <c r="AH250" s="73">
        <f t="shared" si="61"/>
        <v>29623901.991023794</v>
      </c>
      <c r="AI250" s="12">
        <f t="shared" si="62"/>
        <v>0.41953768440650574</v>
      </c>
      <c r="AL250" s="73">
        <f>Summary!G250</f>
        <v>-9415027.9994959738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18050521.191540964</v>
      </c>
      <c r="AN250" s="20">
        <f>Summary!I250</f>
        <v>4035190.4901224161</v>
      </c>
      <c r="AP250" s="12">
        <v>1</v>
      </c>
    </row>
    <row r="251" spans="1:42" x14ac:dyDescent="0.3">
      <c r="A251">
        <v>247</v>
      </c>
      <c r="B251" t="str">
        <f>Summary!B251</f>
        <v>Marinus</v>
      </c>
      <c r="C251" t="str">
        <f>Summary!C251</f>
        <v>Wind</v>
      </c>
      <c r="D251" s="89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-129171790.93183807</v>
      </c>
      <c r="H251" s="73">
        <f>SUMIFS(AM$5:AM251,$F$5:$F251,$F251,$D$5:$D251,$D251)</f>
        <v>298976563.59260511</v>
      </c>
      <c r="I251" s="20">
        <f>SUMIFS(AN$5:AN251,$F$5:$F251,$F251,$D$5:$D251,$D251)</f>
        <v>35307107.919826835</v>
      </c>
      <c r="J251" s="73">
        <f t="shared" si="48"/>
        <v>35307107.919826835</v>
      </c>
      <c r="K251" s="73">
        <f t="shared" si="49"/>
        <v>-93864683.01201123</v>
      </c>
      <c r="L251" s="73">
        <f t="shared" si="50"/>
        <v>205111880.58059388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18748291.551743906</v>
      </c>
      <c r="Q251" s="73">
        <f>P251/SUMIFS(FinParameters!$H$8:$H$39,FinParameters!$B$8:$B$39,Financials!$E251,FinParameters!$C$8:$C$39,Financials!$F251)</f>
        <v>3530157.1410647961</v>
      </c>
      <c r="R251" s="73">
        <f t="shared" si="63"/>
        <v>-51862533.392220102</v>
      </c>
      <c r="S251" s="12">
        <f t="shared" si="52"/>
        <v>-0.73448417340227445</v>
      </c>
      <c r="T251" s="114">
        <f t="shared" si="53"/>
        <v>-129171790.93183807</v>
      </c>
      <c r="U251" s="73">
        <f>T251/SUMIFS(FinParameters!$L$8:$L$39,FinParameters!$B$8:$B$39,Financials!$E251,FinParameters!$C$8:$C$39,Financials!$F251)</f>
        <v>-87013339.076722622</v>
      </c>
      <c r="V251" s="73">
        <f t="shared" si="54"/>
        <v>-87013339.076722622</v>
      </c>
      <c r="W251" s="12"/>
      <c r="X251" s="73">
        <f t="shared" si="55"/>
        <v>-110423499.38009416</v>
      </c>
      <c r="Y251" s="73">
        <f t="shared" si="56"/>
        <v>-83483181.935657829</v>
      </c>
      <c r="Z251" s="73">
        <f t="shared" si="56"/>
        <v>-138875872.46894273</v>
      </c>
      <c r="AA251" s="12">
        <f t="shared" si="57"/>
        <v>-1.9667787846856788</v>
      </c>
      <c r="AB251" s="114">
        <f t="shared" si="58"/>
        <v>298976563.59260511</v>
      </c>
      <c r="AC251" s="73">
        <f>AB251/SUMIFS(FinParameters!$L$8:$L$39,FinParameters!$B$8:$B$39,Financials!$E251,FinParameters!$C$8:$C$39,Financials!$F251)</f>
        <v>201398067.76856065</v>
      </c>
      <c r="AD251" s="73">
        <f t="shared" si="59"/>
        <v>201398067.76856065</v>
      </c>
      <c r="AE251" s="12"/>
      <c r="AF251" s="73">
        <f t="shared" si="60"/>
        <v>188553064.21251094</v>
      </c>
      <c r="AG251" s="73">
        <f t="shared" si="61"/>
        <v>117914885.83290282</v>
      </c>
      <c r="AH251" s="73">
        <f t="shared" si="61"/>
        <v>62522195.299617916</v>
      </c>
      <c r="AI251" s="12">
        <f t="shared" si="62"/>
        <v>0.88544773905750096</v>
      </c>
      <c r="AL251" s="73">
        <f>Summary!G251</f>
        <v>-14187032.214841451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31681441.561813172</v>
      </c>
      <c r="AN251" s="20">
        <f>Summary!I251</f>
        <v>2651231.2093071765</v>
      </c>
      <c r="AP251" s="12">
        <v>1</v>
      </c>
    </row>
    <row r="252" spans="1:42" x14ac:dyDescent="0.3">
      <c r="A252">
        <v>248</v>
      </c>
      <c r="B252" t="str">
        <f>Summary!B252</f>
        <v>Marinus</v>
      </c>
      <c r="C252" t="str">
        <f>Summary!C252</f>
        <v>Wind</v>
      </c>
      <c r="D252" s="89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49674383.642125256</v>
      </c>
      <c r="H252" s="73">
        <f>SUMIFS(AM$5:AM252,$F$5:$F252,$F252,$D$5:$D252,$D252)</f>
        <v>107921.34650126565</v>
      </c>
      <c r="I252" s="20">
        <f>SUMIFS(AN$5:AN252,$F$5:$F252,$F252,$D$5:$D252,$D252)</f>
        <v>89517782.329032108</v>
      </c>
      <c r="J252" s="73">
        <f t="shared" si="48"/>
        <v>89517782.329032108</v>
      </c>
      <c r="K252" s="73">
        <f t="shared" si="49"/>
        <v>139192165.97115737</v>
      </c>
      <c r="L252" s="73">
        <f t="shared" si="50"/>
        <v>139300087.31765863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72958965.960949183</v>
      </c>
      <c r="Q252" s="73">
        <f>P252/SUMIFS(FinParameters!$H$8:$H$39,FinParameters!$B$8:$B$39,Financials!$E252,FinParameters!$C$8:$C$39,Financials!$F252)</f>
        <v>13737604.516172091</v>
      </c>
      <c r="R252" s="73">
        <f t="shared" si="63"/>
        <v>2348141.0169851715</v>
      </c>
      <c r="S252" s="12">
        <f t="shared" si="52"/>
        <v>3.3254688907099317E-2</v>
      </c>
      <c r="T252" s="114">
        <f t="shared" si="53"/>
        <v>49674383.642125256</v>
      </c>
      <c r="U252" s="73">
        <f>T252/SUMIFS(FinParameters!$L$8:$L$39,FinParameters!$B$8:$B$39,Financials!$E252,FinParameters!$C$8:$C$39,Financials!$F252)</f>
        <v>33461903.377652142</v>
      </c>
      <c r="V252" s="73">
        <f t="shared" si="54"/>
        <v>33461903.377652142</v>
      </c>
      <c r="W252" s="12"/>
      <c r="X252" s="73">
        <f t="shared" si="55"/>
        <v>122633349.60307445</v>
      </c>
      <c r="Y252" s="73">
        <f t="shared" si="56"/>
        <v>47199507.893824235</v>
      </c>
      <c r="Z252" s="73">
        <f t="shared" si="56"/>
        <v>35810044.394637316</v>
      </c>
      <c r="AA252" s="12">
        <f t="shared" si="57"/>
        <v>0.50714666516154971</v>
      </c>
      <c r="AB252" s="114">
        <f t="shared" si="58"/>
        <v>107921.34650126565</v>
      </c>
      <c r="AC252" s="73">
        <f>AB252/SUMIFS(FinParameters!$L$8:$L$39,FinParameters!$B$8:$B$39,Financials!$E252,FinParameters!$C$8:$C$39,Financials!$F252)</f>
        <v>72698.509860302016</v>
      </c>
      <c r="AD252" s="73">
        <f t="shared" si="59"/>
        <v>72698.509860302016</v>
      </c>
      <c r="AE252" s="12"/>
      <c r="AF252" s="73">
        <f t="shared" si="60"/>
        <v>122741270.94957571</v>
      </c>
      <c r="AG252" s="73">
        <f t="shared" si="61"/>
        <v>47272206.403684534</v>
      </c>
      <c r="AH252" s="73">
        <f t="shared" si="61"/>
        <v>35882742.904497616</v>
      </c>
      <c r="AI252" s="12">
        <f t="shared" si="62"/>
        <v>0.5081762312361281</v>
      </c>
      <c r="AL252" s="73">
        <f>Summary!G252</f>
        <v>2375730.7941928417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1604624.6105124583</v>
      </c>
      <c r="AN252" s="20">
        <f>Summary!I252</f>
        <v>6782044.5994601129</v>
      </c>
      <c r="AP252" s="12">
        <v>1</v>
      </c>
    </row>
    <row r="253" spans="1:42" x14ac:dyDescent="0.3">
      <c r="A253">
        <v>249</v>
      </c>
      <c r="B253" t="str">
        <f>Summary!B253</f>
        <v>Marinus</v>
      </c>
      <c r="C253" t="str">
        <f>Summary!C253</f>
        <v>Wind</v>
      </c>
      <c r="D253" s="89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343109211.09483117</v>
      </c>
      <c r="H253" s="73">
        <f>SUMIFS(AM$5:AM253,$F$5:$F253,$F253,$D$5:$D253,$D253)</f>
        <v>-359784584.95342463</v>
      </c>
      <c r="I253" s="20">
        <f>SUMIFS(AN$5:AN253,$F$5:$F253,$F253,$D$5:$D253,$D253)</f>
        <v>177791945.38626409</v>
      </c>
      <c r="J253" s="73">
        <f t="shared" si="48"/>
        <v>177791945.38626409</v>
      </c>
      <c r="K253" s="73">
        <f t="shared" si="49"/>
        <v>520901156.48109525</v>
      </c>
      <c r="L253" s="73">
        <f t="shared" si="50"/>
        <v>161116571.52767062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160030408.60897908</v>
      </c>
      <c r="Q253" s="73">
        <f>P253/SUMIFS(FinParameters!$H$8:$H$39,FinParameters!$B$8:$B$39,Financials!$E253,FinParameters!$C$8:$C$39,Financials!$F253)</f>
        <v>27146376.913808294</v>
      </c>
      <c r="R253" s="73">
        <f t="shared" si="63"/>
        <v>88932694.507591024</v>
      </c>
      <c r="S253" s="12">
        <f t="shared" si="52"/>
        <v>1.2508516712755295</v>
      </c>
      <c r="T253" s="114">
        <f t="shared" si="53"/>
        <v>343109211.09483117</v>
      </c>
      <c r="U253" s="73">
        <f>T253/SUMIFS(FinParameters!$L$8:$L$39,FinParameters!$B$8:$B$39,Financials!$E253,FinParameters!$C$8:$C$39,Financials!$F253)</f>
        <v>225489677.56828356</v>
      </c>
      <c r="V253" s="73">
        <f t="shared" si="54"/>
        <v>225489677.56828356</v>
      </c>
      <c r="W253" s="12"/>
      <c r="X253" s="73">
        <f t="shared" si="55"/>
        <v>503139619.70381027</v>
      </c>
      <c r="Y253" s="73">
        <f t="shared" si="56"/>
        <v>252636054.48209184</v>
      </c>
      <c r="Z253" s="73">
        <f t="shared" si="56"/>
        <v>314422372.07587457</v>
      </c>
      <c r="AA253" s="12">
        <f t="shared" si="57"/>
        <v>4.4223977669309633</v>
      </c>
      <c r="AB253" s="114">
        <f t="shared" si="58"/>
        <v>-359784584.95342463</v>
      </c>
      <c r="AC253" s="73">
        <f>AB253/SUMIFS(FinParameters!$L$8:$L$39,FinParameters!$B$8:$B$39,Financials!$E253,FinParameters!$C$8:$C$39,Financials!$F253)</f>
        <v>-236448650.84302193</v>
      </c>
      <c r="AD253" s="73">
        <f t="shared" si="59"/>
        <v>-236448650.84302193</v>
      </c>
      <c r="AE253" s="12"/>
      <c r="AF253" s="73">
        <f t="shared" si="60"/>
        <v>143355034.75038564</v>
      </c>
      <c r="AG253" s="73">
        <f t="shared" si="61"/>
        <v>16187403.639069915</v>
      </c>
      <c r="AH253" s="73">
        <f t="shared" si="61"/>
        <v>77973721.232852638</v>
      </c>
      <c r="AI253" s="12">
        <f t="shared" si="62"/>
        <v>1.0967120704001698</v>
      </c>
      <c r="AL253" s="73">
        <f>Summary!G253</f>
        <v>18671824.589897677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-24694929.59426802</v>
      </c>
      <c r="AN253" s="20">
        <f>Summary!I253</f>
        <v>11368845.903853223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</v>
      </c>
      <c r="C254" t="str">
        <f>Summary!C254</f>
        <v>Wind</v>
      </c>
      <c r="D254" s="89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185936985.06793964</v>
      </c>
      <c r="H254" s="73">
        <f>SUMIFS(AM$5:AM254,$F$5:$F254,$F254,$D$5:$D254,$D254)</f>
        <v>-161160163.29670078</v>
      </c>
      <c r="I254" s="20">
        <f>SUMIFS(AN$5:AN254,$F$5:$F254,$F254,$D$5:$D254,$D254)</f>
        <v>130106004.66295083</v>
      </c>
      <c r="J254" s="73">
        <f t="shared" si="48"/>
        <v>130106004.66295083</v>
      </c>
      <c r="K254" s="73">
        <f t="shared" si="49"/>
        <v>316042989.73089045</v>
      </c>
      <c r="L254" s="73">
        <f t="shared" si="50"/>
        <v>154882826.43418968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112344467.88566583</v>
      </c>
      <c r="Q254" s="73">
        <f>P254/SUMIFS(FinParameters!$H$8:$H$39,FinParameters!$B$8:$B$39,Financials!$E254,FinParameters!$C$8:$C$39,Financials!$F254)</f>
        <v>19057286.024041306</v>
      </c>
      <c r="R254" s="73">
        <f t="shared" si="63"/>
        <v>41246753.784277789</v>
      </c>
      <c r="S254" s="12">
        <f t="shared" si="52"/>
        <v>0.58014177116100163</v>
      </c>
      <c r="T254" s="114">
        <f t="shared" si="53"/>
        <v>185936985.06793964</v>
      </c>
      <c r="U254" s="73">
        <f>T254/SUMIFS(FinParameters!$L$8:$L$39,FinParameters!$B$8:$B$39,Financials!$E254,FinParameters!$C$8:$C$39,Financials!$F254)</f>
        <v>122196867.51400094</v>
      </c>
      <c r="V254" s="73">
        <f t="shared" si="54"/>
        <v>122196867.51400094</v>
      </c>
      <c r="W254" s="12"/>
      <c r="X254" s="73">
        <f t="shared" si="55"/>
        <v>298281452.95360547</v>
      </c>
      <c r="Y254" s="73">
        <f t="shared" si="56"/>
        <v>141254153.53804225</v>
      </c>
      <c r="Z254" s="73">
        <f t="shared" si="56"/>
        <v>163443621.29827872</v>
      </c>
      <c r="AA254" s="12">
        <f t="shared" si="57"/>
        <v>2.2988590190846625</v>
      </c>
      <c r="AB254" s="114">
        <f t="shared" si="58"/>
        <v>-161160163.29670078</v>
      </c>
      <c r="AC254" s="73">
        <f>AB254/SUMIFS(FinParameters!$L$8:$L$39,FinParameters!$B$8:$B$39,Financials!$E254,FinParameters!$C$8:$C$39,Financials!$F254)</f>
        <v>-105913662.71592478</v>
      </c>
      <c r="AD254" s="73">
        <f t="shared" si="59"/>
        <v>-105913662.71592478</v>
      </c>
      <c r="AE254" s="12"/>
      <c r="AF254" s="73">
        <f t="shared" si="60"/>
        <v>137121289.6569047</v>
      </c>
      <c r="AG254" s="73">
        <f t="shared" si="61"/>
        <v>35340490.822117463</v>
      </c>
      <c r="AH254" s="73">
        <f t="shared" si="61"/>
        <v>57529958.582353935</v>
      </c>
      <c r="AI254" s="12">
        <f t="shared" si="62"/>
        <v>0.80916748603638677</v>
      </c>
      <c r="AL254" s="73">
        <f>Summary!G254</f>
        <v>9570852.6956587154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-12050368.959350271</v>
      </c>
      <c r="AN254" s="20">
        <f>Summary!I254</f>
        <v>8800578.5241210032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</v>
      </c>
      <c r="C255" t="str">
        <f>Summary!C255</f>
        <v>Wind</v>
      </c>
      <c r="D255" s="89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105534564.896559</v>
      </c>
      <c r="H255" s="73">
        <f>SUMIFS(AM$5:AM255,$F$5:$F255,$F255,$D$5:$D255,$D255)</f>
        <v>-67491438.401183903</v>
      </c>
      <c r="I255" s="20">
        <f>SUMIFS(AN$5:AN255,$F$5:$F255,$F255,$D$5:$D255,$D255)</f>
        <v>110816910.49787733</v>
      </c>
      <c r="J255" s="73">
        <f t="shared" si="48"/>
        <v>110816910.49787733</v>
      </c>
      <c r="K255" s="73">
        <f t="shared" si="49"/>
        <v>216351475.39443633</v>
      </c>
      <c r="L255" s="73">
        <f t="shared" si="50"/>
        <v>148860036.99325243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93055373.72059232</v>
      </c>
      <c r="Q255" s="73">
        <f>P255/SUMIFS(FinParameters!$H$8:$H$39,FinParameters!$B$8:$B$39,Financials!$E255,FinParameters!$C$8:$C$39,Financials!$F255)</f>
        <v>15785226.513086298</v>
      </c>
      <c r="R255" s="73">
        <f t="shared" si="63"/>
        <v>21957659.619204275</v>
      </c>
      <c r="S255" s="12">
        <f t="shared" si="52"/>
        <v>0.30883777202586027</v>
      </c>
      <c r="T255" s="114">
        <f t="shared" si="53"/>
        <v>105534564.896559</v>
      </c>
      <c r="U255" s="73">
        <f>T255/SUMIFS(FinParameters!$L$8:$L$39,FinParameters!$B$8:$B$39,Financials!$E255,FinParameters!$C$8:$C$39,Financials!$F255)</f>
        <v>69356794.400535628</v>
      </c>
      <c r="V255" s="73">
        <f t="shared" si="54"/>
        <v>69356794.400535628</v>
      </c>
      <c r="W255" s="12"/>
      <c r="X255" s="73">
        <f t="shared" si="55"/>
        <v>198589938.61715132</v>
      </c>
      <c r="Y255" s="73">
        <f t="shared" si="56"/>
        <v>85142020.913621932</v>
      </c>
      <c r="Z255" s="73">
        <f t="shared" si="56"/>
        <v>91314454.019739896</v>
      </c>
      <c r="AA255" s="12">
        <f t="shared" si="57"/>
        <v>1.2843514756258128</v>
      </c>
      <c r="AB255" s="114">
        <f t="shared" si="58"/>
        <v>-67491438.401183903</v>
      </c>
      <c r="AC255" s="73">
        <f>AB255/SUMIFS(FinParameters!$L$8:$L$39,FinParameters!$B$8:$B$39,Financials!$E255,FinParameters!$C$8:$C$39,Financials!$F255)</f>
        <v>-44355039.71211192</v>
      </c>
      <c r="AD255" s="73">
        <f t="shared" si="59"/>
        <v>-44355039.71211192</v>
      </c>
      <c r="AE255" s="12"/>
      <c r="AF255" s="73">
        <f t="shared" si="60"/>
        <v>131098500.21596742</v>
      </c>
      <c r="AG255" s="73">
        <f t="shared" si="61"/>
        <v>40786981.201510012</v>
      </c>
      <c r="AH255" s="73">
        <f t="shared" si="61"/>
        <v>46959414.307627976</v>
      </c>
      <c r="AI255" s="12">
        <f t="shared" si="62"/>
        <v>0.66049119723683469</v>
      </c>
      <c r="AL255" s="73">
        <f>Summary!G255</f>
        <v>5887120.2183965966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-5359562.392477815</v>
      </c>
      <c r="AN255" s="20">
        <f>Summary!I255</f>
        <v>7876732.4510282166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</v>
      </c>
      <c r="C256" t="str">
        <f>Summary!C256</f>
        <v>Wind</v>
      </c>
      <c r="D256" s="89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46818331.051604062</v>
      </c>
      <c r="H256" s="73">
        <f>SUMIFS(AM$5:AM256,$F$5:$F256,$F256,$D$5:$D256,$D256)</f>
        <v>750308.12696161901</v>
      </c>
      <c r="I256" s="20">
        <f>SUMIFS(AN$5:AN256,$F$5:$F256,$F256,$D$5:$D256,$D256)</f>
        <v>96572289.584999532</v>
      </c>
      <c r="J256" s="73">
        <f t="shared" si="48"/>
        <v>96572289.584999532</v>
      </c>
      <c r="K256" s="73">
        <f t="shared" si="49"/>
        <v>143390620.63660359</v>
      </c>
      <c r="L256" s="73">
        <f t="shared" si="50"/>
        <v>144140928.76356521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78810752.807714522</v>
      </c>
      <c r="Q256" s="73">
        <f>P256/SUMIFS(FinParameters!$H$8:$H$39,FinParameters!$B$8:$B$39,Financials!$E256,FinParameters!$C$8:$C$39,Financials!$F256)</f>
        <v>13368874.198195064</v>
      </c>
      <c r="R256" s="73">
        <f t="shared" si="63"/>
        <v>7713038.7063264772</v>
      </c>
      <c r="S256" s="12">
        <f t="shared" si="52"/>
        <v>0.10848504489648415</v>
      </c>
      <c r="T256" s="114">
        <f t="shared" si="53"/>
        <v>46818331.051604062</v>
      </c>
      <c r="U256" s="73">
        <f>T256/SUMIFS(FinParameters!$L$8:$L$39,FinParameters!$B$8:$B$39,Financials!$E256,FinParameters!$C$8:$C$39,Financials!$F256)</f>
        <v>30768775.747595768</v>
      </c>
      <c r="V256" s="73">
        <f t="shared" si="54"/>
        <v>30768775.747595768</v>
      </c>
      <c r="W256" s="12"/>
      <c r="X256" s="73">
        <f t="shared" si="55"/>
        <v>125629083.85931858</v>
      </c>
      <c r="Y256" s="73">
        <f t="shared" si="56"/>
        <v>44137649.945790835</v>
      </c>
      <c r="Z256" s="73">
        <f t="shared" si="56"/>
        <v>38481814.453922242</v>
      </c>
      <c r="AA256" s="12">
        <f t="shared" si="57"/>
        <v>0.54125248526338987</v>
      </c>
      <c r="AB256" s="114">
        <f t="shared" si="58"/>
        <v>750308.12696161901</v>
      </c>
      <c r="AC256" s="73">
        <f>AB256/SUMIFS(FinParameters!$L$8:$L$39,FinParameters!$B$8:$B$39,Financials!$E256,FinParameters!$C$8:$C$39,Financials!$F256)</f>
        <v>493098.7923220665</v>
      </c>
      <c r="AD256" s="73">
        <f t="shared" si="59"/>
        <v>493098.7923220665</v>
      </c>
      <c r="AE256" s="12"/>
      <c r="AF256" s="73">
        <f t="shared" si="60"/>
        <v>126379391.9862802</v>
      </c>
      <c r="AG256" s="73">
        <f t="shared" si="61"/>
        <v>44630748.738112904</v>
      </c>
      <c r="AH256" s="73">
        <f t="shared" si="61"/>
        <v>38974913.246244311</v>
      </c>
      <c r="AI256" s="12">
        <f t="shared" si="62"/>
        <v>0.5481879936486368</v>
      </c>
      <c r="AL256" s="73">
        <f>Summary!G256</f>
        <v>2479398.8314285628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218440.65857542978</v>
      </c>
      <c r="AN256" s="20">
        <f>Summary!I256</f>
        <v>7015329.4678474125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</v>
      </c>
      <c r="C257" t="str">
        <f>Summary!C257</f>
        <v>Wind</v>
      </c>
      <c r="D257" s="89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-7220889.7797252201</v>
      </c>
      <c r="H257" s="73">
        <f>SUMIFS(AM$5:AM257,$F$5:$F257,$F257,$D$5:$D257,$D257)</f>
        <v>70601763.315367401</v>
      </c>
      <c r="I257" s="20">
        <f>SUMIFS(AN$5:AN257,$F$5:$F257,$F257,$D$5:$D257,$D257)</f>
        <v>81418919.284801453</v>
      </c>
      <c r="J257" s="73">
        <f t="shared" si="48"/>
        <v>81418919.284801453</v>
      </c>
      <c r="K257" s="73">
        <f t="shared" si="49"/>
        <v>74198029.50507623</v>
      </c>
      <c r="L257" s="73">
        <f t="shared" si="50"/>
        <v>144799792.82044363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63657382.507516451</v>
      </c>
      <c r="Q257" s="73">
        <f>P257/SUMIFS(FinParameters!$H$8:$H$39,FinParameters!$B$8:$B$39,Financials!$E257,FinParameters!$C$8:$C$39,Financials!$F257)</f>
        <v>10798368.347092686</v>
      </c>
      <c r="R257" s="73">
        <f t="shared" si="63"/>
        <v>-7440331.5938715935</v>
      </c>
      <c r="S257" s="12">
        <f t="shared" si="52"/>
        <v>-0.10464937850549452</v>
      </c>
      <c r="T257" s="114">
        <f t="shared" si="53"/>
        <v>-7220889.7797252201</v>
      </c>
      <c r="U257" s="73">
        <f>T257/SUMIFS(FinParameters!$L$8:$L$39,FinParameters!$B$8:$B$39,Financials!$E257,FinParameters!$C$8:$C$39,Financials!$F257)</f>
        <v>-4745533.070915807</v>
      </c>
      <c r="V257" s="73">
        <f t="shared" si="54"/>
        <v>-4745533.070915807</v>
      </c>
      <c r="W257" s="12"/>
      <c r="X257" s="73">
        <f t="shared" si="55"/>
        <v>56436492.727791227</v>
      </c>
      <c r="Y257" s="73">
        <f t="shared" si="56"/>
        <v>6052835.2761768792</v>
      </c>
      <c r="Z257" s="73">
        <f t="shared" si="56"/>
        <v>-12185864.664787401</v>
      </c>
      <c r="AA257" s="12">
        <f t="shared" si="57"/>
        <v>-0.17139601207726443</v>
      </c>
      <c r="AB257" s="114">
        <f t="shared" si="58"/>
        <v>70601763.315367401</v>
      </c>
      <c r="AC257" s="73">
        <f>AB257/SUMIFS(FinParameters!$L$8:$L$39,FinParameters!$B$8:$B$39,Financials!$E257,FinParameters!$C$8:$C$39,Financials!$F257)</f>
        <v>46399129.871609256</v>
      </c>
      <c r="AD257" s="73">
        <f t="shared" si="59"/>
        <v>46399129.871609256</v>
      </c>
      <c r="AE257" s="12"/>
      <c r="AF257" s="73">
        <f t="shared" si="60"/>
        <v>127038256.04315862</v>
      </c>
      <c r="AG257" s="73">
        <f t="shared" si="61"/>
        <v>52451965.147786133</v>
      </c>
      <c r="AH257" s="73">
        <f t="shared" si="61"/>
        <v>34213265.206821859</v>
      </c>
      <c r="AI257" s="12">
        <f t="shared" si="62"/>
        <v>0.48121470063063404</v>
      </c>
      <c r="AL257" s="73">
        <f>Summary!G257</f>
        <v>-3252735.2029748228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7686604.6434412235</v>
      </c>
      <c r="AN257" s="20">
        <f>Summary!I257</f>
        <v>5692969.475036419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</v>
      </c>
      <c r="C258" t="str">
        <f>Summary!C258</f>
        <v>Wind</v>
      </c>
      <c r="D258" s="89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-73109203.517861068</v>
      </c>
      <c r="H258" s="73">
        <f>SUMIFS(AM$5:AM258,$F$5:$F258,$F258,$D$5:$D258,$D258)</f>
        <v>167565711.46849644</v>
      </c>
      <c r="I258" s="20">
        <f>SUMIFS(AN$5:AN258,$F$5:$F258,$F258,$D$5:$D258,$D258)</f>
        <v>62136807.406432286</v>
      </c>
      <c r="J258" s="73">
        <f t="shared" si="48"/>
        <v>62136807.406432286</v>
      </c>
      <c r="K258" s="73">
        <f t="shared" si="49"/>
        <v>-10972396.111428782</v>
      </c>
      <c r="L258" s="73">
        <f t="shared" si="50"/>
        <v>156593315.35706764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44375270.629147284</v>
      </c>
      <c r="Q258" s="73">
        <f>P258/SUMIFS(FinParameters!$H$8:$H$39,FinParameters!$B$8:$B$39,Financials!$E258,FinParameters!$C$8:$C$39,Financials!$F258)</f>
        <v>7527493.2596997013</v>
      </c>
      <c r="R258" s="73">
        <f t="shared" si="63"/>
        <v>-26722443.472240761</v>
      </c>
      <c r="S258" s="12">
        <f t="shared" si="52"/>
        <v>-0.37585517073212138</v>
      </c>
      <c r="T258" s="114">
        <f t="shared" si="53"/>
        <v>-73109203.517861068</v>
      </c>
      <c r="U258" s="73">
        <f>T258/SUMIFS(FinParameters!$L$8:$L$39,FinParameters!$B$8:$B$39,Financials!$E258,FinParameters!$C$8:$C$39,Financials!$F258)</f>
        <v>-48047007.178598188</v>
      </c>
      <c r="V258" s="73">
        <f t="shared" si="54"/>
        <v>-48047007.178598188</v>
      </c>
      <c r="W258" s="12"/>
      <c r="X258" s="73">
        <f t="shared" si="55"/>
        <v>-28733932.888713785</v>
      </c>
      <c r="Y258" s="73">
        <f t="shared" si="56"/>
        <v>-40519513.918898486</v>
      </c>
      <c r="Z258" s="73">
        <f t="shared" si="56"/>
        <v>-74769450.650838941</v>
      </c>
      <c r="AA258" s="12">
        <f t="shared" si="57"/>
        <v>-1.051643524631676</v>
      </c>
      <c r="AB258" s="114">
        <f t="shared" si="58"/>
        <v>100539426.88109787</v>
      </c>
      <c r="AC258" s="73">
        <f>AB258/SUMIFS(FinParameters!$L$8:$L$39,FinParameters!$B$8:$B$39,Financials!$E258,FinParameters!$C$8:$C$39,Financials!$F258)</f>
        <v>66074014.387369223</v>
      </c>
      <c r="AD258" s="73">
        <f t="shared" si="59"/>
        <v>66074014.387369223</v>
      </c>
      <c r="AE258" s="12"/>
      <c r="AF258" s="73">
        <f t="shared" si="60"/>
        <v>71805493.992384076</v>
      </c>
      <c r="AG258" s="73">
        <f t="shared" si="61"/>
        <v>25554500.468470737</v>
      </c>
      <c r="AH258" s="73">
        <f t="shared" si="61"/>
        <v>-8695436.2634697184</v>
      </c>
      <c r="AI258" s="12">
        <f t="shared" si="62"/>
        <v>-0.12230261371089504</v>
      </c>
      <c r="AL258" s="73">
        <f>Summary!G258</f>
        <v>-11576149.486416705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19225195.935560402</v>
      </c>
      <c r="AN258" s="20">
        <f>Summary!I258</f>
        <v>3818934.5847335523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</v>
      </c>
      <c r="C259" t="str">
        <f>Summary!C258</f>
        <v>Wind</v>
      </c>
      <c r="D259" s="89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-140747940.41825476</v>
      </c>
      <c r="H259" s="73">
        <f>SUMIFS(AM$5:AM259,$F$5:$F259,$F259,$D$5:$D259,$D259)</f>
        <v>332589421.93414283</v>
      </c>
      <c r="I259" s="20">
        <f>SUMIFS(AN$5:AN259,$F$5:$F259,$F259,$D$5:$D259,$D259)</f>
        <v>39126042.504560389</v>
      </c>
      <c r="J259" s="73">
        <f t="shared" si="48"/>
        <v>39126042.504560389</v>
      </c>
      <c r="K259" s="73">
        <f t="shared" si="49"/>
        <v>-101621897.91369438</v>
      </c>
      <c r="L259" s="73">
        <f t="shared" si="50"/>
        <v>230967524.02044845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21364505.727275386</v>
      </c>
      <c r="Q259" s="73">
        <f>P259/SUMIFS(FinParameters!$H$8:$H$39,FinParameters!$B$8:$B$39,Financials!$E259,FinParameters!$C$8:$C$39,Financials!$F259)</f>
        <v>3624117.0043309657</v>
      </c>
      <c r="R259" s="73">
        <f t="shared" si="63"/>
        <v>-49733208.374112658</v>
      </c>
      <c r="S259" s="12">
        <f t="shared" si="52"/>
        <v>-0.69950502632463274</v>
      </c>
      <c r="T259" s="114">
        <f t="shared" si="53"/>
        <v>-140747940.41825476</v>
      </c>
      <c r="U259" s="73">
        <f>T259/SUMIFS(FinParameters!$L$8:$L$39,FinParameters!$B$8:$B$39,Financials!$E259,FinParameters!$C$8:$C$39,Financials!$F259)</f>
        <v>-92498850.736305296</v>
      </c>
      <c r="V259" s="73">
        <f t="shared" si="54"/>
        <v>-92498850.736305296</v>
      </c>
      <c r="W259" s="12"/>
      <c r="X259" s="73">
        <f t="shared" si="55"/>
        <v>-119383434.69097939</v>
      </c>
      <c r="Y259" s="73">
        <f t="shared" si="56"/>
        <v>-88874733.731974334</v>
      </c>
      <c r="Z259" s="73">
        <f t="shared" si="56"/>
        <v>-142232059.11041796</v>
      </c>
      <c r="AA259" s="12">
        <f t="shared" si="57"/>
        <v>-2.0005152192036668</v>
      </c>
      <c r="AB259" s="114">
        <f t="shared" si="58"/>
        <v>133035768.77365714</v>
      </c>
      <c r="AC259" s="73">
        <f>AB259/SUMIFS(FinParameters!$L$8:$L$39,FinParameters!$B$8:$B$39,Financials!$E259,FinParameters!$C$8:$C$39,Financials!$F259)</f>
        <v>87430449.652164966</v>
      </c>
      <c r="AD259" s="73">
        <f t="shared" si="59"/>
        <v>87430449.652164966</v>
      </c>
      <c r="AE259" s="12"/>
      <c r="AF259" s="73">
        <f t="shared" si="60"/>
        <v>13652334.082677752</v>
      </c>
      <c r="AG259" s="73">
        <f t="shared" si="61"/>
        <v>-1444284.0798093677</v>
      </c>
      <c r="AH259" s="73">
        <f t="shared" si="61"/>
        <v>-54801609.458252996</v>
      </c>
      <c r="AI259" s="12">
        <f t="shared" si="62"/>
        <v>-0.77079284687133276</v>
      </c>
      <c r="AL259" s="73">
        <f>Summary!G258</f>
        <v>-11576149.486416705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33612858.341537744</v>
      </c>
      <c r="AN259" s="20">
        <f>Summary!I258</f>
        <v>3818934.5847335523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</v>
      </c>
      <c r="C260" t="str">
        <f>Summary!C260</f>
        <v>Wind</v>
      </c>
      <c r="D260" s="89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50706163.272664577</v>
      </c>
      <c r="H260" s="73">
        <f>SUMIFS(AM$5:AM260,$F$5:$F260,$F260,$D$5:$D260,$D260)</f>
        <v>1709659.2964955305</v>
      </c>
      <c r="I260" s="20">
        <f>SUMIFS(AN$5:AN260,$F$5:$F260,$F260,$D$5:$D260,$D260)</f>
        <v>96216217.290379927</v>
      </c>
      <c r="J260" s="73">
        <f t="shared" si="48"/>
        <v>96216217.290379927</v>
      </c>
      <c r="K260" s="73">
        <f t="shared" si="49"/>
        <v>146922380.56304449</v>
      </c>
      <c r="L260" s="73">
        <f t="shared" si="50"/>
        <v>148632039.85954005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78454680.513094932</v>
      </c>
      <c r="Q260" s="73">
        <f>P260/SUMIFS(FinParameters!$H$8:$H$39,FinParameters!$B$8:$B$39,Financials!$E260,FinParameters!$C$8:$C$39,Financials!$F260)</f>
        <v>13308472.723235851</v>
      </c>
      <c r="R260" s="73">
        <f t="shared" si="63"/>
        <v>7356966.4117068872</v>
      </c>
      <c r="S260" s="12">
        <f t="shared" si="52"/>
        <v>0.1034768347293919</v>
      </c>
      <c r="T260" s="114">
        <f t="shared" si="53"/>
        <v>50706163.272664577</v>
      </c>
      <c r="U260" s="73">
        <f>T260/SUMIFS(FinParameters!$L$8:$L$39,FinParameters!$B$8:$B$39,Financials!$E260,FinParameters!$C$8:$C$39,Financials!$F260)</f>
        <v>33323839.866012044</v>
      </c>
      <c r="V260" s="73">
        <f t="shared" si="54"/>
        <v>33323839.866012044</v>
      </c>
      <c r="W260" s="12"/>
      <c r="X260" s="73">
        <f t="shared" si="55"/>
        <v>129160843.78575948</v>
      </c>
      <c r="Y260" s="73">
        <f t="shared" si="56"/>
        <v>46632312.589247897</v>
      </c>
      <c r="Z260" s="73">
        <f t="shared" si="56"/>
        <v>40680806.277718931</v>
      </c>
      <c r="AA260" s="12">
        <f t="shared" si="57"/>
        <v>0.5721816346965326</v>
      </c>
      <c r="AB260" s="114">
        <f t="shared" si="58"/>
        <v>1709659.2964955305</v>
      </c>
      <c r="AC260" s="73">
        <f>AB260/SUMIFS(FinParameters!$L$8:$L$39,FinParameters!$B$8:$B$39,Financials!$E260,FinParameters!$C$8:$C$39,Financials!$F260)</f>
        <v>1123579.6389384759</v>
      </c>
      <c r="AD260" s="73">
        <f t="shared" si="59"/>
        <v>1123579.6389384759</v>
      </c>
      <c r="AE260" s="12"/>
      <c r="AF260" s="73">
        <f t="shared" si="60"/>
        <v>130870503.08225501</v>
      </c>
      <c r="AG260" s="73">
        <f t="shared" si="61"/>
        <v>47755892.228186376</v>
      </c>
      <c r="AH260" s="73">
        <f t="shared" si="61"/>
        <v>41804385.916657411</v>
      </c>
      <c r="AI260" s="12">
        <f t="shared" si="62"/>
        <v>0.58798495064191181</v>
      </c>
      <c r="AL260" s="73">
        <f>Summary!G260</f>
        <v>1031779.6305393182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1601737.9499942649</v>
      </c>
      <c r="AN260" s="20">
        <f>Summary!I260</f>
        <v>6698434.9613478137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6DA7-CC1E-461D-AEBA-D86A376C9879}">
  <dimension ref="A2:AI656"/>
  <sheetViews>
    <sheetView topLeftCell="R1" workbookViewId="0">
      <selection activeCell="AD8" sqref="AD8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</v>
      </c>
      <c r="V2" s="121">
        <f>PPAcfd!E20</f>
        <v>458693.51980000001</v>
      </c>
      <c r="X2" s="106">
        <f>SwapSold!C15</f>
        <v>50</v>
      </c>
      <c r="Y2" s="123" t="str">
        <f>IF(AND(AF5&gt;AF6,AF6&gt;AF7,AF7&gt;AF8,AF8&gt;AF9,AF9&gt;AF10,AF10&gt;AF11),"Okay","Fix")</f>
        <v>Okay</v>
      </c>
      <c r="AF2" s="123" t="str">
        <f>IF(AND(AF5&gt;AF6,AF6&gt;AF7,AF7&gt;AF8,AF8&gt;AF9,AF9&gt;AF10,AF10&gt;AF11),"Okay","Fix")</f>
        <v>Okay</v>
      </c>
    </row>
    <row r="4" spans="2:35" ht="45.2" x14ac:dyDescent="0.3">
      <c r="B4" s="115" t="s">
        <v>58</v>
      </c>
      <c r="C4" s="115" t="s">
        <v>59</v>
      </c>
      <c r="D4" s="115" t="s">
        <v>0</v>
      </c>
      <c r="E4" s="115" t="s">
        <v>20</v>
      </c>
      <c r="F4" s="115" t="s">
        <v>60</v>
      </c>
      <c r="G4" s="115" t="s">
        <v>21</v>
      </c>
      <c r="H4" s="115" t="s">
        <v>22</v>
      </c>
      <c r="K4" s="115" t="s">
        <v>66</v>
      </c>
      <c r="L4" s="115" t="s">
        <v>65</v>
      </c>
      <c r="P4" s="115" t="s">
        <v>21</v>
      </c>
      <c r="Q4" s="115" t="s">
        <v>65</v>
      </c>
      <c r="T4" s="97" t="s">
        <v>34</v>
      </c>
      <c r="U4" s="97" t="str">
        <f>$P$16</f>
        <v>Merchant NPV</v>
      </c>
      <c r="V4" s="97" t="s">
        <v>134</v>
      </c>
      <c r="W4" s="97" t="str">
        <f>$P$24</f>
        <v>Merchant with PPA NPV</v>
      </c>
      <c r="X4" s="97" t="s">
        <v>139</v>
      </c>
      <c r="Y4" s="97" t="str">
        <f>$P$32</f>
        <v>Merchant with PPA and Sold Swap NPV</v>
      </c>
      <c r="AA4" s="116" t="s">
        <v>44</v>
      </c>
      <c r="AB4" s="116" t="str">
        <f>$P$16</f>
        <v>Merchant NPV</v>
      </c>
      <c r="AC4" s="97" t="s">
        <v>134</v>
      </c>
      <c r="AD4" s="97" t="str">
        <f>$P$24</f>
        <v>Merchant with PPA NPV</v>
      </c>
      <c r="AE4" s="97" t="s">
        <v>139</v>
      </c>
      <c r="AF4" s="116" t="str">
        <f>$P$32</f>
        <v>Merchant with PPA and Sold Swap NPV</v>
      </c>
      <c r="AH4" s="97" t="s">
        <v>145</v>
      </c>
      <c r="AI4" s="116" t="s">
        <v>146</v>
      </c>
    </row>
    <row r="5" spans="2:35" x14ac:dyDescent="0.3">
      <c r="B5" t="str">
        <f>$B$2</f>
        <v>Marinus</v>
      </c>
      <c r="C5" t="s">
        <v>64</v>
      </c>
      <c r="D5">
        <v>1</v>
      </c>
      <c r="E5" t="s">
        <v>18</v>
      </c>
      <c r="F5" t="s">
        <v>34</v>
      </c>
      <c r="G5" s="105" t="s">
        <v>90</v>
      </c>
      <c r="H5" s="20" cm="1">
        <f t="array" ref="H5">INDEX(Financials!$B$5:$AI$260,FinancialWalk!K5,FinancialWalk!L5)</f>
        <v>36112752.493767001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113316446.77520604</v>
      </c>
      <c r="V5" s="20">
        <f t="shared" ref="V5:Y5" si="1">AVERAGEIFS($H$5:$H$576,$D$5:$D$576,$T5,$G$5:$G$576,V$4,$F$5:$F$576,$T$4)</f>
        <v>225489677.56828356</v>
      </c>
      <c r="W5" s="20">
        <f t="shared" si="1"/>
        <v>338806124.34348959</v>
      </c>
      <c r="X5" s="20">
        <f t="shared" si="1"/>
        <v>-236448650.84302193</v>
      </c>
      <c r="Y5" s="20">
        <f t="shared" si="1"/>
        <v>102357473.50046766</v>
      </c>
      <c r="AA5" s="3">
        <v>1</v>
      </c>
      <c r="AB5" s="20">
        <f>AVERAGEIFS($H$5:$H$576,$D$5:$D$576,$AA5,$G$5:$G$576,AB$4,$F$5:$F$576,$AA$4)</f>
        <v>88932694.507591024</v>
      </c>
      <c r="AC5" s="20">
        <f t="shared" ref="AC5:AF5" si="2">AVERAGEIFS($H$5:$H$576,$D$5:$D$576,$AA5,$G$5:$G$576,AC$4,$F$5:$F$576,$AA$4)</f>
        <v>225489677.56828356</v>
      </c>
      <c r="AD5" s="20">
        <f t="shared" si="2"/>
        <v>314422372.07587457</v>
      </c>
      <c r="AE5" s="20">
        <f t="shared" si="2"/>
        <v>-236448650.84302193</v>
      </c>
      <c r="AF5" s="20">
        <f t="shared" si="2"/>
        <v>77973721.232852638</v>
      </c>
      <c r="AH5" s="122">
        <v>1</v>
      </c>
      <c r="AI5" s="12">
        <v>1</v>
      </c>
    </row>
    <row r="6" spans="2:35" x14ac:dyDescent="0.3">
      <c r="B6" t="str">
        <f>B5</f>
        <v>Marinus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90</v>
      </c>
      <c r="H6" s="20" cm="1">
        <f t="array" ref="H6">INDEX(Financials!$B$5:$AI$260,FinancialWalk!K6,FinancialWalk!L6)</f>
        <v>23912458.421780135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82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51650422.920172848</v>
      </c>
      <c r="V6" s="20">
        <f t="shared" si="3"/>
        <v>122196867.51400094</v>
      </c>
      <c r="W6" s="20">
        <f t="shared" si="3"/>
        <v>173847290.43417379</v>
      </c>
      <c r="X6" s="20">
        <f t="shared" si="3"/>
        <v>-105913662.71592478</v>
      </c>
      <c r="Y6" s="20">
        <f t="shared" si="3"/>
        <v>67933627.718249008</v>
      </c>
      <c r="AA6" s="3">
        <v>0.95</v>
      </c>
      <c r="AB6" s="20">
        <f t="shared" ref="AB6:AF12" si="4">AVERAGEIFS($H$5:$H$576,$D$5:$D$576,$AA6,$G$5:$G$576,AB$4,$F$5:$F$576,$AA$4)</f>
        <v>41246753.784277789</v>
      </c>
      <c r="AC6" s="20">
        <f t="shared" si="4"/>
        <v>122196867.51400094</v>
      </c>
      <c r="AD6" s="20">
        <f t="shared" si="4"/>
        <v>163443621.29827872</v>
      </c>
      <c r="AE6" s="20">
        <f t="shared" si="4"/>
        <v>-105913662.71592478</v>
      </c>
      <c r="AF6" s="20">
        <f t="shared" si="4"/>
        <v>57529958.582353927</v>
      </c>
      <c r="AH6" s="122">
        <v>1</v>
      </c>
      <c r="AI6" s="12">
        <v>1</v>
      </c>
    </row>
    <row r="7" spans="2:35" x14ac:dyDescent="0.3">
      <c r="B7" t="str">
        <f t="shared" ref="B7:B26" si="5">B6</f>
        <v>Marinus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90</v>
      </c>
      <c r="H7" s="20" cm="1">
        <f t="array" ref="H7">INDEX(Financials!$B$5:$AI$260,FinancialWalk!K7,FinancialWalk!L7)</f>
        <v>23912458.421780135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24855578.384088282</v>
      </c>
      <c r="V7" s="20">
        <f t="shared" si="3"/>
        <v>69356794.400535628</v>
      </c>
      <c r="W7" s="20">
        <f t="shared" si="3"/>
        <v>94212372.784623906</v>
      </c>
      <c r="X7" s="20">
        <f t="shared" si="3"/>
        <v>-44355039.71211192</v>
      </c>
      <c r="Y7" s="20">
        <f t="shared" si="3"/>
        <v>49857333.072511986</v>
      </c>
      <c r="AA7" s="3">
        <v>0.75</v>
      </c>
      <c r="AB7" s="20">
        <f t="shared" si="4"/>
        <v>21957659.619204275</v>
      </c>
      <c r="AC7" s="20">
        <f t="shared" si="4"/>
        <v>69356794.400535628</v>
      </c>
      <c r="AD7" s="20">
        <f t="shared" si="4"/>
        <v>91314454.019739896</v>
      </c>
      <c r="AE7" s="20">
        <f t="shared" si="4"/>
        <v>-44355039.71211192</v>
      </c>
      <c r="AF7" s="20">
        <f t="shared" si="4"/>
        <v>46959414.307627976</v>
      </c>
      <c r="AH7" s="122">
        <v>1</v>
      </c>
      <c r="AI7" s="12">
        <v>1</v>
      </c>
    </row>
    <row r="8" spans="2:35" x14ac:dyDescent="0.3">
      <c r="B8" t="str">
        <f t="shared" si="5"/>
        <v>Marinus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90</v>
      </c>
      <c r="H8" s="20" cm="1">
        <f t="array" ref="H8">INDEX(Financials!$B$5:$AI$260,FinancialWalk!K8,FinancialWalk!L8)</f>
        <v>23912458.421780135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83</v>
      </c>
      <c r="Q8">
        <f t="shared" si="7"/>
        <v>9</v>
      </c>
      <c r="T8" s="3">
        <v>0.5</v>
      </c>
      <c r="U8" s="20">
        <f t="shared" si="3"/>
        <v>8325492.8633364616</v>
      </c>
      <c r="V8" s="20">
        <f t="shared" si="3"/>
        <v>30768775.747595768</v>
      </c>
      <c r="W8" s="20">
        <f t="shared" si="3"/>
        <v>39094268.610932231</v>
      </c>
      <c r="X8" s="20">
        <f t="shared" si="3"/>
        <v>493098.7923220665</v>
      </c>
      <c r="Y8" s="20">
        <f t="shared" si="3"/>
        <v>39587367.4032543</v>
      </c>
      <c r="AA8" s="3">
        <v>0.5</v>
      </c>
      <c r="AB8" s="20">
        <f t="shared" si="4"/>
        <v>7713038.7063264772</v>
      </c>
      <c r="AC8" s="20">
        <f t="shared" si="4"/>
        <v>30768775.747595768</v>
      </c>
      <c r="AD8" s="20">
        <f t="shared" si="4"/>
        <v>38481814.453922242</v>
      </c>
      <c r="AE8" s="20">
        <f t="shared" si="4"/>
        <v>493098.7923220665</v>
      </c>
      <c r="AF8" s="20">
        <f t="shared" si="4"/>
        <v>38974913.246244311</v>
      </c>
      <c r="AH8" s="122">
        <v>1</v>
      </c>
      <c r="AI8" s="12">
        <v>1</v>
      </c>
    </row>
    <row r="9" spans="2:35" x14ac:dyDescent="0.3">
      <c r="B9" t="str">
        <f t="shared" si="5"/>
        <v>Marinus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90</v>
      </c>
      <c r="H9" s="20" cm="1">
        <f t="array" ref="H9">INDEX(Financials!$B$5:$AI$260,FinancialWalk!K9,FinancialWalk!L9)</f>
        <v>18611241.276307892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84</v>
      </c>
      <c r="Q9">
        <f t="shared" si="7"/>
        <v>10</v>
      </c>
      <c r="T9" s="3">
        <v>0.25</v>
      </c>
      <c r="U9" s="20">
        <f t="shared" si="3"/>
        <v>-7876487.4939317815</v>
      </c>
      <c r="V9" s="20">
        <f t="shared" si="3"/>
        <v>-4745533.070915807</v>
      </c>
      <c r="W9" s="20">
        <f t="shared" si="3"/>
        <v>-12622020.564847589</v>
      </c>
      <c r="X9" s="20">
        <f t="shared" si="3"/>
        <v>46399129.871609256</v>
      </c>
      <c r="Y9" s="20">
        <f t="shared" si="3"/>
        <v>33777109.306761667</v>
      </c>
      <c r="AA9" s="3">
        <v>0.25</v>
      </c>
      <c r="AB9" s="20">
        <f t="shared" si="4"/>
        <v>-7440331.5938715935</v>
      </c>
      <c r="AC9" s="20">
        <f t="shared" si="4"/>
        <v>-4745533.070915807</v>
      </c>
      <c r="AD9" s="20">
        <f t="shared" si="4"/>
        <v>-12185864.664787401</v>
      </c>
      <c r="AE9" s="20">
        <f t="shared" si="4"/>
        <v>46399129.871609256</v>
      </c>
      <c r="AF9" s="20">
        <f t="shared" si="4"/>
        <v>34213265.206821859</v>
      </c>
      <c r="AH9" s="122">
        <v>1</v>
      </c>
      <c r="AI9" s="12">
        <v>1</v>
      </c>
    </row>
    <row r="10" spans="2:35" x14ac:dyDescent="0.3">
      <c r="B10" t="str">
        <f t="shared" si="5"/>
        <v>Marinus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90</v>
      </c>
      <c r="H10" s="20" cm="1">
        <f t="array" ref="H10">INDEX(Financials!$B$5:$AI$260,FinancialWalk!K10,FinancialWalk!L10)</f>
        <v>18611241.276307892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85</v>
      </c>
      <c r="Q10">
        <f t="shared" si="7"/>
        <v>11</v>
      </c>
      <c r="T10" s="3">
        <v>0.05</v>
      </c>
      <c r="U10" s="20">
        <f t="shared" si="3"/>
        <v>-29210143.923019048</v>
      </c>
      <c r="V10" s="20">
        <f t="shared" si="3"/>
        <v>-48047007.178598188</v>
      </c>
      <c r="W10" s="20">
        <f t="shared" si="3"/>
        <v>-77257151.101617232</v>
      </c>
      <c r="X10" s="20">
        <f t="shared" si="3"/>
        <v>106819656.59291357</v>
      </c>
      <c r="Y10" s="20">
        <f t="shared" si="3"/>
        <v>29562505.491296336</v>
      </c>
      <c r="AA10" s="3">
        <v>0.05</v>
      </c>
      <c r="AB10" s="20">
        <f t="shared" si="4"/>
        <v>-26722443.472240761</v>
      </c>
      <c r="AC10" s="20">
        <f t="shared" si="4"/>
        <v>-48047007.178598188</v>
      </c>
      <c r="AD10" s="20">
        <f t="shared" si="4"/>
        <v>-74769450.650838941</v>
      </c>
      <c r="AE10" s="20">
        <f t="shared" si="4"/>
        <v>66074014.387369223</v>
      </c>
      <c r="AF10" s="20">
        <f t="shared" si="4"/>
        <v>-8695436.2634697184</v>
      </c>
      <c r="AH10" s="122">
        <v>0.97</v>
      </c>
      <c r="AI10" s="12">
        <v>0.6</v>
      </c>
    </row>
    <row r="11" spans="2:35" x14ac:dyDescent="0.3">
      <c r="B11" t="str">
        <f t="shared" si="5"/>
        <v>Marinus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90</v>
      </c>
      <c r="H11" s="20" cm="1">
        <f t="array" ref="H11">INDEX(Financials!$B$5:$AI$260,FinancialWalk!K11,FinancialWalk!L11)</f>
        <v>18611241.276307892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86</v>
      </c>
      <c r="Q11">
        <f t="shared" si="7"/>
        <v>12</v>
      </c>
      <c r="T11" s="3">
        <v>0</v>
      </c>
      <c r="U11" s="20">
        <f t="shared" si="3"/>
        <v>-58604874.130087897</v>
      </c>
      <c r="V11" s="20">
        <f t="shared" si="3"/>
        <v>-96620633.389253497</v>
      </c>
      <c r="W11" s="20">
        <f t="shared" si="3"/>
        <v>-155225507.51934141</v>
      </c>
      <c r="X11" s="20">
        <f t="shared" si="3"/>
        <v>153003286.89128864</v>
      </c>
      <c r="Y11" s="20">
        <f t="shared" si="3"/>
        <v>-2222220.6280527711</v>
      </c>
      <c r="AA11" s="3">
        <v>0</v>
      </c>
      <c r="AB11" s="20">
        <f t="shared" si="4"/>
        <v>-49733208.374112658</v>
      </c>
      <c r="AC11" s="20">
        <f t="shared" si="4"/>
        <v>-92498850.736305296</v>
      </c>
      <c r="AD11" s="20">
        <f t="shared" si="4"/>
        <v>-142232059.11041796</v>
      </c>
      <c r="AE11" s="20">
        <f t="shared" si="4"/>
        <v>87430449.652164966</v>
      </c>
      <c r="AF11" s="20">
        <f t="shared" si="4"/>
        <v>-54801609.458252996</v>
      </c>
      <c r="AH11" s="122">
        <v>0.7</v>
      </c>
      <c r="AI11" s="12">
        <v>0.4</v>
      </c>
    </row>
    <row r="12" spans="2:35" x14ac:dyDescent="0.3">
      <c r="B12" t="str">
        <f t="shared" si="5"/>
        <v>Marinus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90</v>
      </c>
      <c r="H12" s="20" cm="1">
        <f t="array" ref="H12">INDEX(Financials!$B$5:$AI$260,FinancialWalk!K12,FinancialWalk!L12)</f>
        <v>18611241.276307892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87</v>
      </c>
      <c r="Q12">
        <f t="shared" si="7"/>
        <v>13</v>
      </c>
      <c r="T12" t="s">
        <v>24</v>
      </c>
      <c r="U12" s="20">
        <f t="shared" si="3"/>
        <v>9187509.3733390607</v>
      </c>
      <c r="V12" s="20">
        <f t="shared" si="3"/>
        <v>33323839.866012044</v>
      </c>
      <c r="W12" s="20">
        <f t="shared" si="3"/>
        <v>42511349.239351109</v>
      </c>
      <c r="X12" s="20">
        <f t="shared" si="3"/>
        <v>1123579.6389384759</v>
      </c>
      <c r="Y12" s="20">
        <f t="shared" si="3"/>
        <v>43634928.878289588</v>
      </c>
      <c r="AA12" t="s">
        <v>24</v>
      </c>
      <c r="AB12" s="20">
        <f t="shared" si="4"/>
        <v>7356966.4117068872</v>
      </c>
      <c r="AC12" s="20">
        <f t="shared" si="4"/>
        <v>33323839.866012044</v>
      </c>
      <c r="AD12" s="20">
        <f t="shared" si="4"/>
        <v>40680806.277718931</v>
      </c>
      <c r="AE12" s="20">
        <f t="shared" si="4"/>
        <v>1123579.6389384759</v>
      </c>
      <c r="AF12" s="20">
        <f t="shared" si="4"/>
        <v>41804385.916657411</v>
      </c>
      <c r="AH12" s="122">
        <v>1</v>
      </c>
      <c r="AI12" s="12">
        <v>1</v>
      </c>
    </row>
    <row r="13" spans="2:35" x14ac:dyDescent="0.3">
      <c r="B13" t="str">
        <f t="shared" si="5"/>
        <v>Marinus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90</v>
      </c>
      <c r="H13" s="20" cm="1">
        <f t="array" ref="H13">INDEX(Financials!$B$5:$AI$260,FinancialWalk!K13,FinancialWalk!L13)</f>
        <v>15340851.979563832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88</v>
      </c>
      <c r="Q13">
        <f t="shared" si="7"/>
        <v>14</v>
      </c>
    </row>
    <row r="14" spans="2:35" x14ac:dyDescent="0.3">
      <c r="B14" t="str">
        <f t="shared" si="5"/>
        <v>Marinus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90</v>
      </c>
      <c r="H14" s="20" cm="1">
        <f t="array" ref="H14">INDEX(Financials!$B$5:$AI$260,FinancialWalk!K14,FinancialWalk!L14)</f>
        <v>15340851.979563832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89</v>
      </c>
      <c r="Q14">
        <f t="shared" si="7"/>
        <v>15</v>
      </c>
    </row>
    <row r="15" spans="2:35" ht="45.2" x14ac:dyDescent="0.3">
      <c r="B15" t="str">
        <f t="shared" si="5"/>
        <v>Marinus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90</v>
      </c>
      <c r="H15" s="20" cm="1">
        <f t="array" ref="H15">INDEX(Financials!$B$5:$AI$260,FinancialWalk!K15,FinancialWalk!L15)</f>
        <v>15340851.979563832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90</v>
      </c>
      <c r="Q15">
        <f t="shared" si="7"/>
        <v>16</v>
      </c>
      <c r="T15" s="97" t="s">
        <v>34</v>
      </c>
      <c r="U15" s="97" t="str">
        <f>P17</f>
        <v>Merchant ROI</v>
      </c>
      <c r="V15" s="97" t="str">
        <f>P21</f>
        <v>PPA ROI</v>
      </c>
      <c r="W15" s="97" t="str">
        <f>P25</f>
        <v>Merchant with PPA ROI</v>
      </c>
      <c r="X15" s="97" t="str">
        <f>P29</f>
        <v>Sold Swap ROI</v>
      </c>
      <c r="Y15" s="97" t="str">
        <f>P33</f>
        <v>Merchant with PPA and Sold Swap ROI</v>
      </c>
      <c r="AA15" s="116" t="s">
        <v>44</v>
      </c>
      <c r="AB15" s="97" t="str">
        <f>U15</f>
        <v>Merchant ROI</v>
      </c>
      <c r="AC15" s="97" t="str">
        <f t="shared" ref="AC15:AF15" si="8">V15</f>
        <v>PPA ROI</v>
      </c>
      <c r="AD15" s="97" t="str">
        <f t="shared" si="8"/>
        <v>Merchant with PPA ROI</v>
      </c>
      <c r="AE15" s="97" t="str">
        <f t="shared" si="8"/>
        <v>Sold Swap ROI</v>
      </c>
      <c r="AF15" s="97" t="str">
        <f t="shared" si="8"/>
        <v>Merchant with PPA and Sold Swap ROI</v>
      </c>
    </row>
    <row r="16" spans="2:35" x14ac:dyDescent="0.3">
      <c r="B16" t="str">
        <f t="shared" si="5"/>
        <v>Marinus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90</v>
      </c>
      <c r="H16" s="20" cm="1">
        <f t="array" ref="H16">INDEX(Financials!$B$5:$AI$260,FinancialWalk!K16,FinancialWalk!L16)</f>
        <v>15340851.979563832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91</v>
      </c>
      <c r="Q16">
        <f t="shared" si="7"/>
        <v>17</v>
      </c>
      <c r="T16" s="3">
        <v>1</v>
      </c>
      <c r="U16" s="14">
        <f>AVERAGEIFS($H$5:$H$576,$D$5:$D$576,$T16,$G$5:$G$576,U$15,$F$5:$F$576,$T$15)</f>
        <v>1.6371805152335226</v>
      </c>
      <c r="V16" s="14"/>
      <c r="W16" s="14">
        <f t="shared" ref="W16:Y16" si="9">AVERAGEIFS($H$5:$H$576,$D$5:$D$576,$T16,$G$5:$G$576,W$15,$F$5:$F$576,$T$15)</f>
        <v>4.8950245176441083</v>
      </c>
      <c r="X16" s="14"/>
      <c r="Y16" s="14">
        <f t="shared" si="9"/>
        <v>1.4788467691361087</v>
      </c>
      <c r="AA16" s="3">
        <v>1</v>
      </c>
      <c r="AB16" s="14">
        <f>AVERAGEIFS($H$5:$H$576,$D$5:$D$576,$AA16,$G$5:$G$576,AB$15,$F$5:$F$576,$AA$15)</f>
        <v>1.2508516712755295</v>
      </c>
      <c r="AC16" s="14"/>
      <c r="AD16" s="14">
        <f t="shared" ref="AD16:AF16" si="10">AVERAGEIFS($H$5:$H$576,$D$5:$D$576,$AA16,$G$5:$G$576,AD$15,$F$5:$F$576,$AA$15)</f>
        <v>4.4223977669309633</v>
      </c>
      <c r="AE16" s="14"/>
      <c r="AF16" s="14">
        <f t="shared" si="10"/>
        <v>1.0967120704001698</v>
      </c>
    </row>
    <row r="17" spans="2:32" x14ac:dyDescent="0.3">
      <c r="B17" t="str">
        <f t="shared" si="5"/>
        <v>Marinus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90</v>
      </c>
      <c r="H17" s="20" cm="1">
        <f t="array" ref="H17">INDEX(Financials!$B$5:$AI$260,FinancialWalk!K17,FinancialWalk!L17)</f>
        <v>15340851.979563832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142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0.74623824179933729</v>
      </c>
      <c r="V17" s="14"/>
      <c r="W17" s="14">
        <f t="shared" si="11"/>
        <v>2.5117218605485609</v>
      </c>
      <c r="X17" s="14"/>
      <c r="Y17" s="14">
        <f t="shared" si="11"/>
        <v>0.98149575630516839</v>
      </c>
      <c r="AA17" s="3">
        <v>0.95</v>
      </c>
      <c r="AB17" s="14">
        <f t="shared" ref="AB17:AF22" si="12">AVERAGEIFS($H$5:$H$576,$D$5:$D$576,$AA17,$G$5:$G$576,AB$15,$F$5:$F$576,$AA$15)</f>
        <v>0.58014177116100163</v>
      </c>
      <c r="AC17" s="14"/>
      <c r="AD17" s="14">
        <f t="shared" si="12"/>
        <v>2.2988590190846625</v>
      </c>
      <c r="AE17" s="14"/>
      <c r="AF17" s="14">
        <f t="shared" si="12"/>
        <v>0.80916748603638677</v>
      </c>
    </row>
    <row r="18" spans="2:32" x14ac:dyDescent="0.3">
      <c r="B18" t="str">
        <f t="shared" si="5"/>
        <v>Marinus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90</v>
      </c>
      <c r="H18" s="20" cm="1">
        <f t="array" ref="H18">INDEX(Financials!$B$5:$AI$260,FinancialWalk!K18,FinancialWalk!L18)</f>
        <v>12135376.540253606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0.35910999491551843</v>
      </c>
      <c r="V18" s="14"/>
      <c r="W18" s="14">
        <f t="shared" si="11"/>
        <v>1.3611674686807422</v>
      </c>
      <c r="X18" s="14"/>
      <c r="Y18" s="14">
        <f t="shared" si="11"/>
        <v>0.72033192507130739</v>
      </c>
      <c r="AA18" s="3">
        <v>0.75</v>
      </c>
      <c r="AB18" s="14">
        <f t="shared" si="12"/>
        <v>0.30883777202586027</v>
      </c>
      <c r="AC18" s="14"/>
      <c r="AD18" s="14">
        <f t="shared" si="12"/>
        <v>1.2843514756258128</v>
      </c>
      <c r="AE18" s="14"/>
      <c r="AF18" s="14">
        <f t="shared" si="12"/>
        <v>0.66049119723683469</v>
      </c>
    </row>
    <row r="19" spans="2:32" x14ac:dyDescent="0.3">
      <c r="B19" t="str">
        <f t="shared" si="5"/>
        <v>Marinus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90</v>
      </c>
      <c r="H19" s="20" cm="1">
        <f t="array" ref="H19">INDEX(Financials!$B$5:$AI$260,FinancialWalk!K19,FinancialWalk!L19)</f>
        <v>12135376.540253606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0.12028558151500882</v>
      </c>
      <c r="V19" s="14"/>
      <c r="W19" s="14">
        <f t="shared" si="11"/>
        <v>0.5648286426955641</v>
      </c>
      <c r="X19" s="14"/>
      <c r="Y19" s="14">
        <f t="shared" si="11"/>
        <v>0.57195286656464073</v>
      </c>
      <c r="AA19" s="3">
        <v>0.5</v>
      </c>
      <c r="AB19" s="14">
        <f t="shared" si="12"/>
        <v>0.10848504489648417</v>
      </c>
      <c r="AC19" s="14"/>
      <c r="AD19" s="14">
        <f t="shared" si="12"/>
        <v>0.54125248526338987</v>
      </c>
      <c r="AE19" s="14"/>
      <c r="AF19" s="14">
        <f t="shared" si="12"/>
        <v>0.5481879936486368</v>
      </c>
    </row>
    <row r="20" spans="2:32" x14ac:dyDescent="0.3">
      <c r="B20" t="str">
        <f t="shared" si="5"/>
        <v>Marinus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90</v>
      </c>
      <c r="H20" s="20" cm="1">
        <f t="array" ref="H20">INDEX(Financials!$B$5:$AI$260,FinancialWalk!K20,FinancialWalk!L20)</f>
        <v>12135376.540253606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-0.11379841338589469</v>
      </c>
      <c r="V20" s="14"/>
      <c r="W20" s="14">
        <f t="shared" si="11"/>
        <v>-0.18236122575074201</v>
      </c>
      <c r="X20" s="14"/>
      <c r="Y20" s="14">
        <f t="shared" si="11"/>
        <v>0.48800705274181522</v>
      </c>
      <c r="AA20" s="3">
        <v>0.25</v>
      </c>
      <c r="AB20" s="14">
        <f t="shared" si="12"/>
        <v>-0.10464937850549452</v>
      </c>
      <c r="AC20" s="14"/>
      <c r="AD20" s="14">
        <f t="shared" si="12"/>
        <v>-0.17139601207726443</v>
      </c>
      <c r="AE20" s="14"/>
      <c r="AF20" s="14">
        <f t="shared" si="12"/>
        <v>0.48121470063063404</v>
      </c>
    </row>
    <row r="21" spans="2:32" x14ac:dyDescent="0.3">
      <c r="B21" t="str">
        <f t="shared" si="5"/>
        <v>Marinus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90</v>
      </c>
      <c r="H21" s="20" cm="1">
        <f t="array" ref="H21">INDEX(Financials!$B$5:$AI$260,FinancialWalk!K21,FinancialWalk!L21)</f>
        <v>12135376.540253606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-0.42202416188359798</v>
      </c>
      <c r="V21" s="14"/>
      <c r="W21" s="14">
        <f t="shared" si="11"/>
        <v>-1.1162007461894299</v>
      </c>
      <c r="X21" s="14"/>
      <c r="Y21" s="14">
        <f t="shared" si="11"/>
        <v>0.42711503360008501</v>
      </c>
      <c r="AA21" s="3">
        <v>0.05</v>
      </c>
      <c r="AB21" s="14">
        <f t="shared" si="12"/>
        <v>-0.37585517073212138</v>
      </c>
      <c r="AC21" s="14"/>
      <c r="AD21" s="14">
        <f t="shared" si="12"/>
        <v>-1.051643524631676</v>
      </c>
      <c r="AE21" s="14"/>
      <c r="AF21" s="14">
        <f t="shared" si="12"/>
        <v>-0.12230261371089506</v>
      </c>
    </row>
    <row r="22" spans="2:32" x14ac:dyDescent="0.3">
      <c r="B22" t="str">
        <f t="shared" si="5"/>
        <v>Marinus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90</v>
      </c>
      <c r="H22" s="20" cm="1">
        <f t="array" ref="H22">INDEX(Financials!$B$5:$AI$260,FinancialWalk!K22,FinancialWalk!L22)</f>
        <v>7914626.3476115987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93</v>
      </c>
      <c r="Q22">
        <f t="shared" si="7"/>
        <v>23</v>
      </c>
      <c r="T22" s="3">
        <v>0</v>
      </c>
      <c r="U22" s="14">
        <f t="shared" si="11"/>
        <v>-0.84671520113783216</v>
      </c>
      <c r="V22" s="14"/>
      <c r="W22" s="14">
        <f t="shared" si="11"/>
        <v>-2.2426768894548963</v>
      </c>
      <c r="X22" s="14"/>
      <c r="Y22" s="14">
        <f t="shared" si="11"/>
        <v>-3.2106339514998285E-2</v>
      </c>
      <c r="AA22" s="3">
        <v>0</v>
      </c>
      <c r="AB22" s="14">
        <f t="shared" si="12"/>
        <v>-0.69950502632463274</v>
      </c>
      <c r="AC22" s="14"/>
      <c r="AD22" s="14">
        <f t="shared" si="12"/>
        <v>-2.0005152192036668</v>
      </c>
      <c r="AE22" s="14"/>
      <c r="AF22" s="14">
        <f t="shared" si="12"/>
        <v>-0.77079284687133276</v>
      </c>
    </row>
    <row r="23" spans="2:32" x14ac:dyDescent="0.3">
      <c r="B23" t="str">
        <f t="shared" si="5"/>
        <v>Marinus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90</v>
      </c>
      <c r="H23" s="20" cm="1">
        <f t="array" ref="H23">INDEX(Financials!$B$5:$AI$260,FinancialWalk!K23,FinancialWalk!L23)</f>
        <v>7914626.3476115987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94</v>
      </c>
      <c r="Q23">
        <f t="shared" si="7"/>
        <v>24</v>
      </c>
    </row>
    <row r="24" spans="2:32" x14ac:dyDescent="0.3">
      <c r="B24" t="str">
        <f t="shared" si="5"/>
        <v>Marinus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90</v>
      </c>
      <c r="H24" s="20" cm="1">
        <f t="array" ref="H24">INDEX(Financials!$B$5:$AI$260,FinancialWalk!K24,FinancialWalk!L24)</f>
        <v>7914626.3476115987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95</v>
      </c>
      <c r="Q24">
        <f t="shared" si="7"/>
        <v>25</v>
      </c>
    </row>
    <row r="25" spans="2:32" x14ac:dyDescent="0.3">
      <c r="B25" t="str">
        <f t="shared" si="5"/>
        <v>Marinus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90</v>
      </c>
      <c r="H25" s="20" cm="1">
        <f t="array" ref="H25">INDEX(Financials!$B$5:$AI$260,FinancialWalk!K25,FinancialWalk!L25)</f>
        <v>2099035.6823852654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143</v>
      </c>
      <c r="AA25" s="1" t="s">
        <v>143</v>
      </c>
    </row>
    <row r="26" spans="2:32" ht="45.2" x14ac:dyDescent="0.3">
      <c r="B26" t="str">
        <f t="shared" si="5"/>
        <v>Marinus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90</v>
      </c>
      <c r="H26" s="20" cm="1">
        <f t="array" ref="H26">INDEX(Financials!$B$5:$AI$260,FinancialWalk!K26,FinancialWalk!L26)</f>
        <v>15511397.350571746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7" t="s">
        <v>34</v>
      </c>
      <c r="U26" s="97" t="str">
        <f>$P$16</f>
        <v>Merchant NPV</v>
      </c>
      <c r="V26" s="97" t="s">
        <v>134</v>
      </c>
      <c r="W26" s="97" t="str">
        <f>$P$24</f>
        <v>Merchant with PPA NPV</v>
      </c>
      <c r="X26" s="97" t="s">
        <v>139</v>
      </c>
      <c r="Y26" s="97" t="str">
        <f>$P$32</f>
        <v>Merchant with PPA and Sold Swap NPV</v>
      </c>
      <c r="AA26" s="116" t="s">
        <v>44</v>
      </c>
      <c r="AB26" s="116" t="str">
        <f>$P$16</f>
        <v>Merchant NPV</v>
      </c>
      <c r="AC26" s="97" t="s">
        <v>134</v>
      </c>
      <c r="AD26" s="97" t="str">
        <f>$P$24</f>
        <v>Merchant with PPA NPV</v>
      </c>
      <c r="AE26" s="97" t="s">
        <v>139</v>
      </c>
      <c r="AF26" s="116" t="str">
        <f>$P$32</f>
        <v>Merchant with PPA and Sold Swap NPV</v>
      </c>
    </row>
    <row r="27" spans="2:32" x14ac:dyDescent="0.3">
      <c r="B27" t="str">
        <f>$B$2</f>
        <v>Marinus</v>
      </c>
      <c r="C27" t="s">
        <v>64</v>
      </c>
      <c r="D27">
        <v>1</v>
      </c>
      <c r="E27" t="s">
        <v>18</v>
      </c>
      <c r="F27" t="s">
        <v>44</v>
      </c>
      <c r="G27" s="105" t="s">
        <v>90</v>
      </c>
      <c r="H27" s="20" cm="1">
        <f t="array" ref="H27">INDEX(Financials!$B$5:$AI$260,FinancialWalk!K27,FinancialWalk!L27)</f>
        <v>27146376.913808294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29.982136077442409</v>
      </c>
      <c r="V27" s="4">
        <f>V5/SUM(PPAcfd!E17:T17)</f>
        <v>27.880622073188466</v>
      </c>
      <c r="W27" s="4">
        <f>W5/(SUM(DualFuelMWh!E17:T17)+SUM(PPAcfd!E17:T17))</f>
        <v>28.54991499629881</v>
      </c>
      <c r="X27" s="4">
        <f>X5/SUM(SwapSold!E17:T17)</f>
        <v>-33.716725251400568</v>
      </c>
      <c r="Y27" s="4">
        <f>Y5/(SUM(DualFuelMWh!E17:T17)+SUM(PPAcfd!E17:T17)+SUM(SwapSold!E17:T17))</f>
        <v>5.4214907024356123</v>
      </c>
      <c r="AA27" s="3">
        <v>1</v>
      </c>
      <c r="AB27" s="4">
        <f>AB5/SUM('2hBatteryMWh'!E17:T17)</f>
        <v>86.451021153785533</v>
      </c>
      <c r="AC27" s="4">
        <f>AC5/SUM(PPAcfd!E17:T17)</f>
        <v>27.880622073188466</v>
      </c>
      <c r="AD27" s="4">
        <f>AD5/(SUM('2hBatteryMWh'!E17:T17)+SUM(PPAcfd!E17:T17))</f>
        <v>34.489786803570993</v>
      </c>
      <c r="AE27" s="4">
        <f>AE5/SUM(SwapSold!E17:T17)</f>
        <v>-33.716725251400568</v>
      </c>
      <c r="AF27" s="4">
        <f>AF5/(SUM('2hBatteryMWh'!E17:T17)+SUM(PPAcfd!E17:T17)+SUM(SwapSold!E17:T17))</f>
        <v>4.8343232233412081</v>
      </c>
    </row>
    <row r="28" spans="2:32" x14ac:dyDescent="0.3">
      <c r="B28" t="str">
        <f>B27</f>
        <v>Marinus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90</v>
      </c>
      <c r="H28" s="20" cm="1">
        <f t="array" ref="H28">INDEX(Financials!$B$5:$AI$260,FinancialWalk!K28,FinancialWalk!L28)</f>
        <v>19057286.024041306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16.759944139325867</v>
      </c>
      <c r="V28" s="4">
        <f>V6/SUM(PPAcfd!E18:T18)</f>
        <v>15.820726051120625</v>
      </c>
      <c r="W28" s="4">
        <f>W6/(SUM(DualFuelMWh!E18:T18)+SUM(PPAcfd!E18:T18))</f>
        <v>16.088592229308997</v>
      </c>
      <c r="X28" s="4">
        <f>X6/SUM(SwapSold!E18:T18)</f>
        <v>-15.102906501814509</v>
      </c>
      <c r="Y28" s="4">
        <f>Y6/(SUM(DualFuelMWh!E18:T18)+SUM(PPAcfd!E18:T18)+SUM(SwapSold!E18:T18))</f>
        <v>3.8125495749424809</v>
      </c>
      <c r="AA28" s="3">
        <v>0.95</v>
      </c>
      <c r="AB28" s="4">
        <f>AB6/SUM('2hBatteryMWh'!E18:T18)</f>
        <v>46.552685857880569</v>
      </c>
      <c r="AC28" s="4">
        <f>AC6/SUM(PPAcfd!E18:T18)</f>
        <v>15.820726051120625</v>
      </c>
      <c r="AD28" s="4">
        <f>AD6/(SUM('2hBatteryMWh'!E18:T18)+SUM(PPAcfd!E18:T18))</f>
        <v>18.983285442331493</v>
      </c>
      <c r="AE28" s="4">
        <f>AE6/SUM(SwapSold!E18:T18)</f>
        <v>-15.102906501814509</v>
      </c>
      <c r="AF28" s="4">
        <f>AF6/(SUM('2hBatteryMWh'!E18:T18)+SUM(PPAcfd!E18:T18)+SUM(SwapSold!E18:T18))</f>
        <v>3.6824664604574933</v>
      </c>
    </row>
    <row r="29" spans="2:32" x14ac:dyDescent="0.3">
      <c r="B29" t="str">
        <f t="shared" ref="B29:B48" si="13">B28</f>
        <v>Marinus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90</v>
      </c>
      <c r="H29" s="20" cm="1">
        <f t="array" ref="H29">INDEX(Financials!$B$5:$AI$260,FinancialWalk!K29,FinancialWalk!L29)</f>
        <v>19057286.024041306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8.9147812301121814</v>
      </c>
      <c r="V29" s="4">
        <f>V7/SUM(PPAcfd!E19:T19)</f>
        <v>9.2451921223696445</v>
      </c>
      <c r="W29" s="4">
        <f>W7/(SUM(DualFuelMWh!E19:T19)+SUM(PPAcfd!E19:T19))</f>
        <v>9.155666048132586</v>
      </c>
      <c r="X29" s="4">
        <f>X7/SUM(SwapSold!E19:T19)</f>
        <v>-6.3248687702646471</v>
      </c>
      <c r="Y29" s="4">
        <f>Y7/(SUM(DualFuelMWh!E19:T19)+SUM(PPAcfd!E19:T19)+SUM(SwapSold!E19:T19))</f>
        <v>2.8814500515030894</v>
      </c>
      <c r="AA29" s="3">
        <v>0.75</v>
      </c>
      <c r="AB29" s="4">
        <f>AB7/SUM('2hBatteryMWh'!E19:T19)</f>
        <v>27.877557458790136</v>
      </c>
      <c r="AC29" s="4">
        <f>AC7/SUM(PPAcfd!E19:T19)</f>
        <v>9.2451921223696445</v>
      </c>
      <c r="AD29" s="4">
        <f>AD7/(SUM('2hBatteryMWh'!E19:T19)+SUM(PPAcfd!E19:T19))</f>
        <v>11.015573855288642</v>
      </c>
      <c r="AE29" s="4">
        <f>AE7/SUM(SwapSold!E19:T19)</f>
        <v>-6.3248687702646471</v>
      </c>
      <c r="AF29" s="4">
        <f>AF7/(SUM('2hBatteryMWh'!E19:T19)+SUM(PPAcfd!E19:T19)+SUM(SwapSold!E19:T19))</f>
        <v>3.0687658877712298</v>
      </c>
    </row>
    <row r="30" spans="2:32" x14ac:dyDescent="0.3">
      <c r="B30" t="str">
        <f t="shared" si="13"/>
        <v>Marinus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90</v>
      </c>
      <c r="H30" s="20" cm="1">
        <f t="array" ref="H30">INDEX(Financials!$B$5:$AI$260,FinancialWalk!K30,FinancialWalk!L30)</f>
        <v>19057286.024041306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96</v>
      </c>
      <c r="Q30">
        <f t="shared" si="7"/>
        <v>31</v>
      </c>
      <c r="T30" s="3">
        <v>0.5</v>
      </c>
      <c r="U30" s="4">
        <f>U8/SUM(DualFuelMWh!E20:T20)</f>
        <v>3.2129309425514063</v>
      </c>
      <c r="V30" s="4">
        <f>V8/SUM(PPAcfd!E20:T20)</f>
        <v>4.1897789660419154</v>
      </c>
      <c r="W30" s="4">
        <f>W8/(SUM(DualFuelMWh!E20:T20)+SUM(PPAcfd!E20:T20))</f>
        <v>3.9349979960050532</v>
      </c>
      <c r="X30" s="4">
        <f>X8/SUM(SwapSold!E20:T20)</f>
        <v>7.0314110244419706E-2</v>
      </c>
      <c r="Y30" s="4">
        <f>Y8/(SUM(DualFuelMWh!E20:T20)+SUM(PPAcfd!E20:T20)+SUM(SwapSold!E20:T20))</f>
        <v>2.3358388520648683</v>
      </c>
      <c r="AA30" s="3">
        <v>0.5</v>
      </c>
      <c r="AB30" s="4">
        <f>AB8/SUM('2hBatteryMWh'!E20:T20)</f>
        <v>11.070692204863843</v>
      </c>
      <c r="AC30" s="4">
        <f>AC8/SUM(PPAcfd!E20:T20)</f>
        <v>4.1897789660419154</v>
      </c>
      <c r="AD30" s="4">
        <f>AD8/(SUM('2hBatteryMWh'!E20:T20)+SUM(PPAcfd!E20:T20))</f>
        <v>4.7860104694361754</v>
      </c>
      <c r="AE30" s="4">
        <f>AE8/SUM(SwapSold!E20:T20)</f>
        <v>7.0314110244419706E-2</v>
      </c>
      <c r="AF30" s="4">
        <f>AF8/(SUM('2hBatteryMWh'!E20:T20)+SUM(PPAcfd!E20:T20)+SUM(SwapSold!E20:T20))</f>
        <v>2.5891312083481082</v>
      </c>
    </row>
    <row r="31" spans="2:32" x14ac:dyDescent="0.3">
      <c r="B31" t="str">
        <f t="shared" si="13"/>
        <v>Marinus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90</v>
      </c>
      <c r="H31" s="20" cm="1">
        <f t="array" ref="H31">INDEX(Financials!$B$5:$AI$260,FinancialWalk!K31,FinancialWalk!L31)</f>
        <v>15785226.513086298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97</v>
      </c>
      <c r="Q31">
        <f t="shared" si="7"/>
        <v>32</v>
      </c>
      <c r="T31" s="3">
        <v>0.25</v>
      </c>
      <c r="U31" s="4">
        <f>U9/SUM(DualFuelMWh!E21:T21)</f>
        <v>-3.3556993439337908</v>
      </c>
      <c r="V31" s="4">
        <f>V9/SUM(PPAcfd!E21:T21)</f>
        <v>-0.66062387059247951</v>
      </c>
      <c r="W31" s="4">
        <f>W9/(SUM(DualFuelMWh!E21:T21)+SUM(PPAcfd!E21:T21))</f>
        <v>-1.3243667093784943</v>
      </c>
      <c r="X31" s="4">
        <f>X9/SUM(SwapSold!E21:T21)</f>
        <v>6.6163486583973956</v>
      </c>
      <c r="Y31" s="4">
        <f>Y9/(SUM(DualFuelMWh!E21:T21)+SUM(PPAcfd!E21:T21)+SUM(SwapSold!E21:T21))</f>
        <v>2.0417261284434995</v>
      </c>
      <c r="AA31" s="3">
        <v>0.25</v>
      </c>
      <c r="AB31" s="4">
        <f>AB9/SUM('2hBatteryMWh'!E21:T21)</f>
        <v>-12.574537565069576</v>
      </c>
      <c r="AC31" s="4">
        <f>AC9/SUM(PPAcfd!E21:T21)</f>
        <v>-0.66062387059247951</v>
      </c>
      <c r="AD31" s="4">
        <f>AD9/(SUM('2hBatteryMWh'!E21:T21)+SUM(PPAcfd!E21:T21))</f>
        <v>-1.5672916758801501</v>
      </c>
      <c r="AE31" s="4">
        <f>AE9/SUM(SwapSold!E21:T21)</f>
        <v>6.6163486583973956</v>
      </c>
      <c r="AF31" s="4">
        <f>AF9/(SUM('2hBatteryMWh'!E21:T21)+SUM(PPAcfd!E21:T21)+SUM(SwapSold!E21:T21))</f>
        <v>2.3135971188894033</v>
      </c>
    </row>
    <row r="32" spans="2:32" x14ac:dyDescent="0.3">
      <c r="B32" t="str">
        <f t="shared" si="13"/>
        <v>Marinus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90</v>
      </c>
      <c r="H32" s="20" cm="1">
        <f t="array" ref="H32">INDEX(Financials!$B$5:$AI$260,FinancialWalk!K32,FinancialWalk!L32)</f>
        <v>15785226.513086298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98</v>
      </c>
      <c r="Q32">
        <f t="shared" si="7"/>
        <v>33</v>
      </c>
      <c r="T32" s="3">
        <v>0.05</v>
      </c>
      <c r="U32" s="4">
        <f>U10/SUM(DualFuelMWh!E22:T22)</f>
        <v>-14.567071899526002</v>
      </c>
      <c r="V32" s="4">
        <f>V10/SUM(PPAcfd!E22:T22)</f>
        <v>-6.9128798139544791</v>
      </c>
      <c r="W32" s="4">
        <f>W10/(SUM(DualFuelMWh!E22:T22)+SUM(PPAcfd!E22:T22))</f>
        <v>-8.6267075944959917</v>
      </c>
      <c r="X32" s="4">
        <f>X10/SUM(SwapSold!E22:T22)</f>
        <v>15.232097962712977</v>
      </c>
      <c r="Y32" s="4">
        <f>Y10/(SUM(DualFuelMWh!E22:T22)+SUM(PPAcfd!E22:T22)+SUM(SwapSold!E22:T22))</f>
        <v>1.8513155089465783</v>
      </c>
      <c r="AA32" s="3">
        <v>0.05</v>
      </c>
      <c r="AB32" s="4">
        <f>AB10/SUM('2hBatteryMWh'!E22:T22)</f>
        <v>-59.036926509764953</v>
      </c>
      <c r="AC32" s="4">
        <f>AC10/SUM(PPAcfd!E22:T22)</f>
        <v>-6.9128798139544791</v>
      </c>
      <c r="AD32" s="4">
        <f>AD10/(SUM('2hBatteryMWh'!E22:T22)+SUM(PPAcfd!E22:T22))</f>
        <v>-10.09988522783418</v>
      </c>
      <c r="AE32" s="4">
        <f>AE10/SUM(SwapSold!E22:T22)</f>
        <v>9.421916265595657</v>
      </c>
      <c r="AF32" s="4">
        <f>AF10/(SUM('2hBatteryMWh'!E22:T22)+SUM(PPAcfd!E22:T22)+SUM(SwapSold!E22:T22))</f>
        <v>-0.60318790805953493</v>
      </c>
    </row>
    <row r="33" spans="2:32" x14ac:dyDescent="0.3">
      <c r="B33" t="str">
        <f t="shared" si="13"/>
        <v>Marinus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90</v>
      </c>
      <c r="H33" s="20" cm="1">
        <f t="array" ref="H33">INDEX(Financials!$B$5:$AI$260,FinancialWalk!K33,FinancialWalk!L33)</f>
        <v>15785226.513086298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-39.277089422345817</v>
      </c>
      <c r="V33" s="4">
        <f>V11/SUM(PPAcfd!E23:T23)</f>
        <v>-14.614100203012539</v>
      </c>
      <c r="W33" s="4">
        <f>W11/(SUM(DualFuelMWh!E23:T23)+SUM(PPAcfd!E23:T23))</f>
        <v>-19.155237131412548</v>
      </c>
      <c r="X33" s="4">
        <f>X11/SUM(SwapSold!E23:T23)</f>
        <v>21.817717158807984</v>
      </c>
      <c r="Y33" s="4">
        <f>Y11/(SUM(DualFuelMWh!E23:T23)+SUM(PPAcfd!E23:T23)+SUM(SwapSold!E23:T23))</f>
        <v>-0.14700770825150769</v>
      </c>
      <c r="AA33" s="3">
        <v>0</v>
      </c>
      <c r="AB33" s="4">
        <f>AB11/SUM('2hBatteryMWh'!E23:T23)</f>
        <v>-158.7896414558632</v>
      </c>
      <c r="AC33" s="4">
        <f>AC11/SUM(PPAcfd!E23:T23)</f>
        <v>-13.990670790554107</v>
      </c>
      <c r="AD33" s="4">
        <f>AD11/(SUM('2hBatteryMWh'!E23:T23)+SUM(PPAcfd!E23:T23))</f>
        <v>-20.539909322482426</v>
      </c>
      <c r="AE33" s="4">
        <f>AE11/SUM(SwapSold!E23:T23)</f>
        <v>12.467266947890282</v>
      </c>
      <c r="AF33" s="4">
        <f>AF11/(SUM('2hBatteryMWh'!E23:T23)+SUM(PPAcfd!E23:T23)+SUM(SwapSold!E23:T23))</f>
        <v>-3.931962982934579</v>
      </c>
    </row>
    <row r="34" spans="2:32" x14ac:dyDescent="0.3">
      <c r="B34" t="str">
        <f t="shared" si="13"/>
        <v>Marinus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90</v>
      </c>
      <c r="H34" s="20" cm="1">
        <f t="array" ref="H34">INDEX(Financials!$B$5:$AI$260,FinancialWalk!K34,FinancialWalk!L34)</f>
        <v>15785226.513086298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3.5756300484675818</v>
      </c>
      <c r="V34" s="4">
        <f>V12/SUM(PPAcfd!E24:T24)</f>
        <v>4.5384822449299378</v>
      </c>
      <c r="W34" s="4">
        <f>W12/(SUM(DualFuelMWh!E24:T24)+SUM(PPAcfd!E24:T24))</f>
        <v>4.2888825193046882</v>
      </c>
      <c r="X34" s="4">
        <f>X12/SUM(SwapSold!E24:T24)</f>
        <v>0.16021840619131814</v>
      </c>
      <c r="Y34" s="4">
        <f>Y12/(SUM(DualFuelMWh!E24:T24)+SUM(PPAcfd!E24:T24)+SUM(SwapSold!E24:T24))</f>
        <v>2.5781670397715155</v>
      </c>
      <c r="AA34" t="s">
        <v>24</v>
      </c>
      <c r="AB34" s="4">
        <f>AB12/SUM('2hBatteryMWh'!E24:T24)</f>
        <v>10.726242126659125</v>
      </c>
      <c r="AC34" s="4">
        <f>AC12/SUM(PPAcfd!E24:T24)</f>
        <v>4.5384822449299378</v>
      </c>
      <c r="AD34" s="4">
        <f>AD12/(SUM('2hBatteryMWh'!E24:T24)+SUM(PPAcfd!E24:T24))</f>
        <v>5.0671174042683882</v>
      </c>
      <c r="AE34" s="4">
        <f>AE12/SUM(SwapSold!E24:T24)</f>
        <v>0.16021840619131814</v>
      </c>
      <c r="AF34" s="4">
        <f>AF12/(SUM('2hBatteryMWh'!E24:T24)+SUM(PPAcfd!E24:T24)+SUM(SwapSold!E24:T24))</f>
        <v>2.779326606787329</v>
      </c>
    </row>
    <row r="35" spans="2:32" x14ac:dyDescent="0.3">
      <c r="B35" t="str">
        <f t="shared" si="13"/>
        <v>Marinus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90</v>
      </c>
      <c r="H35" s="20" cm="1">
        <f t="array" ref="H35">INDEX(Financials!$B$5:$AI$260,FinancialWalk!K35,FinancialWalk!L35)</f>
        <v>13368874.198195064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90</v>
      </c>
      <c r="H36" s="20" cm="1">
        <f t="array" ref="H36">INDEX(Financials!$B$5:$AI$260,FinancialWalk!K36,FinancialWalk!L36)</f>
        <v>13368874.198195064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90</v>
      </c>
      <c r="H37" s="20" cm="1">
        <f t="array" ref="H37">INDEX(Financials!$B$5:$AI$260,FinancialWalk!K37,FinancialWalk!L37)</f>
        <v>13368874.198195064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90</v>
      </c>
      <c r="H38" s="20" cm="1">
        <f t="array" ref="H38">INDEX(Financials!$B$5:$AI$260,FinancialWalk!K38,FinancialWalk!L38)</f>
        <v>13368874.198195064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90</v>
      </c>
      <c r="H39" s="20" cm="1">
        <f t="array" ref="H39">INDEX(Financials!$B$5:$AI$260,FinancialWalk!K39,FinancialWalk!L39)</f>
        <v>13368874.198195064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90</v>
      </c>
      <c r="H40" s="20" cm="1">
        <f t="array" ref="H40">INDEX(Financials!$B$5:$AI$260,FinancialWalk!K40,FinancialWalk!L40)</f>
        <v>10798368.347092686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90</v>
      </c>
      <c r="H41" s="20" cm="1">
        <f t="array" ref="H41">INDEX(Financials!$B$5:$AI$260,FinancialWalk!K41,FinancialWalk!L41)</f>
        <v>10798368.347092686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90</v>
      </c>
      <c r="H42" s="20" cm="1">
        <f t="array" ref="H42">INDEX(Financials!$B$5:$AI$260,FinancialWalk!K42,FinancialWalk!L42)</f>
        <v>10798368.347092686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90</v>
      </c>
      <c r="H43" s="20" cm="1">
        <f t="array" ref="H43">INDEX(Financials!$B$5:$AI$260,FinancialWalk!K43,FinancialWalk!L43)</f>
        <v>10798368.347092686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90</v>
      </c>
      <c r="H44" s="20" cm="1">
        <f t="array" ref="H44">INDEX(Financials!$B$5:$AI$260,FinancialWalk!K44,FinancialWalk!L44)</f>
        <v>7527493.2596997013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90</v>
      </c>
      <c r="H45" s="20" cm="1">
        <f t="array" ref="H45">INDEX(Financials!$B$5:$AI$260,FinancialWalk!K45,FinancialWalk!L45)</f>
        <v>7527493.2596997013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90</v>
      </c>
      <c r="H46" s="20" cm="1">
        <f t="array" ref="H46">INDEX(Financials!$B$5:$AI$260,FinancialWalk!K46,FinancialWalk!L46)</f>
        <v>7527493.2596997013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90</v>
      </c>
      <c r="H47" s="20" cm="1">
        <f t="array" ref="H47">INDEX(Financials!$B$5:$AI$260,FinancialWalk!K47,FinancialWalk!L47)</f>
        <v>3624117.0043309657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90</v>
      </c>
      <c r="H48" s="20" cm="1">
        <f t="array" ref="H48">INDEX(Financials!$B$5:$AI$260,FinancialWalk!K48,FinancialWalk!L48)</f>
        <v>13308472.723235851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113316446.77520604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51650422.920172855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51650422.920172855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51650422.920172855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24855578.384088282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24855578.384088282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24855578.384088282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24855578.384088282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8325492.8633364625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8325492.8633364625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8325492.8633364625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8325492.8633364625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8325492.8633364625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-7876487.4939317815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-7876487.4939317815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-7876487.4939317815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-7876487.4939317815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-29210143.923019048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-29210143.923019048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-29210143.923019048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-58604874.130087897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9187509.3733390607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88932694.507591024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41246753.784277789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41246753.784277789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41246753.784277789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21957659.619204275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21957659.619204275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21957659.619204275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21957659.619204275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7713038.7063264772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7713038.7063264772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7713038.7063264772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7713038.7063264772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7713038.7063264772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-7440331.5938715935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-7440331.5938715935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-7440331.5938715935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-7440331.5938715935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-26722443.472240761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-26722443.472240761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-26722443.472240761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-49733208.374112658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7356966.4117068872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1.6371805152335226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0.74623824179933729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0.74623824179933729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0.74623824179933729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0.35910999491551843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0.35910999491551843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0.35910999491551843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0.35910999491551843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0.12028558151500882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0.12028558151500882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0.12028558151500882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0.12028558151500882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0.12028558151500882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-0.11379841338589469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-0.11379841338589469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-0.11379841338589469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-0.11379841338589469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-0.42202416188359798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-0.42202416188359798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-0.42202416188359798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-0.84671520113783216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0.13273987808138021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1.2508516712755295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0.58014177116100163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0.58014177116100163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0.58014177116100163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0.30883777202586027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0.30883777202586027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0.30883777202586027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0.30883777202586027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0.10848504489648415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0.10848504489648415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0.10848504489648415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0.10848504489648415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0.10848504489648415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-0.10464937850549452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-0.10464937850549452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-0.10464937850549452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-0.10464937850549452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-0.37585517073212138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-0.37585517073212138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-0.37585517073212138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-0.69950502632463274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0.1034768347293919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261602430.06205055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146109325.93578106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146109325.93578106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146109325.93578106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87968035.676843524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87968035.676843524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87968035.676843524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87968035.676843524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46109627.727159604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46109627.727159604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46109627.727159604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46109627.727159604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46109627.727159604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7389843.4693377987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7389843.4693377987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7389843.4693377987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7389843.4693377987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-40132380.830986589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-40132380.830986589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-40132380.830986589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-94521597.706868231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48835237.216583788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252636054.48209184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141254153.53804225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141254153.53804225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141254153.53804225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85142020.913621932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85142020.913621932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85142020.913621932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85142020.913621932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44137649.945790835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44137649.945790835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44137649.945790835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44137649.945790835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44137649.945790835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6052835.2761768792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6052835.2761768792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6052835.2761768792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6052835.2761768792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-40519513.918898486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-40519513.918898486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-40519513.918898486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-88874733.731974334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46632312.589247897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338806124.34348959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173847290.43417379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173847290.43417379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173847290.43417379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94212372.784623906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94212372.784623906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94212372.784623906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94212372.784623906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39094268.610932231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39094268.610932231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39094268.610932231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39094268.610932231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39094268.610932231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-12622020.564847589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-12622020.564847589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-12622020.564847589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-12622020.564847589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-77257151.101617232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-77257151.101617232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-77257151.101617232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-155225507.51934141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42511349.239351109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314422372.07587457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163443621.29827872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163443621.29827872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163443621.29827872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91314454.019739896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91314454.019739896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91314454.019739896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91314454.019739896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38481814.453922242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38481814.453922242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38481814.453922242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38481814.453922242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38481814.453922242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-12185864.664787401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-12185864.664787401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-12185864.664787401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-12185864.664787401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-74769450.650838941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-74769450.650838941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-74769450.650838941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-142232059.11041796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40680806.277718931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4.8950245176441083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2.5117218605485609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2.5117218605485609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2.5117218605485609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1.3611674686807422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1.3611674686807422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1.3611674686807422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1.3611674686807422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0.5648286426955641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0.5648286426955641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0.5648286426955641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0.5648286426955641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0.5648286426955641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-0.18236122575074201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-0.18236122575074201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-0.18236122575074201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-0.18236122575074201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-1.1162007461894299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-1.1162007461894299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-1.1162007461894299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-2.2426768894548963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0.61419815597484362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4.4223977669309633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2.2988590190846625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2.2988590190846625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2.2988590190846625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1.2843514756258128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1.2843514756258128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1.2843514756258128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1.2843514756258128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0.54125248526338987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0.54125248526338987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0.54125248526338987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0.54125248526338987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0.54125248526338987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-0.17139601207726443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-0.17139601207726443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-0.17139601207726443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-0.17139601207726443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-1.051643524631676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-1.051643524631676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-1.051643524631676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-2.0005152192036668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0.5721816346965326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25153779.219028622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40195663.219856277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40195663.219856277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40195663.219856277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43612995.964731604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43612995.964731604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43612995.964731604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43612995.964731604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46602726.519481674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46602726.519481674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46602726.519481674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46602726.519481674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46602726.519481674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53788973.340947054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53788973.340947054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53788973.340947054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53788973.340947054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66687275.761926979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66687275.761926979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66687275.761926979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58481689.184420407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49958816.855522268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16187403.639069915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35340490.822117463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35340490.822117463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35340490.822117463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40786981.201510012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40786981.201510012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40786981.201510012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40786981.201510012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44630748.738112904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44630748.738112904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44630748.738112904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44630748.738112904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44630748.738112904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52451965.147786133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52451965.147786133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52451965.147786133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52451965.147786133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25554500.468470737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25554500.468470737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25554500.468470737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-1444284.0798093677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47755892.228186376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102357473.50046766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67933627.718249008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67933627.718249008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67933627.718249008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49857333.072511986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49857333.072511986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49857333.072511986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49857333.072511986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39587367.4032543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39587367.4032543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39587367.4032543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39587367.4032543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39587367.4032543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33777109.306761667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33777109.306761667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33777109.306761667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33777109.306761667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29562505.491296336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29562505.491296336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29562505.491296336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-2222220.6280527711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43634928.878289588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77973721.232852638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57529958.582353935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57529958.582353935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57529958.582353935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46959414.307627976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46959414.307627976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46959414.307627976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46959414.307627976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38974913.246244311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38974913.246244311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38974913.246244311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38974913.246244311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38974913.246244311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34213265.206821859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34213265.206821859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34213265.206821859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34213265.206821859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-8695436.2634697184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-8695436.2634697184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-8695436.2634697184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-54801609.458252996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41804385.916657411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1.4788467691361087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0.98149575630516839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0.98149575630516839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0.98149575630516839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0.72033192507130739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0.72033192507130739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0.72033192507130739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0.72033192507130739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0.57195286656464073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0.57195286656464073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0.57195286656464073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0.57195286656464073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0.57195286656464073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0.48800705274181522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0.48800705274181522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0.48800705274181522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0.48800705274181522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0.42711503360008501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0.42711503360008501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0.42711503360008501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-3.2106339514998285E-2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0.63043148083219946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1.0967120704001698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0.80916748603638677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0.80916748603638677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0.80916748603638677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0.66049119723683469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0.66049119723683469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0.66049119723683469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0.66049119723683469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0.5481879936486368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0.5481879936486368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0.5481879936486368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0.5481879936486368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0.5481879936486368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0.48121470063063404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0.48121470063063404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0.48121470063063404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0.48121470063063404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-0.12230261371089504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-0.12230261371089504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-0.12230261371089504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-0.77079284687133276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0.58798495064191181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225489677.56828356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122196867.51400094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122196867.51400094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122196867.51400094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69356794.400535628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69356794.400535628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69356794.400535628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69356794.400535628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30768775.747595768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30768775.747595768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30768775.747595768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30768775.747595768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30768775.747595768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-4745533.070915807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-4745533.070915807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-4745533.070915807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-4745533.070915807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-48047007.178598188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-48047007.178598188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-48047007.178598188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-96620633.389253497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33323839.866012044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225489677.56828356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122196867.51400094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122196867.51400094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122196867.51400094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69356794.400535628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69356794.400535628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69356794.400535628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69356794.400535628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30768775.747595768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30768775.747595768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30768775.747595768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30768775.747595768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30768775.747595768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-4745533.070915807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-4745533.070915807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-4745533.070915807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-4745533.070915807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-48047007.178598188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-48047007.178598188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-48047007.178598188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-92498850.736305296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33323839.866012044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225489677.56828356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122196867.51400094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122196867.51400094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122196867.51400094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69356794.400535628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69356794.400535628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69356794.400535628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69356794.400535628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30768775.747595768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30768775.747595768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30768775.747595768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30768775.747595768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30768775.747595768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-4745533.070915807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-4745533.070915807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-4745533.070915807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-4745533.070915807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-48047007.178598188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-48047007.178598188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-48047007.178598188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-96620633.389253497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33323839.866012044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225489677.56828356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122196867.51400094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122196867.51400094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122196867.51400094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69356794.400535628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69356794.400535628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69356794.400535628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69356794.400535628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30768775.747595768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30768775.747595768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30768775.747595768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30768775.747595768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30768775.747595768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-4745533.070915807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-4745533.070915807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-4745533.070915807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-4745533.070915807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-48047007.178598188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-48047007.178598188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-48047007.178598188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-92498850.736305296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33323839.866012044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-236448650.84302193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-105913662.71592478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-105913662.71592478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-105913662.71592478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-44355039.71211192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-44355039.71211192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-44355039.71211192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-44355039.71211192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493098.7923220665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493098.7923220665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493098.7923220665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493098.7923220665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493098.7923220665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46399129.871609256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46399129.871609256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46399129.871609256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46399129.871609256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106819656.59291357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106819656.59291357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106819656.59291357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153003286.89128864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1123579.6389384759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-236448650.84302193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-105913662.71592478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-105913662.71592478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-105913662.71592478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-44355039.71211192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-44355039.71211192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-44355039.71211192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-44355039.71211192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493098.7923220665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493098.7923220665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493098.7923220665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493098.7923220665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493098.7923220665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46399129.871609256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46399129.871609256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46399129.871609256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46399129.871609256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66074014.387369223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66074014.387369223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66074014.387369223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87430449.652164966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1123579.6389384759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-236448650.84302193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-105913662.71592478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-105913662.71592478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-105913662.71592478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-44355039.71211192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-44355039.71211192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-44355039.71211192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-44355039.71211192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493098.7923220665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493098.7923220665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493098.7923220665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493098.7923220665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493098.7923220665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46399129.871609256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46399129.871609256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46399129.871609256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46399129.871609256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106819656.59291357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106819656.59291357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106819656.59291357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153003286.89128864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1123579.6389384759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-236448650.84302193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-105913662.71592478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-105913662.71592478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-105913662.71592478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-44355039.71211192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-44355039.71211192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-44355039.71211192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-44355039.71211192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493098.7923220665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493098.7923220665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493098.7923220665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493098.7923220665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493098.7923220665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46399129.871609256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46399129.871609256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46399129.871609256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46399129.871609256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66074014.387369223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66074014.387369223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66074014.387369223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87430449.652164966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1123579.6389384759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17" cm="1">
        <f t="array" ref="H577">INDEX($U$27:$Y$34,K577,L577)</f>
        <v>29.982136077442409</v>
      </c>
      <c r="K577">
        <v>1</v>
      </c>
      <c r="L577">
        <v>1</v>
      </c>
    </row>
    <row r="578" spans="2:12" x14ac:dyDescent="0.3">
      <c r="B578" t="str">
        <f t="shared" si="76"/>
        <v>Marinus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17" cm="1">
        <f t="array" ref="H578">INDEX($U$27:$Y$34,K578,L578)</f>
        <v>16.759944139325867</v>
      </c>
      <c r="K578">
        <v>2</v>
      </c>
      <c r="L578">
        <v>1</v>
      </c>
    </row>
    <row r="579" spans="2:12" x14ac:dyDescent="0.3">
      <c r="B579" t="str">
        <f t="shared" si="76"/>
        <v>Marinus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17" cm="1">
        <f t="array" ref="H579">INDEX($U$27:$Y$34,K579,L579)</f>
        <v>8.9147812301121814</v>
      </c>
      <c r="K579">
        <v>3</v>
      </c>
      <c r="L579">
        <v>1</v>
      </c>
    </row>
    <row r="580" spans="2:12" x14ac:dyDescent="0.3">
      <c r="B580" t="str">
        <f t="shared" si="76"/>
        <v>Marinus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17" cm="1">
        <f t="array" ref="H580">INDEX($U$27:$Y$34,K580,L580)</f>
        <v>3.2129309425514063</v>
      </c>
      <c r="K580">
        <v>4</v>
      </c>
      <c r="L580">
        <v>1</v>
      </c>
    </row>
    <row r="581" spans="2:12" x14ac:dyDescent="0.3">
      <c r="B581" t="str">
        <f t="shared" si="76"/>
        <v>Marinus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17" cm="1">
        <f t="array" ref="H581">INDEX($U$27:$Y$34,K581,L581)</f>
        <v>-3.3556993439337908</v>
      </c>
      <c r="K581">
        <v>5</v>
      </c>
      <c r="L581">
        <v>1</v>
      </c>
    </row>
    <row r="582" spans="2:12" x14ac:dyDescent="0.3">
      <c r="B582" t="str">
        <f t="shared" si="76"/>
        <v>Marinus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17" cm="1">
        <f t="array" ref="H582">INDEX($U$27:$Y$34,K582,L582)</f>
        <v>-14.567071899526002</v>
      </c>
      <c r="K582">
        <v>6</v>
      </c>
      <c r="L582">
        <v>1</v>
      </c>
    </row>
    <row r="583" spans="2:12" x14ac:dyDescent="0.3">
      <c r="B583" t="str">
        <f t="shared" si="76"/>
        <v>Marinus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17" cm="1">
        <f t="array" ref="H583">INDEX($U$27:$Y$34,K583,L583)</f>
        <v>-39.277089422345817</v>
      </c>
      <c r="K583">
        <v>7</v>
      </c>
      <c r="L583">
        <v>1</v>
      </c>
    </row>
    <row r="584" spans="2:12" x14ac:dyDescent="0.3">
      <c r="B584" t="str">
        <f t="shared" si="76"/>
        <v>Marinus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17" cm="1">
        <f t="array" ref="H584">INDEX($U$27:$Y$34,K584,L584)</f>
        <v>3.5756300484675818</v>
      </c>
      <c r="K584">
        <v>8</v>
      </c>
      <c r="L584">
        <v>1</v>
      </c>
    </row>
    <row r="585" spans="2:12" x14ac:dyDescent="0.3">
      <c r="B585" t="str">
        <f>$B$2</f>
        <v>Marinus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17" cm="1">
        <f t="array" ref="H585">INDEX($U$27:$Y$34,K585,L585)</f>
        <v>27.880622073188466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17" cm="1">
        <f t="array" ref="H586">INDEX($U$27:$Y$34,K586,L586)</f>
        <v>15.820726051120625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17" cm="1">
        <f t="array" ref="H587">INDEX($U$27:$Y$34,K587,L587)</f>
        <v>9.2451921223696445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17" cm="1">
        <f t="array" ref="H588">INDEX($U$27:$Y$34,K588,L588)</f>
        <v>4.1897789660419154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17" cm="1">
        <f t="array" ref="H589">INDEX($U$27:$Y$34,K589,L589)</f>
        <v>-0.66062387059247951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17" cm="1">
        <f t="array" ref="H590">INDEX($U$27:$Y$34,K590,L590)</f>
        <v>-6.9128798139544791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17" cm="1">
        <f t="array" ref="H591">INDEX($U$27:$Y$34,K591,L591)</f>
        <v>-14.614100203012539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17" cm="1">
        <f t="array" ref="H592">INDEX($U$27:$Y$34,K592,L592)</f>
        <v>4.5384822449299378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17" cm="1">
        <f t="array" ref="H593">INDEX($U$27:$Y$34,K593,L593)</f>
        <v>28.54991499629881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17" cm="1">
        <f t="array" ref="H594">INDEX($U$27:$Y$34,K594,L594)</f>
        <v>16.088592229308997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17" cm="1">
        <f t="array" ref="H595">INDEX($U$27:$Y$34,K595,L595)</f>
        <v>9.155666048132586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17" cm="1">
        <f t="array" ref="H596">INDEX($U$27:$Y$34,K596,L596)</f>
        <v>3.9349979960050532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17" cm="1">
        <f t="array" ref="H597">INDEX($U$27:$Y$34,K597,L597)</f>
        <v>-1.3243667093784943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17" cm="1">
        <f t="array" ref="H598">INDEX($U$27:$Y$34,K598,L598)</f>
        <v>-8.6267075944959917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17" cm="1">
        <f t="array" ref="H599">INDEX($U$27:$Y$34,K599,L599)</f>
        <v>-19.155237131412548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17" cm="1">
        <f t="array" ref="H600">INDEX($U$27:$Y$34,K600,L600)</f>
        <v>4.2888825193046882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17" cm="1">
        <f t="array" ref="H601">INDEX($U$27:$Y$34,K601,L601)</f>
        <v>-33.716725251400568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17" cm="1">
        <f t="array" ref="H602">INDEX($U$27:$Y$34,K602,L602)</f>
        <v>-15.102906501814509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17" cm="1">
        <f t="array" ref="H603">INDEX($U$27:$Y$34,K603,L603)</f>
        <v>-6.3248687702646471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17" cm="1">
        <f t="array" ref="H604">INDEX($U$27:$Y$34,K604,L604)</f>
        <v>7.0314110244419706E-2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17" cm="1">
        <f t="array" ref="H605">INDEX($U$27:$Y$34,K605,L605)</f>
        <v>6.6163486583973956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17" cm="1">
        <f t="array" ref="H606">INDEX($U$27:$Y$34,K606,L606)</f>
        <v>15.232097962712977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17" cm="1">
        <f t="array" ref="H607">INDEX($U$27:$Y$34,K607,L607)</f>
        <v>21.817717158807984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17" cm="1">
        <f t="array" ref="H608">INDEX($U$27:$Y$34,K608,L608)</f>
        <v>0.16021840619131814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17" cm="1">
        <f t="array" ref="H609">INDEX($U$27:$Y$34,K609,L609)</f>
        <v>5.4214907024356123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17" cm="1">
        <f t="array" ref="H610">INDEX($U$27:$Y$34,K610,L610)</f>
        <v>3.8125495749424809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17" cm="1">
        <f t="array" ref="H611">INDEX($U$27:$Y$34,K611,L611)</f>
        <v>2.8814500515030894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17" cm="1">
        <f t="array" ref="H612">INDEX($U$27:$Y$34,K612,L612)</f>
        <v>2.3358388520648683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17" cm="1">
        <f t="array" ref="H613">INDEX($U$27:$Y$34,K613,L613)</f>
        <v>2.0417261284434995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17" cm="1">
        <f t="array" ref="H614">INDEX($U$27:$Y$34,K614,L614)</f>
        <v>1.8513155089465783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17" cm="1">
        <f t="array" ref="H615">INDEX($U$27:$Y$34,K615,L615)</f>
        <v>-0.14700770825150769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17" cm="1">
        <f t="array" ref="H616">INDEX($U$27:$Y$34,K616,L616)</f>
        <v>2.5781670397715155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17" cm="1">
        <f t="array" ref="H617">INDEX($AB$27:$AF$34,K617,L617)</f>
        <v>86.451021153785533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17" cm="1">
        <f t="array" ref="H618">INDEX($AB$27:$AF$34,K618,L618)</f>
        <v>46.552685857880569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17" cm="1">
        <f t="array" ref="H619">INDEX($AB$27:$AF$34,K619,L619)</f>
        <v>27.877557458790136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17" cm="1">
        <f t="array" ref="H620">INDEX($AB$27:$AF$34,K620,L620)</f>
        <v>11.070692204863843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17" cm="1">
        <f t="array" ref="H621">INDEX($AB$27:$AF$34,K621,L621)</f>
        <v>-12.574537565069576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17" cm="1">
        <f t="array" ref="H622">INDEX($AB$27:$AF$34,K622,L622)</f>
        <v>-59.036926509764953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17" cm="1">
        <f t="array" ref="H623">INDEX($AB$27:$AF$34,K623,L623)</f>
        <v>-158.7896414558632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17" cm="1">
        <f t="array" ref="H624">INDEX($AB$27:$AF$34,K624,L624)</f>
        <v>10.726242126659125</v>
      </c>
      <c r="K624">
        <f t="shared" si="80"/>
        <v>8</v>
      </c>
      <c r="L624">
        <v>1</v>
      </c>
    </row>
    <row r="625" spans="2:12" x14ac:dyDescent="0.3">
      <c r="B625" t="str">
        <f>$B$2</f>
        <v>Marinus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17" cm="1">
        <f t="array" ref="H625">INDEX($AB$27:$AF$34,K625,L625)</f>
        <v>27.880622073188466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17" cm="1">
        <f t="array" ref="H626">INDEX($AB$27:$AF$34,K626,L626)</f>
        <v>15.820726051120625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17" cm="1">
        <f t="array" ref="H627">INDEX($AB$27:$AF$34,K627,L627)</f>
        <v>9.2451921223696445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17" cm="1">
        <f t="array" ref="H628">INDEX($AB$27:$AF$34,K628,L628)</f>
        <v>4.1897789660419154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17" cm="1">
        <f t="array" ref="H629">INDEX($AB$27:$AF$34,K629,L629)</f>
        <v>-0.66062387059247951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17" cm="1">
        <f t="array" ref="H630">INDEX($AB$27:$AF$34,K630,L630)</f>
        <v>-6.9128798139544791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17" cm="1">
        <f t="array" ref="H631">INDEX($AB$27:$AF$34,K631,L631)</f>
        <v>-13.990670790554107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17" cm="1">
        <f t="array" ref="H632">INDEX($AB$27:$AF$34,K632,L632)</f>
        <v>4.5384822449299378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17" cm="1">
        <f t="array" ref="H633">INDEX($AB$27:$AF$34,K633,L633)</f>
        <v>34.489786803570993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17" cm="1">
        <f t="array" ref="H634">INDEX($AB$27:$AF$34,K634,L634)</f>
        <v>18.983285442331493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17" cm="1">
        <f t="array" ref="H635">INDEX($AB$27:$AF$34,K635,L635)</f>
        <v>11.015573855288642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17" cm="1">
        <f t="array" ref="H636">INDEX($AB$27:$AF$34,K636,L636)</f>
        <v>4.7860104694361754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17" cm="1">
        <f t="array" ref="H637">INDEX($AB$27:$AF$34,K637,L637)</f>
        <v>-1.5672916758801501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17" cm="1">
        <f t="array" ref="H638">INDEX($AB$27:$AF$34,K638,L638)</f>
        <v>-10.09988522783418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17" cm="1">
        <f t="array" ref="H639">INDEX($AB$27:$AF$34,K639,L639)</f>
        <v>-20.539909322482426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17" cm="1">
        <f t="array" ref="H640">INDEX($AB$27:$AF$34,K640,L640)</f>
        <v>5.0671174042683882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17" cm="1">
        <f t="array" ref="H641">INDEX($AB$27:$AF$34,K641,L641)</f>
        <v>-33.716725251400568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17" cm="1">
        <f t="array" ref="H642">INDEX($AB$27:$AF$34,K642,L642)</f>
        <v>-15.102906501814509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17" cm="1">
        <f t="array" ref="H643">INDEX($AB$27:$AF$34,K643,L643)</f>
        <v>-6.3248687702646471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17" cm="1">
        <f t="array" ref="H644">INDEX($AB$27:$AF$34,K644,L644)</f>
        <v>7.0314110244419706E-2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17" cm="1">
        <f t="array" ref="H645">INDEX($AB$27:$AF$34,K645,L645)</f>
        <v>6.6163486583973956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17" cm="1">
        <f t="array" ref="H646">INDEX($AB$27:$AF$34,K646,L646)</f>
        <v>9.421916265595657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17" cm="1">
        <f t="array" ref="H647">INDEX($AB$27:$AF$34,K647,L647)</f>
        <v>12.467266947890282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17" cm="1">
        <f t="array" ref="H648">INDEX($AB$27:$AF$34,K648,L648)</f>
        <v>0.16021840619131814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17" cm="1">
        <f t="array" ref="H649">INDEX($AB$27:$AF$34,K649,L649)</f>
        <v>4.8343232233412081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17" cm="1">
        <f t="array" ref="H650">INDEX($AB$27:$AF$34,K650,L650)</f>
        <v>3.6824664604574933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17" cm="1">
        <f t="array" ref="H651">INDEX($AB$27:$AF$34,K651,L651)</f>
        <v>3.0687658877712298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17" cm="1">
        <f t="array" ref="H652">INDEX($AB$27:$AF$34,K652,L652)</f>
        <v>2.5891312083481082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17" cm="1">
        <f t="array" ref="H653">INDEX($AB$27:$AF$34,K653,L653)</f>
        <v>2.3135971188894033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17" cm="1">
        <f t="array" ref="H654">INDEX($AB$27:$AF$34,K654,L654)</f>
        <v>-0.60318790805953493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17" cm="1">
        <f t="array" ref="H655">INDEX($AB$27:$AF$34,K655,L655)</f>
        <v>-3.931962982934579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17" cm="1">
        <f t="array" ref="H656">INDEX($AB$27:$AF$34,K656,L656)</f>
        <v>2.779326606787329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2020-08-12T08:59:39Z</dcterms:modified>
</cp:coreProperties>
</file>